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slicers/slicer3.xml" ContentType="application/vnd.ms-excel.slicer+xml"/>
  <Override PartName="/xl/slicers/slicer4.xml" ContentType="application/vnd.ms-excel.slicer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8.xml" ContentType="application/vnd.openxmlformats-officedocument.drawing+xml"/>
  <Override PartName="/xl/slicers/slicer7.xml" ContentType="application/vnd.ms-excel.slicer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pivotTables/pivotTable15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atyanaakimova/Desktop/АНАЛИТИКА_продажи/ДАШБОРДЫ/06-2023/"/>
    </mc:Choice>
  </mc:AlternateContent>
  <xr:revisionPtr revIDLastSave="0" documentId="8_{B9B29500-FF29-CF4A-B2D2-83D5428144CF}" xr6:coauthVersionLast="47" xr6:coauthVersionMax="47" xr10:uidLastSave="{00000000-0000-0000-0000-000000000000}"/>
  <workbookProtection workbookAlgorithmName="SHA-512" workbookHashValue="dTuPnOCxfvPutqeR3W0I0oG221zllxyiR47fEHRA7AYSv3NmmcYv0r8aWPpJZJnzQ9nY+tw4w4nPJYPaV/gTSQ==" workbookSaltValue="H47R0YEKbwDgtrmerwWHug==" workbookSpinCount="100000" lockStructure="1"/>
  <bookViews>
    <workbookView xWindow="0" yWindow="500" windowWidth="23040" windowHeight="9200" tabRatio="886" xr2:uid="{00000000-000D-0000-FFFF-FFFF00000000}"/>
  </bookViews>
  <sheets>
    <sheet name="РОССИЯ КАРТА" sheetId="13" r:id="rId1"/>
    <sheet name="РОССИЯ ФО" sheetId="18" r:id="rId2"/>
    <sheet name="СВОД ФИН Марки" sheetId="31" state="hidden" r:id="rId3"/>
    <sheet name="СВОД ФИН Произв" sheetId="32" state="hidden" r:id="rId4"/>
    <sheet name="DATA FIN" sheetId="30" state="hidden" r:id="rId5"/>
    <sheet name="ОКРУГ" sheetId="17" r:id="rId6"/>
    <sheet name="СВОД РОССИЯ" sheetId="12" state="hidden" r:id="rId7"/>
    <sheet name="СВОД ФО" sheetId="16" state="hidden" r:id="rId8"/>
    <sheet name="ФИН" sheetId="29" r:id="rId9"/>
    <sheet name="СВОДНЫЙ ОТЧЕТ" sheetId="19" r:id="rId10"/>
    <sheet name="СВОД Регионы" sheetId="27" state="hidden" r:id="rId11"/>
    <sheet name="СВОД Регионы отеч" sheetId="28" state="hidden" r:id="rId12"/>
    <sheet name="DATA РЕГИОНЫ" sheetId="26" state="hidden" r:id="rId13"/>
    <sheet name="ОТЧЕТ 23 иномарки" sheetId="22" state="hidden" r:id="rId14"/>
    <sheet name="ОТЧЕТ 23 отеч" sheetId="24" state="hidden" r:id="rId15"/>
    <sheet name="ОТЧЕТ 22 иномарки" sheetId="23" state="hidden" r:id="rId16"/>
    <sheet name="ОТЧЕТ 22 отеч" sheetId="25" state="hidden" r:id="rId17"/>
    <sheet name="DATA РОССИЯ ФО" sheetId="10" state="hidden" r:id="rId18"/>
    <sheet name="СПРАВОЧНИК" sheetId="14" state="hidden" r:id="rId19"/>
  </sheets>
  <definedNames>
    <definedName name="_xlnm._FilterDatabase" localSheetId="18" hidden="1">СПРАВОЧНИК!$B$1:$C$107</definedName>
    <definedName name="_xlnm._FilterDatabase" localSheetId="12" hidden="1">'DATA РЕГИОНЫ'!$A$1:$D$462</definedName>
    <definedName name="_xlnm._FilterDatabase" localSheetId="17" hidden="1">'DATA РОССИЯ ФО'!$A$2:$J$4102</definedName>
    <definedName name="_xlnm._FilterDatabase" localSheetId="4" hidden="1">'DATA FIN'!$A$1:$J$690</definedName>
    <definedName name="Срез_Марка1">#N/A</definedName>
    <definedName name="Срез_Регион">#N/A</definedName>
    <definedName name="Срез_СЕГМЕНТ">#N/A</definedName>
    <definedName name="Срез_СЕГМЕНТ1">#N/A</definedName>
    <definedName name="Срез_Столбец2">#N/A</definedName>
    <definedName name="Срез_Страна_производитель">#N/A</definedName>
    <definedName name="Срез_ТИП_ТС">#N/A</definedName>
    <definedName name="Срез_ТИП_ТС1">#N/A</definedName>
    <definedName name="Срез_ФО_описание">#N/A</definedName>
    <definedName name="Срез_ФО1">#N/A</definedName>
  </definedNames>
  <calcPr calcId="191029"/>
  <pivotCaches>
    <pivotCache cacheId="6" r:id="rId20"/>
    <pivotCache cacheId="7" r:id="rId21"/>
    <pivotCache cacheId="8" r:id="rId22"/>
    <pivotCache cacheId="9" r:id="rId23"/>
  </pivotCaches>
  <extLst>
    <ext xmlns:x14="http://schemas.microsoft.com/office/spreadsheetml/2009/9/main" uri="{BBE1A952-AA13-448e-AADC-164F8A28A991}">
      <x14:slicerCaches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33"/>
      </x15:slicerCache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8" i="32" l="1"/>
  <c r="G38" i="32"/>
  <c r="F39" i="32"/>
  <c r="G39" i="32"/>
  <c r="E37" i="32"/>
  <c r="E38" i="32"/>
  <c r="E39" i="32"/>
  <c r="E40" i="32"/>
  <c r="G37" i="32"/>
  <c r="F37" i="32"/>
  <c r="G36" i="32"/>
  <c r="F36" i="32"/>
  <c r="E36" i="32"/>
  <c r="G35" i="32"/>
  <c r="F35" i="32"/>
  <c r="E35" i="32"/>
  <c r="G34" i="32"/>
  <c r="F34" i="32"/>
  <c r="E34" i="32"/>
  <c r="G33" i="32"/>
  <c r="F33" i="32"/>
  <c r="E33" i="32"/>
  <c r="G32" i="32"/>
  <c r="F32" i="32"/>
  <c r="E32" i="32"/>
  <c r="G31" i="32"/>
  <c r="F31" i="32"/>
  <c r="E31" i="32"/>
  <c r="G30" i="32"/>
  <c r="F30" i="32"/>
  <c r="E30" i="32"/>
  <c r="F21" i="32"/>
  <c r="F20" i="32"/>
  <c r="F19" i="32"/>
  <c r="F18" i="32"/>
  <c r="F17" i="32"/>
  <c r="F16" i="32"/>
  <c r="F15" i="32"/>
  <c r="F14" i="32"/>
  <c r="E20" i="32"/>
  <c r="E19" i="32"/>
  <c r="E18" i="32"/>
  <c r="E17" i="32"/>
  <c r="E16" i="32"/>
  <c r="E15" i="32"/>
  <c r="E14" i="32"/>
  <c r="F6" i="32"/>
  <c r="F7" i="32"/>
  <c r="F5" i="32"/>
  <c r="E6" i="32"/>
  <c r="E5" i="32"/>
  <c r="G112" i="31"/>
  <c r="G15" i="32"/>
  <c r="G16" i="32"/>
  <c r="G17" i="32"/>
  <c r="G18" i="32"/>
  <c r="G19" i="32"/>
  <c r="G20" i="32"/>
  <c r="G21" i="32"/>
  <c r="G14" i="32"/>
  <c r="H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4" i="31"/>
  <c r="G29" i="31"/>
  <c r="G30" i="31"/>
  <c r="G31" i="31"/>
  <c r="G32" i="31"/>
  <c r="G33" i="31"/>
  <c r="G5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4" i="31"/>
  <c r="J64" i="30"/>
  <c r="J65" i="30"/>
  <c r="J66" i="30"/>
  <c r="J67" i="30"/>
  <c r="J68" i="30"/>
  <c r="J69" i="30"/>
  <c r="J70" i="30"/>
  <c r="J71" i="30"/>
  <c r="J72" i="30"/>
  <c r="J73" i="30"/>
  <c r="J74" i="30"/>
  <c r="J75" i="30"/>
  <c r="J76" i="30"/>
  <c r="J77" i="30"/>
  <c r="J78" i="30"/>
  <c r="J79" i="30"/>
  <c r="J80" i="30"/>
  <c r="J81" i="30"/>
  <c r="J82" i="30"/>
  <c r="J83" i="30"/>
  <c r="J84" i="30"/>
  <c r="J85" i="30"/>
  <c r="J86" i="30"/>
  <c r="J87" i="30"/>
  <c r="J88" i="30"/>
  <c r="J89" i="30"/>
  <c r="J90" i="30"/>
  <c r="J91" i="30"/>
  <c r="J92" i="30"/>
  <c r="J93" i="30"/>
  <c r="J94" i="30"/>
  <c r="J95" i="30"/>
  <c r="J96" i="30"/>
  <c r="J97" i="30"/>
  <c r="J98" i="30"/>
  <c r="J99" i="30"/>
  <c r="J100" i="30"/>
  <c r="J101" i="30"/>
  <c r="J102" i="30"/>
  <c r="J103" i="30"/>
  <c r="J104" i="30"/>
  <c r="J105" i="30"/>
  <c r="J106" i="30"/>
  <c r="J107" i="30"/>
  <c r="J108" i="30"/>
  <c r="J109" i="30"/>
  <c r="J110" i="30"/>
  <c r="J111" i="30"/>
  <c r="J112" i="30"/>
  <c r="J113" i="30"/>
  <c r="J114" i="30"/>
  <c r="J115" i="30"/>
  <c r="J116" i="30"/>
  <c r="J117" i="30"/>
  <c r="J118" i="30"/>
  <c r="J119" i="30"/>
  <c r="J120" i="30"/>
  <c r="J121" i="30"/>
  <c r="J122" i="30"/>
  <c r="J123" i="30"/>
  <c r="J124" i="30"/>
  <c r="J125" i="30"/>
  <c r="J126" i="30"/>
  <c r="J127" i="30"/>
  <c r="J128" i="30"/>
  <c r="J129" i="30"/>
  <c r="J130" i="30"/>
  <c r="J131" i="30"/>
  <c r="J132" i="30"/>
  <c r="J133" i="30"/>
  <c r="J134" i="30"/>
  <c r="J135" i="30"/>
  <c r="J136" i="30"/>
  <c r="J137" i="30"/>
  <c r="J138" i="30"/>
  <c r="J139" i="30"/>
  <c r="J140" i="30"/>
  <c r="J141" i="30"/>
  <c r="J142" i="30"/>
  <c r="J143" i="30"/>
  <c r="J144" i="30"/>
  <c r="J145" i="30"/>
  <c r="J146" i="30"/>
  <c r="J147" i="30"/>
  <c r="J148" i="30"/>
  <c r="J149" i="30"/>
  <c r="J150" i="30"/>
  <c r="J151" i="30"/>
  <c r="J152" i="30"/>
  <c r="J153" i="30"/>
  <c r="J154" i="30"/>
  <c r="J155" i="30"/>
  <c r="J156" i="30"/>
  <c r="J157" i="30"/>
  <c r="J158" i="30"/>
  <c r="J159" i="30"/>
  <c r="J160" i="30"/>
  <c r="J161" i="30"/>
  <c r="J162" i="30"/>
  <c r="J163" i="30"/>
  <c r="J164" i="30"/>
  <c r="J165" i="30"/>
  <c r="J166" i="30"/>
  <c r="J167" i="30"/>
  <c r="J168" i="30"/>
  <c r="J169" i="30"/>
  <c r="J170" i="30"/>
  <c r="J171" i="30"/>
  <c r="J172" i="30"/>
  <c r="J173" i="30"/>
  <c r="J174" i="30"/>
  <c r="J175" i="30"/>
  <c r="J176" i="30"/>
  <c r="J177" i="30"/>
  <c r="J178" i="30"/>
  <c r="J179" i="30"/>
  <c r="J180" i="30"/>
  <c r="J181" i="30"/>
  <c r="J182" i="30"/>
  <c r="J183" i="30"/>
  <c r="J184" i="30"/>
  <c r="J185" i="30"/>
  <c r="J186" i="30"/>
  <c r="J187" i="30"/>
  <c r="J188" i="30"/>
  <c r="J189" i="30"/>
  <c r="J190" i="30"/>
  <c r="J191" i="30"/>
  <c r="J192" i="30"/>
  <c r="J193" i="30"/>
  <c r="J194" i="30"/>
  <c r="J195" i="30"/>
  <c r="J196" i="30"/>
  <c r="J197" i="30"/>
  <c r="J198" i="30"/>
  <c r="J199" i="30"/>
  <c r="J200" i="30"/>
  <c r="J201" i="30"/>
  <c r="J202" i="30"/>
  <c r="J203" i="30"/>
  <c r="J204" i="30"/>
  <c r="J205" i="30"/>
  <c r="J206" i="30"/>
  <c r="J207" i="30"/>
  <c r="J208" i="30"/>
  <c r="J209" i="30"/>
  <c r="J210" i="30"/>
  <c r="J211" i="30"/>
  <c r="J212" i="30"/>
  <c r="J213" i="30"/>
  <c r="J214" i="30"/>
  <c r="J215" i="30"/>
  <c r="J216" i="30"/>
  <c r="J217" i="30"/>
  <c r="J218" i="30"/>
  <c r="J219" i="30"/>
  <c r="J220" i="30"/>
  <c r="J221" i="30"/>
  <c r="J222" i="30"/>
  <c r="J223" i="30"/>
  <c r="J224" i="30"/>
  <c r="J225" i="30"/>
  <c r="J226" i="30"/>
  <c r="J227" i="30"/>
  <c r="J228" i="30"/>
  <c r="J229" i="30"/>
  <c r="J230" i="30"/>
  <c r="J231" i="30"/>
  <c r="J232" i="30"/>
  <c r="J233" i="30"/>
  <c r="J234" i="30"/>
  <c r="J235" i="30"/>
  <c r="J236" i="30"/>
  <c r="J237" i="30"/>
  <c r="J238" i="30"/>
  <c r="J239" i="30"/>
  <c r="J240" i="30"/>
  <c r="J241" i="30"/>
  <c r="J242" i="30"/>
  <c r="J243" i="30"/>
  <c r="J244" i="30"/>
  <c r="J245" i="30"/>
  <c r="J246" i="30"/>
  <c r="J247" i="30"/>
  <c r="J248" i="30"/>
  <c r="J249" i="30"/>
  <c r="J250" i="30"/>
  <c r="J251" i="30"/>
  <c r="J252" i="30"/>
  <c r="J253" i="30"/>
  <c r="J254" i="30"/>
  <c r="J255" i="30"/>
  <c r="J256" i="30"/>
  <c r="J257" i="30"/>
  <c r="J258" i="30"/>
  <c r="J259" i="30"/>
  <c r="J260" i="30"/>
  <c r="J261" i="30"/>
  <c r="J262" i="30"/>
  <c r="J263" i="30"/>
  <c r="J264" i="30"/>
  <c r="J265" i="30"/>
  <c r="J266" i="30"/>
  <c r="J267" i="30"/>
  <c r="J268" i="30"/>
  <c r="J269" i="30"/>
  <c r="J270" i="30"/>
  <c r="J271" i="30"/>
  <c r="J272" i="30"/>
  <c r="J273" i="30"/>
  <c r="J274" i="30"/>
  <c r="J275" i="30"/>
  <c r="J276" i="30"/>
  <c r="J277" i="30"/>
  <c r="J278" i="30"/>
  <c r="J279" i="30"/>
  <c r="J280" i="30"/>
  <c r="J281" i="30"/>
  <c r="J282" i="30"/>
  <c r="J283" i="30"/>
  <c r="J284" i="30"/>
  <c r="J285" i="30"/>
  <c r="J286" i="30"/>
  <c r="J287" i="30"/>
  <c r="J288" i="30"/>
  <c r="J289" i="30"/>
  <c r="J290" i="30"/>
  <c r="J291" i="30"/>
  <c r="J292" i="30"/>
  <c r="J293" i="30"/>
  <c r="J294" i="30"/>
  <c r="J295" i="30"/>
  <c r="J296" i="30"/>
  <c r="J297" i="30"/>
  <c r="J298" i="30"/>
  <c r="J299" i="30"/>
  <c r="J300" i="30"/>
  <c r="J301" i="30"/>
  <c r="J302" i="30"/>
  <c r="J303" i="30"/>
  <c r="J304" i="30"/>
  <c r="J305" i="30"/>
  <c r="J306" i="30"/>
  <c r="J307" i="30"/>
  <c r="J308" i="30"/>
  <c r="J309" i="30"/>
  <c r="J310" i="30"/>
  <c r="J311" i="30"/>
  <c r="J312" i="30"/>
  <c r="J313" i="30"/>
  <c r="J314" i="30"/>
  <c r="J315" i="30"/>
  <c r="J316" i="30"/>
  <c r="J317" i="30"/>
  <c r="J318" i="30"/>
  <c r="J319" i="30"/>
  <c r="J320" i="30"/>
  <c r="J321" i="30"/>
  <c r="J322" i="30"/>
  <c r="J323" i="30"/>
  <c r="J324" i="30"/>
  <c r="J325" i="30"/>
  <c r="J326" i="30"/>
  <c r="J327" i="30"/>
  <c r="J328" i="30"/>
  <c r="J329" i="30"/>
  <c r="J330" i="30"/>
  <c r="J331" i="30"/>
  <c r="J332" i="30"/>
  <c r="J333" i="30"/>
  <c r="J334" i="30"/>
  <c r="J335" i="30"/>
  <c r="J336" i="30"/>
  <c r="J337" i="30"/>
  <c r="J338" i="30"/>
  <c r="J339" i="30"/>
  <c r="J340" i="30"/>
  <c r="J341" i="30"/>
  <c r="J342" i="30"/>
  <c r="J343" i="30"/>
  <c r="J344" i="30"/>
  <c r="J345" i="30"/>
  <c r="J346" i="30"/>
  <c r="J347" i="30"/>
  <c r="J348" i="30"/>
  <c r="J349" i="30"/>
  <c r="J350" i="30"/>
  <c r="J351" i="30"/>
  <c r="J352" i="30"/>
  <c r="J353" i="30"/>
  <c r="J354" i="30"/>
  <c r="J355" i="30"/>
  <c r="J356" i="30"/>
  <c r="J357" i="30"/>
  <c r="J358" i="30"/>
  <c r="J359" i="30"/>
  <c r="J360" i="30"/>
  <c r="J361" i="30"/>
  <c r="J362" i="30"/>
  <c r="J363" i="30"/>
  <c r="J364" i="30"/>
  <c r="J365" i="30"/>
  <c r="J366" i="30"/>
  <c r="J367" i="30"/>
  <c r="J368" i="30"/>
  <c r="J369" i="30"/>
  <c r="J370" i="30"/>
  <c r="J371" i="30"/>
  <c r="J372" i="30"/>
  <c r="J373" i="30"/>
  <c r="J374" i="30"/>
  <c r="J375" i="30"/>
  <c r="J376" i="30"/>
  <c r="J377" i="30"/>
  <c r="J378" i="30"/>
  <c r="J379" i="30"/>
  <c r="J380" i="30"/>
  <c r="J381" i="30"/>
  <c r="J382" i="30"/>
  <c r="J383" i="30"/>
  <c r="J384" i="30"/>
  <c r="J385" i="30"/>
  <c r="J386" i="30"/>
  <c r="J387" i="30"/>
  <c r="J388" i="30"/>
  <c r="J389" i="30"/>
  <c r="J390" i="30"/>
  <c r="J391" i="30"/>
  <c r="J392" i="30"/>
  <c r="J393" i="30"/>
  <c r="J394" i="30"/>
  <c r="J395" i="30"/>
  <c r="J396" i="30"/>
  <c r="J397" i="30"/>
  <c r="J398" i="30"/>
  <c r="J399" i="30"/>
  <c r="J400" i="30"/>
  <c r="J401" i="30"/>
  <c r="J402" i="30"/>
  <c r="J403" i="30"/>
  <c r="J404" i="30"/>
  <c r="J405" i="30"/>
  <c r="J406" i="30"/>
  <c r="J407" i="30"/>
  <c r="J408" i="30"/>
  <c r="J409" i="30"/>
  <c r="J410" i="30"/>
  <c r="J411" i="30"/>
  <c r="J412" i="30"/>
  <c r="J413" i="30"/>
  <c r="J414" i="30"/>
  <c r="J415" i="30"/>
  <c r="J416" i="30"/>
  <c r="J417" i="30"/>
  <c r="J418" i="30"/>
  <c r="J419" i="30"/>
  <c r="J420" i="30"/>
  <c r="J421" i="30"/>
  <c r="J422" i="30"/>
  <c r="J423" i="30"/>
  <c r="J424" i="30"/>
  <c r="J425" i="30"/>
  <c r="J426" i="30"/>
  <c r="J427" i="30"/>
  <c r="J428" i="30"/>
  <c r="J429" i="30"/>
  <c r="J430" i="30"/>
  <c r="J431" i="30"/>
  <c r="J432" i="30"/>
  <c r="J433" i="30"/>
  <c r="J434" i="30"/>
  <c r="J435" i="30"/>
  <c r="J436" i="30"/>
  <c r="J437" i="30"/>
  <c r="J438" i="30"/>
  <c r="J439" i="30"/>
  <c r="J440" i="30"/>
  <c r="J441" i="30"/>
  <c r="J442" i="30"/>
  <c r="J443" i="30"/>
  <c r="J444" i="30"/>
  <c r="J445" i="30"/>
  <c r="J446" i="30"/>
  <c r="J447" i="30"/>
  <c r="J448" i="30"/>
  <c r="J449" i="30"/>
  <c r="J450" i="30"/>
  <c r="J451" i="30"/>
  <c r="J452" i="30"/>
  <c r="J453" i="30"/>
  <c r="J454" i="30"/>
  <c r="J455" i="30"/>
  <c r="J456" i="30"/>
  <c r="J457" i="30"/>
  <c r="J458" i="30"/>
  <c r="J459" i="30"/>
  <c r="J460" i="30"/>
  <c r="J461" i="30"/>
  <c r="J462" i="30"/>
  <c r="J463" i="30"/>
  <c r="J464" i="30"/>
  <c r="J465" i="30"/>
  <c r="J466" i="30"/>
  <c r="J467" i="30"/>
  <c r="J468" i="30"/>
  <c r="J469" i="30"/>
  <c r="J470" i="30"/>
  <c r="J471" i="30"/>
  <c r="J472" i="30"/>
  <c r="J473" i="30"/>
  <c r="J474" i="30"/>
  <c r="J475" i="30"/>
  <c r="J476" i="30"/>
  <c r="J477" i="30"/>
  <c r="J478" i="30"/>
  <c r="J479" i="30"/>
  <c r="J480" i="30"/>
  <c r="J481" i="30"/>
  <c r="J482" i="30"/>
  <c r="J483" i="30"/>
  <c r="J484" i="30"/>
  <c r="J485" i="30"/>
  <c r="J486" i="30"/>
  <c r="J487" i="30"/>
  <c r="J488" i="30"/>
  <c r="J489" i="30"/>
  <c r="J490" i="30"/>
  <c r="J491" i="30"/>
  <c r="J492" i="30"/>
  <c r="J493" i="30"/>
  <c r="J494" i="30"/>
  <c r="J495" i="30"/>
  <c r="J496" i="30"/>
  <c r="J497" i="30"/>
  <c r="J498" i="30"/>
  <c r="J499" i="30"/>
  <c r="J500" i="30"/>
  <c r="J501" i="30"/>
  <c r="J502" i="30"/>
  <c r="J503" i="30"/>
  <c r="J504" i="30"/>
  <c r="J505" i="30"/>
  <c r="J506" i="30"/>
  <c r="J507" i="30"/>
  <c r="J508" i="30"/>
  <c r="J509" i="30"/>
  <c r="J510" i="30"/>
  <c r="J511" i="30"/>
  <c r="J512" i="30"/>
  <c r="J513" i="30"/>
  <c r="J514" i="30"/>
  <c r="J515" i="30"/>
  <c r="J516" i="30"/>
  <c r="J517" i="30"/>
  <c r="J518" i="30"/>
  <c r="J519" i="30"/>
  <c r="J520" i="30"/>
  <c r="J521" i="30"/>
  <c r="J522" i="30"/>
  <c r="J523" i="30"/>
  <c r="J524" i="30"/>
  <c r="J525" i="30"/>
  <c r="J526" i="30"/>
  <c r="J527" i="30"/>
  <c r="J528" i="30"/>
  <c r="J529" i="30"/>
  <c r="J530" i="30"/>
  <c r="J531" i="30"/>
  <c r="J532" i="30"/>
  <c r="J533" i="30"/>
  <c r="J534" i="30"/>
  <c r="J535" i="30"/>
  <c r="J536" i="30"/>
  <c r="J537" i="30"/>
  <c r="J538" i="30"/>
  <c r="J539" i="30"/>
  <c r="J540" i="30"/>
  <c r="J541" i="30"/>
  <c r="J542" i="30"/>
  <c r="J543" i="30"/>
  <c r="J544" i="30"/>
  <c r="J545" i="30"/>
  <c r="J546" i="30"/>
  <c r="J547" i="30"/>
  <c r="J548" i="30"/>
  <c r="J549" i="30"/>
  <c r="J550" i="30"/>
  <c r="J551" i="30"/>
  <c r="J552" i="30"/>
  <c r="J553" i="30"/>
  <c r="J554" i="30"/>
  <c r="J555" i="30"/>
  <c r="J556" i="30"/>
  <c r="J557" i="30"/>
  <c r="J558" i="30"/>
  <c r="J559" i="30"/>
  <c r="J560" i="30"/>
  <c r="J561" i="30"/>
  <c r="J562" i="30"/>
  <c r="J563" i="30"/>
  <c r="J564" i="30"/>
  <c r="J565" i="30"/>
  <c r="J566" i="30"/>
  <c r="J567" i="30"/>
  <c r="J568" i="30"/>
  <c r="J569" i="30"/>
  <c r="J570" i="30"/>
  <c r="J571" i="30"/>
  <c r="J572" i="30"/>
  <c r="J573" i="30"/>
  <c r="J574" i="30"/>
  <c r="J575" i="30"/>
  <c r="J576" i="30"/>
  <c r="J577" i="30"/>
  <c r="J578" i="30"/>
  <c r="J579" i="30"/>
  <c r="J580" i="30"/>
  <c r="J581" i="30"/>
  <c r="J582" i="30"/>
  <c r="J583" i="30"/>
  <c r="J584" i="30"/>
  <c r="J585" i="30"/>
  <c r="J586" i="30"/>
  <c r="J587" i="30"/>
  <c r="J588" i="30"/>
  <c r="J589" i="30"/>
  <c r="J590" i="30"/>
  <c r="J591" i="30"/>
  <c r="J592" i="30"/>
  <c r="J593" i="30"/>
  <c r="J594" i="30"/>
  <c r="J595" i="30"/>
  <c r="J596" i="30"/>
  <c r="J597" i="30"/>
  <c r="J598" i="30"/>
  <c r="J599" i="30"/>
  <c r="J600" i="30"/>
  <c r="J601" i="30"/>
  <c r="J602" i="30"/>
  <c r="J603" i="30"/>
  <c r="J604" i="30"/>
  <c r="J605" i="30"/>
  <c r="J606" i="30"/>
  <c r="J607" i="30"/>
  <c r="J608" i="30"/>
  <c r="J609" i="30"/>
  <c r="J610" i="30"/>
  <c r="J611" i="30"/>
  <c r="J612" i="30"/>
  <c r="J613" i="30"/>
  <c r="J614" i="30"/>
  <c r="J615" i="30"/>
  <c r="J616" i="30"/>
  <c r="J617" i="30"/>
  <c r="J618" i="30"/>
  <c r="J619" i="30"/>
  <c r="J620" i="30"/>
  <c r="J621" i="30"/>
  <c r="J622" i="30"/>
  <c r="J623" i="30"/>
  <c r="J624" i="30"/>
  <c r="J625" i="30"/>
  <c r="J626" i="30"/>
  <c r="J627" i="30"/>
  <c r="J628" i="30"/>
  <c r="J629" i="30"/>
  <c r="J630" i="30"/>
  <c r="J631" i="30"/>
  <c r="J632" i="30"/>
  <c r="J633" i="30"/>
  <c r="J634" i="30"/>
  <c r="J635" i="30"/>
  <c r="J636" i="30"/>
  <c r="J637" i="30"/>
  <c r="J638" i="30"/>
  <c r="J639" i="30"/>
  <c r="J640" i="30"/>
  <c r="J641" i="30"/>
  <c r="J642" i="30"/>
  <c r="J643" i="30"/>
  <c r="J644" i="30"/>
  <c r="J645" i="30"/>
  <c r="J646" i="30"/>
  <c r="J647" i="30"/>
  <c r="J648" i="30"/>
  <c r="J649" i="30"/>
  <c r="J650" i="30"/>
  <c r="J651" i="30"/>
  <c r="J652" i="30"/>
  <c r="J653" i="30"/>
  <c r="J654" i="30"/>
  <c r="J655" i="30"/>
  <c r="J656" i="30"/>
  <c r="J657" i="30"/>
  <c r="J658" i="30"/>
  <c r="J659" i="30"/>
  <c r="J660" i="30"/>
  <c r="J661" i="30"/>
  <c r="J662" i="30"/>
  <c r="J663" i="30"/>
  <c r="J664" i="30"/>
  <c r="J665" i="30"/>
  <c r="J666" i="30"/>
  <c r="J667" i="30"/>
  <c r="J668" i="30"/>
  <c r="J669" i="30"/>
  <c r="J670" i="30"/>
  <c r="J671" i="30"/>
  <c r="J672" i="30"/>
  <c r="J673" i="30"/>
  <c r="J674" i="30"/>
  <c r="J675" i="30"/>
  <c r="J676" i="30"/>
  <c r="J677" i="30"/>
  <c r="J678" i="30"/>
  <c r="J679" i="30"/>
  <c r="J680" i="30"/>
  <c r="J681" i="30"/>
  <c r="J682" i="30"/>
  <c r="J683" i="30"/>
  <c r="J684" i="30"/>
  <c r="J685" i="30"/>
  <c r="J686" i="30"/>
  <c r="J687" i="30"/>
  <c r="J688" i="30"/>
  <c r="J689" i="30"/>
  <c r="J690" i="30"/>
  <c r="J54" i="30"/>
  <c r="J55" i="30"/>
  <c r="J56" i="30"/>
  <c r="J57" i="30"/>
  <c r="J58" i="30"/>
  <c r="J59" i="30"/>
  <c r="J60" i="30"/>
  <c r="J61" i="30"/>
  <c r="J62" i="30"/>
  <c r="J63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42" i="30"/>
  <c r="J43" i="30"/>
  <c r="J44" i="30"/>
  <c r="J45" i="30"/>
  <c r="J46" i="30"/>
  <c r="J47" i="30"/>
  <c r="J48" i="30"/>
  <c r="J49" i="30"/>
  <c r="J50" i="30"/>
  <c r="J51" i="30"/>
  <c r="J52" i="30"/>
  <c r="J53" i="30"/>
  <c r="J3" i="30"/>
  <c r="J4" i="30"/>
  <c r="J5" i="30"/>
  <c r="J6" i="30"/>
  <c r="J7" i="30"/>
  <c r="J8" i="30"/>
  <c r="J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J24" i="30"/>
  <c r="J25" i="30"/>
  <c r="J26" i="30"/>
  <c r="J2" i="30"/>
  <c r="I2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79" i="30"/>
  <c r="I80" i="30"/>
  <c r="I81" i="30"/>
  <c r="I82" i="30"/>
  <c r="I83" i="30"/>
  <c r="I84" i="30"/>
  <c r="I85" i="30"/>
  <c r="I86" i="30"/>
  <c r="I87" i="30"/>
  <c r="I88" i="30"/>
  <c r="I89" i="30"/>
  <c r="I90" i="30"/>
  <c r="I91" i="30"/>
  <c r="I92" i="30"/>
  <c r="I93" i="30"/>
  <c r="I94" i="30"/>
  <c r="I95" i="30"/>
  <c r="I96" i="30"/>
  <c r="I97" i="30"/>
  <c r="I98" i="30"/>
  <c r="I99" i="30"/>
  <c r="I100" i="30"/>
  <c r="I101" i="30"/>
  <c r="I102" i="30"/>
  <c r="I103" i="30"/>
  <c r="I104" i="30"/>
  <c r="I105" i="30"/>
  <c r="I106" i="30"/>
  <c r="I107" i="30"/>
  <c r="I108" i="30"/>
  <c r="I109" i="30"/>
  <c r="I110" i="30"/>
  <c r="I111" i="30"/>
  <c r="I112" i="30"/>
  <c r="I113" i="30"/>
  <c r="I114" i="30"/>
  <c r="I115" i="30"/>
  <c r="I116" i="30"/>
  <c r="I117" i="30"/>
  <c r="I118" i="30"/>
  <c r="I119" i="30"/>
  <c r="I120" i="30"/>
  <c r="I121" i="30"/>
  <c r="I122" i="30"/>
  <c r="I123" i="30"/>
  <c r="I124" i="30"/>
  <c r="I125" i="30"/>
  <c r="I126" i="30"/>
  <c r="I127" i="30"/>
  <c r="I128" i="30"/>
  <c r="I129" i="30"/>
  <c r="I130" i="30"/>
  <c r="I131" i="30"/>
  <c r="I132" i="30"/>
  <c r="I133" i="30"/>
  <c r="I134" i="30"/>
  <c r="I135" i="30"/>
  <c r="I136" i="30"/>
  <c r="I137" i="30"/>
  <c r="I138" i="30"/>
  <c r="I139" i="30"/>
  <c r="I140" i="30"/>
  <c r="I141" i="30"/>
  <c r="I142" i="30"/>
  <c r="I143" i="30"/>
  <c r="I144" i="30"/>
  <c r="I145" i="30"/>
  <c r="I146" i="30"/>
  <c r="I147" i="30"/>
  <c r="I148" i="30"/>
  <c r="I149" i="30"/>
  <c r="I150" i="30"/>
  <c r="I151" i="30"/>
  <c r="I152" i="30"/>
  <c r="I153" i="30"/>
  <c r="I154" i="30"/>
  <c r="I155" i="30"/>
  <c r="I156" i="30"/>
  <c r="I157" i="30"/>
  <c r="I158" i="30"/>
  <c r="I159" i="30"/>
  <c r="I160" i="30"/>
  <c r="I161" i="30"/>
  <c r="I162" i="30"/>
  <c r="I163" i="30"/>
  <c r="I164" i="30"/>
  <c r="I165" i="30"/>
  <c r="I166" i="30"/>
  <c r="I167" i="30"/>
  <c r="I168" i="30"/>
  <c r="I169" i="30"/>
  <c r="I170" i="30"/>
  <c r="I171" i="30"/>
  <c r="I172" i="30"/>
  <c r="I173" i="30"/>
  <c r="I174" i="30"/>
  <c r="I175" i="30"/>
  <c r="I176" i="30"/>
  <c r="I177" i="30"/>
  <c r="I178" i="30"/>
  <c r="I179" i="30"/>
  <c r="I180" i="30"/>
  <c r="I181" i="30"/>
  <c r="I182" i="30"/>
  <c r="I183" i="30"/>
  <c r="I184" i="30"/>
  <c r="I185" i="30"/>
  <c r="I186" i="30"/>
  <c r="I187" i="30"/>
  <c r="I188" i="30"/>
  <c r="I189" i="30"/>
  <c r="I190" i="30"/>
  <c r="I191" i="30"/>
  <c r="I192" i="30"/>
  <c r="I193" i="30"/>
  <c r="I194" i="30"/>
  <c r="I195" i="30"/>
  <c r="I196" i="30"/>
  <c r="I197" i="30"/>
  <c r="I198" i="30"/>
  <c r="I199" i="30"/>
  <c r="I200" i="30"/>
  <c r="I201" i="30"/>
  <c r="I202" i="30"/>
  <c r="I203" i="30"/>
  <c r="I204" i="30"/>
  <c r="I205" i="30"/>
  <c r="I206" i="30"/>
  <c r="I207" i="30"/>
  <c r="I208" i="30"/>
  <c r="I209" i="30"/>
  <c r="I210" i="30"/>
  <c r="I211" i="30"/>
  <c r="I212" i="30"/>
  <c r="I213" i="30"/>
  <c r="I214" i="30"/>
  <c r="I215" i="30"/>
  <c r="I216" i="30"/>
  <c r="I217" i="30"/>
  <c r="I218" i="30"/>
  <c r="I219" i="30"/>
  <c r="I220" i="30"/>
  <c r="I221" i="30"/>
  <c r="I222" i="30"/>
  <c r="I223" i="30"/>
  <c r="I224" i="30"/>
  <c r="I225" i="30"/>
  <c r="I226" i="30"/>
  <c r="I227" i="30"/>
  <c r="I228" i="30"/>
  <c r="I229" i="30"/>
  <c r="I230" i="30"/>
  <c r="I231" i="30"/>
  <c r="I232" i="30"/>
  <c r="I233" i="30"/>
  <c r="I234" i="30"/>
  <c r="I235" i="30"/>
  <c r="I236" i="30"/>
  <c r="I237" i="30"/>
  <c r="I238" i="30"/>
  <c r="I239" i="30"/>
  <c r="I240" i="30"/>
  <c r="I241" i="30"/>
  <c r="I242" i="30"/>
  <c r="I243" i="30"/>
  <c r="I244" i="30"/>
  <c r="I245" i="30"/>
  <c r="I246" i="30"/>
  <c r="I247" i="30"/>
  <c r="I248" i="30"/>
  <c r="I249" i="30"/>
  <c r="I250" i="30"/>
  <c r="I251" i="30"/>
  <c r="I252" i="30"/>
  <c r="I253" i="30"/>
  <c r="I254" i="30"/>
  <c r="I255" i="30"/>
  <c r="I256" i="30"/>
  <c r="I257" i="30"/>
  <c r="I258" i="30"/>
  <c r="I259" i="30"/>
  <c r="I260" i="30"/>
  <c r="I261" i="30"/>
  <c r="I262" i="30"/>
  <c r="I263" i="30"/>
  <c r="I264" i="30"/>
  <c r="I265" i="30"/>
  <c r="I266" i="30"/>
  <c r="I267" i="30"/>
  <c r="I268" i="30"/>
  <c r="I269" i="30"/>
  <c r="I270" i="30"/>
  <c r="I271" i="30"/>
  <c r="I272" i="30"/>
  <c r="I273" i="30"/>
  <c r="I274" i="30"/>
  <c r="I275" i="30"/>
  <c r="I276" i="30"/>
  <c r="I277" i="30"/>
  <c r="I278" i="30"/>
  <c r="I279" i="30"/>
  <c r="I280" i="30"/>
  <c r="I281" i="30"/>
  <c r="I282" i="30"/>
  <c r="I283" i="30"/>
  <c r="I284" i="30"/>
  <c r="I285" i="30"/>
  <c r="I286" i="30"/>
  <c r="I287" i="30"/>
  <c r="I288" i="30"/>
  <c r="I289" i="30"/>
  <c r="I290" i="30"/>
  <c r="I291" i="30"/>
  <c r="I292" i="30"/>
  <c r="I293" i="30"/>
  <c r="I294" i="30"/>
  <c r="I295" i="30"/>
  <c r="I296" i="30"/>
  <c r="I297" i="30"/>
  <c r="I298" i="30"/>
  <c r="I299" i="30"/>
  <c r="I300" i="30"/>
  <c r="I301" i="30"/>
  <c r="I302" i="30"/>
  <c r="I303" i="30"/>
  <c r="I304" i="30"/>
  <c r="I305" i="30"/>
  <c r="I306" i="30"/>
  <c r="I307" i="30"/>
  <c r="I308" i="30"/>
  <c r="I309" i="30"/>
  <c r="I310" i="30"/>
  <c r="I311" i="30"/>
  <c r="I312" i="30"/>
  <c r="I313" i="30"/>
  <c r="I314" i="30"/>
  <c r="I315" i="30"/>
  <c r="I316" i="30"/>
  <c r="I317" i="30"/>
  <c r="I318" i="30"/>
  <c r="I319" i="30"/>
  <c r="I320" i="30"/>
  <c r="I321" i="30"/>
  <c r="I322" i="30"/>
  <c r="I323" i="30"/>
  <c r="I324" i="30"/>
  <c r="I325" i="30"/>
  <c r="I326" i="30"/>
  <c r="I327" i="30"/>
  <c r="I328" i="30"/>
  <c r="I329" i="30"/>
  <c r="I330" i="30"/>
  <c r="I331" i="30"/>
  <c r="I332" i="30"/>
  <c r="I333" i="30"/>
  <c r="I334" i="30"/>
  <c r="I335" i="30"/>
  <c r="I336" i="30"/>
  <c r="I337" i="30"/>
  <c r="I338" i="30"/>
  <c r="I339" i="30"/>
  <c r="I340" i="30"/>
  <c r="I341" i="30"/>
  <c r="I342" i="30"/>
  <c r="I343" i="30"/>
  <c r="I344" i="30"/>
  <c r="I345" i="30"/>
  <c r="I346" i="30"/>
  <c r="I347" i="30"/>
  <c r="I348" i="30"/>
  <c r="I349" i="30"/>
  <c r="I350" i="30"/>
  <c r="I351" i="30"/>
  <c r="I352" i="30"/>
  <c r="I353" i="30"/>
  <c r="I354" i="30"/>
  <c r="I355" i="30"/>
  <c r="I356" i="30"/>
  <c r="I357" i="30"/>
  <c r="I358" i="30"/>
  <c r="I359" i="30"/>
  <c r="I360" i="30"/>
  <c r="I361" i="30"/>
  <c r="I362" i="30"/>
  <c r="I363" i="30"/>
  <c r="I364" i="30"/>
  <c r="I365" i="30"/>
  <c r="I366" i="30"/>
  <c r="I367" i="30"/>
  <c r="I368" i="30"/>
  <c r="I369" i="30"/>
  <c r="I370" i="30"/>
  <c r="I371" i="30"/>
  <c r="I372" i="30"/>
  <c r="I373" i="30"/>
  <c r="I374" i="30"/>
  <c r="I375" i="30"/>
  <c r="I376" i="30"/>
  <c r="I377" i="30"/>
  <c r="I378" i="30"/>
  <c r="I379" i="30"/>
  <c r="I380" i="30"/>
  <c r="I381" i="30"/>
  <c r="I382" i="30"/>
  <c r="I383" i="30"/>
  <c r="I384" i="30"/>
  <c r="I385" i="30"/>
  <c r="I386" i="30"/>
  <c r="I387" i="30"/>
  <c r="I388" i="30"/>
  <c r="I389" i="30"/>
  <c r="I390" i="30"/>
  <c r="I391" i="30"/>
  <c r="I392" i="30"/>
  <c r="I393" i="30"/>
  <c r="I394" i="30"/>
  <c r="I395" i="30"/>
  <c r="I396" i="30"/>
  <c r="I397" i="30"/>
  <c r="I398" i="30"/>
  <c r="I399" i="30"/>
  <c r="I400" i="30"/>
  <c r="I401" i="30"/>
  <c r="I402" i="30"/>
  <c r="I403" i="30"/>
  <c r="I404" i="30"/>
  <c r="I405" i="30"/>
  <c r="I406" i="30"/>
  <c r="I407" i="30"/>
  <c r="I408" i="30"/>
  <c r="I409" i="30"/>
  <c r="I410" i="30"/>
  <c r="I411" i="30"/>
  <c r="I412" i="30"/>
  <c r="I413" i="30"/>
  <c r="I414" i="30"/>
  <c r="I415" i="30"/>
  <c r="I416" i="30"/>
  <c r="I417" i="30"/>
  <c r="I418" i="30"/>
  <c r="I419" i="30"/>
  <c r="I420" i="30"/>
  <c r="I421" i="30"/>
  <c r="I422" i="30"/>
  <c r="I423" i="30"/>
  <c r="I424" i="30"/>
  <c r="I425" i="30"/>
  <c r="I426" i="30"/>
  <c r="I427" i="30"/>
  <c r="I428" i="30"/>
  <c r="I429" i="30"/>
  <c r="I430" i="30"/>
  <c r="I431" i="30"/>
  <c r="I432" i="30"/>
  <c r="I433" i="30"/>
  <c r="I434" i="30"/>
  <c r="I435" i="30"/>
  <c r="I436" i="30"/>
  <c r="I437" i="30"/>
  <c r="I438" i="30"/>
  <c r="I439" i="30"/>
  <c r="I440" i="30"/>
  <c r="I441" i="30"/>
  <c r="I442" i="30"/>
  <c r="I443" i="30"/>
  <c r="I444" i="30"/>
  <c r="I445" i="30"/>
  <c r="I446" i="30"/>
  <c r="I447" i="30"/>
  <c r="I448" i="30"/>
  <c r="I449" i="30"/>
  <c r="I450" i="30"/>
  <c r="I451" i="30"/>
  <c r="I452" i="30"/>
  <c r="I453" i="30"/>
  <c r="I454" i="30"/>
  <c r="I455" i="30"/>
  <c r="I456" i="30"/>
  <c r="I457" i="30"/>
  <c r="I458" i="30"/>
  <c r="I459" i="30"/>
  <c r="I460" i="30"/>
  <c r="I461" i="30"/>
  <c r="I462" i="30"/>
  <c r="I463" i="30"/>
  <c r="I464" i="30"/>
  <c r="I465" i="30"/>
  <c r="I466" i="30"/>
  <c r="I467" i="30"/>
  <c r="I468" i="30"/>
  <c r="I469" i="30"/>
  <c r="I470" i="30"/>
  <c r="I471" i="30"/>
  <c r="I472" i="30"/>
  <c r="I473" i="30"/>
  <c r="I474" i="30"/>
  <c r="I475" i="30"/>
  <c r="I476" i="30"/>
  <c r="I477" i="30"/>
  <c r="I478" i="30"/>
  <c r="I479" i="30"/>
  <c r="I480" i="30"/>
  <c r="I481" i="30"/>
  <c r="I482" i="30"/>
  <c r="I483" i="30"/>
  <c r="I484" i="30"/>
  <c r="I485" i="30"/>
  <c r="I486" i="30"/>
  <c r="I487" i="30"/>
  <c r="I488" i="30"/>
  <c r="I489" i="30"/>
  <c r="I490" i="30"/>
  <c r="I491" i="30"/>
  <c r="I492" i="30"/>
  <c r="I493" i="30"/>
  <c r="I494" i="30"/>
  <c r="I495" i="30"/>
  <c r="I496" i="30"/>
  <c r="I497" i="30"/>
  <c r="I498" i="30"/>
  <c r="I499" i="30"/>
  <c r="I500" i="30"/>
  <c r="I501" i="30"/>
  <c r="I502" i="30"/>
  <c r="I503" i="30"/>
  <c r="I504" i="30"/>
  <c r="I505" i="30"/>
  <c r="I506" i="30"/>
  <c r="I507" i="30"/>
  <c r="I508" i="30"/>
  <c r="I509" i="30"/>
  <c r="I510" i="30"/>
  <c r="I511" i="30"/>
  <c r="I512" i="30"/>
  <c r="I513" i="30"/>
  <c r="I514" i="30"/>
  <c r="I515" i="30"/>
  <c r="I516" i="30"/>
  <c r="I517" i="30"/>
  <c r="I518" i="30"/>
  <c r="I519" i="30"/>
  <c r="I520" i="30"/>
  <c r="I521" i="30"/>
  <c r="I522" i="30"/>
  <c r="I523" i="30"/>
  <c r="I524" i="30"/>
  <c r="I525" i="30"/>
  <c r="I526" i="30"/>
  <c r="I527" i="30"/>
  <c r="I528" i="30"/>
  <c r="I529" i="30"/>
  <c r="I530" i="30"/>
  <c r="I531" i="30"/>
  <c r="I532" i="30"/>
  <c r="I533" i="30"/>
  <c r="I534" i="30"/>
  <c r="I535" i="30"/>
  <c r="I536" i="30"/>
  <c r="I537" i="30"/>
  <c r="I538" i="30"/>
  <c r="I539" i="30"/>
  <c r="I540" i="30"/>
  <c r="I541" i="30"/>
  <c r="I542" i="30"/>
  <c r="I543" i="30"/>
  <c r="I544" i="30"/>
  <c r="I545" i="30"/>
  <c r="I546" i="30"/>
  <c r="I547" i="30"/>
  <c r="I548" i="30"/>
  <c r="I549" i="30"/>
  <c r="I550" i="30"/>
  <c r="I551" i="30"/>
  <c r="I552" i="30"/>
  <c r="I553" i="30"/>
  <c r="I554" i="30"/>
  <c r="I555" i="30"/>
  <c r="I556" i="30"/>
  <c r="I557" i="30"/>
  <c r="I558" i="30"/>
  <c r="I559" i="30"/>
  <c r="I560" i="30"/>
  <c r="I561" i="30"/>
  <c r="I562" i="30"/>
  <c r="I563" i="30"/>
  <c r="I564" i="30"/>
  <c r="I565" i="30"/>
  <c r="I566" i="30"/>
  <c r="I567" i="30"/>
  <c r="I568" i="30"/>
  <c r="I569" i="30"/>
  <c r="I570" i="30"/>
  <c r="I571" i="30"/>
  <c r="I572" i="30"/>
  <c r="I573" i="30"/>
  <c r="I574" i="30"/>
  <c r="I575" i="30"/>
  <c r="I576" i="30"/>
  <c r="I577" i="30"/>
  <c r="I578" i="30"/>
  <c r="I579" i="30"/>
  <c r="I580" i="30"/>
  <c r="I581" i="30"/>
  <c r="I582" i="30"/>
  <c r="I583" i="30"/>
  <c r="I584" i="30"/>
  <c r="I585" i="30"/>
  <c r="I586" i="30"/>
  <c r="I587" i="30"/>
  <c r="I588" i="30"/>
  <c r="I589" i="30"/>
  <c r="I590" i="30"/>
  <c r="I591" i="30"/>
  <c r="I592" i="30"/>
  <c r="I593" i="30"/>
  <c r="I594" i="30"/>
  <c r="I595" i="30"/>
  <c r="I596" i="30"/>
  <c r="I597" i="30"/>
  <c r="I598" i="30"/>
  <c r="I599" i="30"/>
  <c r="I600" i="30"/>
  <c r="I601" i="30"/>
  <c r="I602" i="30"/>
  <c r="I603" i="30"/>
  <c r="I604" i="30"/>
  <c r="I605" i="30"/>
  <c r="I606" i="30"/>
  <c r="I607" i="30"/>
  <c r="I608" i="30"/>
  <c r="I609" i="30"/>
  <c r="I610" i="30"/>
  <c r="I611" i="30"/>
  <c r="I612" i="30"/>
  <c r="I613" i="30"/>
  <c r="I614" i="30"/>
  <c r="I615" i="30"/>
  <c r="I616" i="30"/>
  <c r="I617" i="30"/>
  <c r="I618" i="30"/>
  <c r="I619" i="30"/>
  <c r="I620" i="30"/>
  <c r="I621" i="30"/>
  <c r="I622" i="30"/>
  <c r="I623" i="30"/>
  <c r="I624" i="30"/>
  <c r="I625" i="30"/>
  <c r="I626" i="30"/>
  <c r="I627" i="30"/>
  <c r="I628" i="30"/>
  <c r="I629" i="30"/>
  <c r="I630" i="30"/>
  <c r="I631" i="30"/>
  <c r="I632" i="30"/>
  <c r="I633" i="30"/>
  <c r="I634" i="30"/>
  <c r="I635" i="30"/>
  <c r="I636" i="30"/>
  <c r="I637" i="30"/>
  <c r="I638" i="30"/>
  <c r="I639" i="30"/>
  <c r="I640" i="30"/>
  <c r="I641" i="30"/>
  <c r="I642" i="30"/>
  <c r="I643" i="30"/>
  <c r="I644" i="30"/>
  <c r="I645" i="30"/>
  <c r="I646" i="30"/>
  <c r="I647" i="30"/>
  <c r="I648" i="30"/>
  <c r="I649" i="30"/>
  <c r="I650" i="30"/>
  <c r="I651" i="30"/>
  <c r="I652" i="30"/>
  <c r="I653" i="30"/>
  <c r="I654" i="30"/>
  <c r="I655" i="30"/>
  <c r="I656" i="30"/>
  <c r="I657" i="30"/>
  <c r="I658" i="30"/>
  <c r="I659" i="30"/>
  <c r="I660" i="30"/>
  <c r="I661" i="30"/>
  <c r="I662" i="30"/>
  <c r="I663" i="30"/>
  <c r="I664" i="30"/>
  <c r="I665" i="30"/>
  <c r="I666" i="30"/>
  <c r="I667" i="30"/>
  <c r="I668" i="30"/>
  <c r="I669" i="30"/>
  <c r="I670" i="30"/>
  <c r="I671" i="30"/>
  <c r="I672" i="30"/>
  <c r="I673" i="30"/>
  <c r="I674" i="30"/>
  <c r="I675" i="30"/>
  <c r="I676" i="30"/>
  <c r="I677" i="30"/>
  <c r="I678" i="30"/>
  <c r="I679" i="30"/>
  <c r="I680" i="30"/>
  <c r="I681" i="30"/>
  <c r="I682" i="30"/>
  <c r="I683" i="30"/>
  <c r="I684" i="30"/>
  <c r="I685" i="30"/>
  <c r="I686" i="30"/>
  <c r="I687" i="30"/>
  <c r="I688" i="30"/>
  <c r="I689" i="30"/>
  <c r="I690" i="30"/>
  <c r="I3" i="30"/>
  <c r="I4" i="30"/>
  <c r="I5" i="30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G5" i="32" l="1"/>
  <c r="G7" i="32"/>
  <c r="G6" i="32"/>
  <c r="E27" i="31"/>
  <c r="I27" i="31" s="1"/>
  <c r="E28" i="31"/>
  <c r="I28" i="31" s="1"/>
  <c r="E29" i="31"/>
  <c r="I29" i="31" s="1"/>
  <c r="E30" i="31"/>
  <c r="I30" i="31" s="1"/>
  <c r="E31" i="31"/>
  <c r="I31" i="31" s="1"/>
  <c r="E32" i="31"/>
  <c r="I32" i="31" s="1"/>
  <c r="E33" i="31"/>
  <c r="I33" i="31" s="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5" i="31"/>
  <c r="I5" i="31" s="1"/>
  <c r="E6" i="31"/>
  <c r="I6" i="31" s="1"/>
  <c r="E7" i="31"/>
  <c r="I7" i="31" s="1"/>
  <c r="E8" i="31"/>
  <c r="I8" i="31" s="1"/>
  <c r="E9" i="31"/>
  <c r="I9" i="31" s="1"/>
  <c r="E10" i="31"/>
  <c r="I10" i="31" s="1"/>
  <c r="E11" i="31"/>
  <c r="I11" i="31" s="1"/>
  <c r="E12" i="31"/>
  <c r="I12" i="31" s="1"/>
  <c r="E13" i="31"/>
  <c r="I13" i="31" s="1"/>
  <c r="E14" i="31"/>
  <c r="I14" i="31" s="1"/>
  <c r="E15" i="31"/>
  <c r="I15" i="31" s="1"/>
  <c r="E16" i="31"/>
  <c r="I16" i="31" s="1"/>
  <c r="E17" i="31"/>
  <c r="I17" i="31" s="1"/>
  <c r="E18" i="31"/>
  <c r="I18" i="31" s="1"/>
  <c r="E19" i="31"/>
  <c r="I19" i="31" s="1"/>
  <c r="E20" i="31"/>
  <c r="I20" i="31" s="1"/>
  <c r="E21" i="31"/>
  <c r="I21" i="31" s="1"/>
  <c r="E22" i="31"/>
  <c r="I22" i="31" s="1"/>
  <c r="E23" i="31"/>
  <c r="I23" i="31" s="1"/>
  <c r="E24" i="31"/>
  <c r="I24" i="31" s="1"/>
  <c r="E25" i="31"/>
  <c r="I25" i="31" s="1"/>
  <c r="E26" i="31"/>
  <c r="I26" i="31" s="1"/>
  <c r="E4" i="31"/>
  <c r="I4" i="31" s="1"/>
  <c r="D5" i="31"/>
  <c r="J5" i="31" s="1"/>
  <c r="D6" i="31"/>
  <c r="J6" i="31" s="1"/>
  <c r="D7" i="31"/>
  <c r="J7" i="31" s="1"/>
  <c r="D8" i="31"/>
  <c r="J8" i="31" s="1"/>
  <c r="D9" i="31"/>
  <c r="J9" i="31" s="1"/>
  <c r="D10" i="31"/>
  <c r="J10" i="31" s="1"/>
  <c r="D11" i="31"/>
  <c r="J11" i="31" s="1"/>
  <c r="D12" i="31"/>
  <c r="J12" i="31" s="1"/>
  <c r="D13" i="31"/>
  <c r="J13" i="31" s="1"/>
  <c r="D14" i="31"/>
  <c r="J14" i="31" s="1"/>
  <c r="D15" i="31"/>
  <c r="J15" i="31" s="1"/>
  <c r="D16" i="31"/>
  <c r="J16" i="31" s="1"/>
  <c r="D17" i="31"/>
  <c r="J17" i="31" s="1"/>
  <c r="D18" i="31"/>
  <c r="J18" i="31" s="1"/>
  <c r="D19" i="31"/>
  <c r="J19" i="31" s="1"/>
  <c r="D20" i="31"/>
  <c r="J20" i="31" s="1"/>
  <c r="D21" i="31"/>
  <c r="J21" i="31" s="1"/>
  <c r="D22" i="31"/>
  <c r="J22" i="31" s="1"/>
  <c r="D23" i="31"/>
  <c r="J23" i="31" s="1"/>
  <c r="D24" i="31"/>
  <c r="J24" i="31" s="1"/>
  <c r="D25" i="31"/>
  <c r="J25" i="31" s="1"/>
  <c r="D26" i="31"/>
  <c r="J26" i="31" s="1"/>
  <c r="D27" i="31"/>
  <c r="J27" i="31" s="1"/>
  <c r="D28" i="31"/>
  <c r="J28" i="31" s="1"/>
  <c r="D29" i="31"/>
  <c r="J29" i="31" s="1"/>
  <c r="D30" i="31"/>
  <c r="J30" i="31" s="1"/>
  <c r="D31" i="31"/>
  <c r="J31" i="31" s="1"/>
  <c r="D32" i="31"/>
  <c r="J32" i="31" s="1"/>
  <c r="D33" i="31"/>
  <c r="J33" i="31" s="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4" i="31"/>
  <c r="J4" i="31" s="1"/>
  <c r="AB2" i="19" l="1"/>
  <c r="J128" i="19" l="1"/>
  <c r="J133" i="19" s="1"/>
  <c r="J123" i="19"/>
  <c r="H124" i="19"/>
  <c r="H128" i="19"/>
  <c r="H133" i="19" s="1"/>
  <c r="H123" i="19"/>
  <c r="J118" i="19"/>
  <c r="J132" i="19" s="1"/>
  <c r="H118" i="19"/>
  <c r="H5" i="19"/>
  <c r="AB1" i="19" s="1"/>
  <c r="E128" i="19"/>
  <c r="AX132" i="19"/>
  <c r="AX134" i="19" s="1"/>
  <c r="AX124" i="19"/>
  <c r="AX125" i="19"/>
  <c r="AX126" i="19"/>
  <c r="AX128" i="19"/>
  <c r="AV124" i="19"/>
  <c r="AV125" i="19"/>
  <c r="AV126" i="19"/>
  <c r="AV127" i="19"/>
  <c r="AV128" i="19"/>
  <c r="AV133" i="19" s="1"/>
  <c r="AS125" i="19"/>
  <c r="AS126" i="19"/>
  <c r="AS127" i="19"/>
  <c r="AS128" i="19"/>
  <c r="AS133" i="19" s="1"/>
  <c r="AQ128" i="19"/>
  <c r="AL123" i="19"/>
  <c r="AN124" i="19"/>
  <c r="AN125" i="19"/>
  <c r="AN128" i="19"/>
  <c r="AN133" i="19" s="1"/>
  <c r="AI123" i="19"/>
  <c r="AL124" i="19"/>
  <c r="AL125" i="19"/>
  <c r="AL126" i="19"/>
  <c r="AL128" i="19"/>
  <c r="AL133" i="19" s="1"/>
  <c r="AI125" i="19"/>
  <c r="AI126" i="19"/>
  <c r="AI127" i="19"/>
  <c r="AI128" i="19"/>
  <c r="AI133" i="19" s="1"/>
  <c r="AG128" i="19"/>
  <c r="AG133" i="19" s="1"/>
  <c r="AB123" i="19"/>
  <c r="AD124" i="19"/>
  <c r="AD125" i="19"/>
  <c r="AD128" i="19"/>
  <c r="AD133" i="19" s="1"/>
  <c r="Y123" i="19"/>
  <c r="AB124" i="19"/>
  <c r="AB125" i="19"/>
  <c r="AB126" i="19"/>
  <c r="AB128" i="19"/>
  <c r="AB133" i="19" s="1"/>
  <c r="AX133" i="19"/>
  <c r="AQ133" i="19"/>
  <c r="AL132" i="19"/>
  <c r="R133" i="19"/>
  <c r="O133" i="19"/>
  <c r="C133" i="19"/>
  <c r="Y124" i="19"/>
  <c r="Y125" i="19"/>
  <c r="Y126" i="19"/>
  <c r="Y128" i="19"/>
  <c r="Y133" i="19" s="1"/>
  <c r="W125" i="19"/>
  <c r="W126" i="19"/>
  <c r="W127" i="19"/>
  <c r="W128" i="19"/>
  <c r="W133" i="19" s="1"/>
  <c r="R123" i="19"/>
  <c r="T128" i="19"/>
  <c r="T133" i="19" s="1"/>
  <c r="O123" i="19"/>
  <c r="R124" i="19"/>
  <c r="R125" i="19"/>
  <c r="R126" i="19"/>
  <c r="R128" i="19"/>
  <c r="M123" i="19"/>
  <c r="O124" i="19"/>
  <c r="O125" i="19"/>
  <c r="O126" i="19"/>
  <c r="O128" i="19"/>
  <c r="M125" i="19"/>
  <c r="M126" i="19"/>
  <c r="M127" i="19"/>
  <c r="M128" i="19"/>
  <c r="M133" i="19" s="1"/>
  <c r="C123" i="19"/>
  <c r="C124" i="19"/>
  <c r="C125" i="19"/>
  <c r="C126" i="19"/>
  <c r="C127" i="19"/>
  <c r="C128" i="19"/>
  <c r="B124" i="19"/>
  <c r="J124" i="19" s="1"/>
  <c r="B125" i="19"/>
  <c r="J125" i="19" s="1"/>
  <c r="B126" i="19"/>
  <c r="H126" i="19" s="1"/>
  <c r="B127" i="19"/>
  <c r="E127" i="19" s="1"/>
  <c r="B123" i="19"/>
  <c r="AV123" i="19" s="1"/>
  <c r="AX118" i="19"/>
  <c r="AV118" i="19"/>
  <c r="AV132" i="19" s="1"/>
  <c r="AS118" i="19"/>
  <c r="AS132" i="19" s="1"/>
  <c r="AQ118" i="19"/>
  <c r="AQ132" i="19" s="1"/>
  <c r="AN118" i="19"/>
  <c r="AN132" i="19" s="1"/>
  <c r="AL118" i="19"/>
  <c r="AI118" i="19"/>
  <c r="AI132" i="19" s="1"/>
  <c r="AG118" i="19"/>
  <c r="AG132" i="19" s="1"/>
  <c r="AD118" i="19"/>
  <c r="AD132" i="19" s="1"/>
  <c r="AB118" i="19"/>
  <c r="AB132" i="19" s="1"/>
  <c r="Y118" i="19"/>
  <c r="Y132" i="19" s="1"/>
  <c r="W118" i="19"/>
  <c r="W132" i="19" s="1"/>
  <c r="R118" i="19"/>
  <c r="R132" i="19" s="1"/>
  <c r="T118" i="19"/>
  <c r="T132" i="19" s="1"/>
  <c r="O118" i="19"/>
  <c r="O132" i="19" s="1"/>
  <c r="M118" i="19"/>
  <c r="M132" i="19" s="1"/>
  <c r="C118" i="19"/>
  <c r="C132" i="19" s="1"/>
  <c r="Z126" i="19" l="1"/>
  <c r="N126" i="19"/>
  <c r="N123" i="19"/>
  <c r="T127" i="19"/>
  <c r="O127" i="19"/>
  <c r="Y127" i="19"/>
  <c r="AB127" i="19"/>
  <c r="AD123" i="19"/>
  <c r="AL127" i="19"/>
  <c r="AN123" i="19"/>
  <c r="AX127" i="19"/>
  <c r="H125" i="19"/>
  <c r="Z125" i="19"/>
  <c r="AQ127" i="19"/>
  <c r="J127" i="19"/>
  <c r="E126" i="19"/>
  <c r="M124" i="19"/>
  <c r="T126" i="19"/>
  <c r="W124" i="19"/>
  <c r="Z124" i="19" s="1"/>
  <c r="AG126" i="19"/>
  <c r="AI124" i="19"/>
  <c r="AQ126" i="19"/>
  <c r="AT126" i="19" s="1"/>
  <c r="AS124" i="19"/>
  <c r="AS123" i="19"/>
  <c r="J126" i="19"/>
  <c r="AG127" i="19"/>
  <c r="E125" i="19"/>
  <c r="F125" i="19" s="1"/>
  <c r="E123" i="19"/>
  <c r="R127" i="19"/>
  <c r="T125" i="19"/>
  <c r="T123" i="19"/>
  <c r="W123" i="19"/>
  <c r="AD127" i="19"/>
  <c r="AG125" i="19"/>
  <c r="AJ125" i="19" s="1"/>
  <c r="AG123" i="19"/>
  <c r="AN127" i="19"/>
  <c r="AQ125" i="19"/>
  <c r="AT125" i="19" s="1"/>
  <c r="AQ123" i="19"/>
  <c r="AX123" i="19"/>
  <c r="H127" i="19"/>
  <c r="E124" i="19"/>
  <c r="F124" i="19" s="1"/>
  <c r="T124" i="19"/>
  <c r="AD126" i="19"/>
  <c r="AE126" i="19" s="1"/>
  <c r="AG124" i="19"/>
  <c r="AJ124" i="19" s="1"/>
  <c r="AN126" i="19"/>
  <c r="AO126" i="19" s="1"/>
  <c r="AQ124" i="19"/>
  <c r="AT124" i="19" s="1"/>
  <c r="I124" i="19"/>
  <c r="H132" i="19"/>
  <c r="I127" i="19"/>
  <c r="I126" i="19"/>
  <c r="I125" i="19"/>
  <c r="I128" i="19"/>
  <c r="I123" i="19"/>
  <c r="AV134" i="19"/>
  <c r="AW132" i="19" s="1"/>
  <c r="P123" i="19"/>
  <c r="F123" i="19"/>
  <c r="U126" i="19"/>
  <c r="K124" i="19"/>
  <c r="AE124" i="19"/>
  <c r="AY124" i="19"/>
  <c r="U125" i="19"/>
  <c r="AO125" i="19"/>
  <c r="AY126" i="19"/>
  <c r="U124" i="19"/>
  <c r="AO124" i="19"/>
  <c r="K125" i="19"/>
  <c r="AE125" i="19"/>
  <c r="AY125" i="19"/>
  <c r="P124" i="19"/>
  <c r="P125" i="19"/>
  <c r="K126" i="19"/>
  <c r="AJ126" i="19"/>
  <c r="P126" i="19"/>
  <c r="F126" i="19"/>
  <c r="E118" i="19"/>
  <c r="E132" i="19" s="1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7" i="19"/>
  <c r="J85" i="16"/>
  <c r="J59" i="12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I3802" i="10"/>
  <c r="I3803" i="10"/>
  <c r="I3804" i="10"/>
  <c r="I3805" i="10"/>
  <c r="I3806" i="10"/>
  <c r="I3807" i="10"/>
  <c r="I3808" i="10"/>
  <c r="I3809" i="10"/>
  <c r="I3810" i="10"/>
  <c r="I3811" i="10"/>
  <c r="I3812" i="10"/>
  <c r="I3813" i="10"/>
  <c r="I3814" i="10"/>
  <c r="I3815" i="10"/>
  <c r="I3816" i="10"/>
  <c r="I3817" i="10"/>
  <c r="I3818" i="10"/>
  <c r="I3819" i="10"/>
  <c r="I3820" i="10"/>
  <c r="I3821" i="10"/>
  <c r="I3822" i="10"/>
  <c r="I3823" i="10"/>
  <c r="I3824" i="10"/>
  <c r="I3825" i="10"/>
  <c r="I3826" i="10"/>
  <c r="I3827" i="10"/>
  <c r="I3828" i="10"/>
  <c r="I3829" i="10"/>
  <c r="I3830" i="10"/>
  <c r="I3831" i="10"/>
  <c r="I3832" i="10"/>
  <c r="I3833" i="10"/>
  <c r="I3834" i="10"/>
  <c r="I3835" i="10"/>
  <c r="I3836" i="10"/>
  <c r="I3837" i="10"/>
  <c r="I3838" i="10"/>
  <c r="I3839" i="10"/>
  <c r="I3840" i="10"/>
  <c r="I3841" i="10"/>
  <c r="I3842" i="10"/>
  <c r="I3843" i="10"/>
  <c r="I3844" i="10"/>
  <c r="I3845" i="10"/>
  <c r="I3846" i="10"/>
  <c r="I3847" i="10"/>
  <c r="I3848" i="10"/>
  <c r="I3849" i="10"/>
  <c r="I3850" i="10"/>
  <c r="I3851" i="10"/>
  <c r="I3852" i="10"/>
  <c r="I3853" i="10"/>
  <c r="I3854" i="10"/>
  <c r="I3855" i="10"/>
  <c r="I3856" i="10"/>
  <c r="I3857" i="10"/>
  <c r="I3858" i="10"/>
  <c r="I3859" i="10"/>
  <c r="I3860" i="10"/>
  <c r="I3861" i="10"/>
  <c r="I3862" i="10"/>
  <c r="I3863" i="10"/>
  <c r="I3864" i="10"/>
  <c r="I3865" i="10"/>
  <c r="I3866" i="10"/>
  <c r="I3867" i="10"/>
  <c r="I3868" i="10"/>
  <c r="I3869" i="10"/>
  <c r="I3870" i="10"/>
  <c r="I3871" i="10"/>
  <c r="I3872" i="10"/>
  <c r="I3873" i="10"/>
  <c r="I3874" i="10"/>
  <c r="I3875" i="10"/>
  <c r="I3876" i="10"/>
  <c r="I3877" i="10"/>
  <c r="I3878" i="10"/>
  <c r="I3879" i="10"/>
  <c r="I3880" i="10"/>
  <c r="I3881" i="10"/>
  <c r="I3882" i="10"/>
  <c r="I3883" i="10"/>
  <c r="I3884" i="10"/>
  <c r="I3885" i="10"/>
  <c r="I3886" i="10"/>
  <c r="I3887" i="10"/>
  <c r="I3888" i="10"/>
  <c r="I3889" i="10"/>
  <c r="I3890" i="10"/>
  <c r="I3891" i="10"/>
  <c r="I3892" i="10"/>
  <c r="I3893" i="10"/>
  <c r="I3894" i="10"/>
  <c r="I3895" i="10"/>
  <c r="I3896" i="10"/>
  <c r="I3897" i="10"/>
  <c r="I3898" i="10"/>
  <c r="I3899" i="10"/>
  <c r="I3900" i="10"/>
  <c r="I3901" i="10"/>
  <c r="I3902" i="10"/>
  <c r="I3903" i="10"/>
  <c r="I3904" i="10"/>
  <c r="I3905" i="10"/>
  <c r="I3906" i="10"/>
  <c r="I3907" i="10"/>
  <c r="I3908" i="10"/>
  <c r="I3909" i="10"/>
  <c r="I3910" i="10"/>
  <c r="I3911" i="10"/>
  <c r="I3912" i="10"/>
  <c r="I3913" i="10"/>
  <c r="I3914" i="10"/>
  <c r="I3915" i="10"/>
  <c r="I3916" i="10"/>
  <c r="I3917" i="10"/>
  <c r="I3918" i="10"/>
  <c r="I3919" i="10"/>
  <c r="I3920" i="10"/>
  <c r="I3921" i="10"/>
  <c r="I3922" i="10"/>
  <c r="I3923" i="10"/>
  <c r="I3924" i="10"/>
  <c r="I3925" i="10"/>
  <c r="I3926" i="10"/>
  <c r="I3927" i="10"/>
  <c r="I3928" i="10"/>
  <c r="I3929" i="10"/>
  <c r="I3930" i="10"/>
  <c r="I3931" i="10"/>
  <c r="I3932" i="10"/>
  <c r="I3933" i="10"/>
  <c r="I3934" i="10"/>
  <c r="I3935" i="10"/>
  <c r="I3936" i="10"/>
  <c r="I3937" i="10"/>
  <c r="I3938" i="10"/>
  <c r="I3939" i="10"/>
  <c r="I3940" i="10"/>
  <c r="I3941" i="10"/>
  <c r="I3942" i="10"/>
  <c r="I3943" i="10"/>
  <c r="I3944" i="10"/>
  <c r="I3945" i="10"/>
  <c r="I3946" i="10"/>
  <c r="I3947" i="10"/>
  <c r="I3948" i="10"/>
  <c r="I3949" i="10"/>
  <c r="I3950" i="10"/>
  <c r="I3951" i="10"/>
  <c r="I3952" i="10"/>
  <c r="I3953" i="10"/>
  <c r="I3954" i="10"/>
  <c r="I3955" i="10"/>
  <c r="I3956" i="10"/>
  <c r="I3957" i="10"/>
  <c r="I3958" i="10"/>
  <c r="I3959" i="10"/>
  <c r="I3960" i="10"/>
  <c r="I3961" i="10"/>
  <c r="I3962" i="10"/>
  <c r="I3963" i="10"/>
  <c r="I3964" i="10"/>
  <c r="I3965" i="10"/>
  <c r="I3966" i="10"/>
  <c r="I3967" i="10"/>
  <c r="I3968" i="10"/>
  <c r="I3969" i="10"/>
  <c r="I3970" i="10"/>
  <c r="I3971" i="10"/>
  <c r="I3972" i="10"/>
  <c r="I3973" i="10"/>
  <c r="I3974" i="10"/>
  <c r="I3975" i="10"/>
  <c r="I3976" i="10"/>
  <c r="I3977" i="10"/>
  <c r="I3978" i="10"/>
  <c r="I3979" i="10"/>
  <c r="I3980" i="10"/>
  <c r="I3981" i="10"/>
  <c r="I3982" i="10"/>
  <c r="I3983" i="10"/>
  <c r="I3984" i="10"/>
  <c r="I3985" i="10"/>
  <c r="I3986" i="10"/>
  <c r="I3987" i="10"/>
  <c r="I3988" i="10"/>
  <c r="I3989" i="10"/>
  <c r="I3990" i="10"/>
  <c r="I3991" i="10"/>
  <c r="I3992" i="10"/>
  <c r="I3993" i="10"/>
  <c r="I3994" i="10"/>
  <c r="I3995" i="10"/>
  <c r="I3996" i="10"/>
  <c r="I3997" i="10"/>
  <c r="I3998" i="10"/>
  <c r="I3999" i="10"/>
  <c r="I4000" i="10"/>
  <c r="I4001" i="10"/>
  <c r="I4002" i="10"/>
  <c r="I4003" i="10"/>
  <c r="I4004" i="10"/>
  <c r="I4005" i="10"/>
  <c r="I4006" i="10"/>
  <c r="I4007" i="10"/>
  <c r="I4008" i="10"/>
  <c r="I4009" i="10"/>
  <c r="I4010" i="10"/>
  <c r="I4011" i="10"/>
  <c r="I4012" i="10"/>
  <c r="I4013" i="10"/>
  <c r="I4014" i="10"/>
  <c r="I4015" i="10"/>
  <c r="I4016" i="10"/>
  <c r="I4017" i="10"/>
  <c r="I4018" i="10"/>
  <c r="I4019" i="10"/>
  <c r="I4020" i="10"/>
  <c r="I4021" i="10"/>
  <c r="I4022" i="10"/>
  <c r="I4023" i="10"/>
  <c r="I4024" i="10"/>
  <c r="I4025" i="10"/>
  <c r="I4026" i="10"/>
  <c r="I4027" i="10"/>
  <c r="I4028" i="10"/>
  <c r="I4029" i="10"/>
  <c r="I4030" i="10"/>
  <c r="I4031" i="10"/>
  <c r="I4032" i="10"/>
  <c r="I4033" i="10"/>
  <c r="I4034" i="10"/>
  <c r="I4035" i="10"/>
  <c r="I4036" i="10"/>
  <c r="I4037" i="10"/>
  <c r="I4038" i="10"/>
  <c r="I4039" i="10"/>
  <c r="I4040" i="10"/>
  <c r="I4041" i="10"/>
  <c r="I4042" i="10"/>
  <c r="I4043" i="10"/>
  <c r="I4044" i="10"/>
  <c r="I4045" i="10"/>
  <c r="I4046" i="10"/>
  <c r="I4047" i="10"/>
  <c r="I4048" i="10"/>
  <c r="I4049" i="10"/>
  <c r="I4050" i="10"/>
  <c r="I4051" i="10"/>
  <c r="I4052" i="10"/>
  <c r="I4053" i="10"/>
  <c r="I4054" i="10"/>
  <c r="I4055" i="10"/>
  <c r="I4056" i="10"/>
  <c r="I4057" i="10"/>
  <c r="I4058" i="10"/>
  <c r="I4059" i="10"/>
  <c r="I4060" i="10"/>
  <c r="I4061" i="10"/>
  <c r="I4062" i="10"/>
  <c r="I4063" i="10"/>
  <c r="I4064" i="10"/>
  <c r="I4065" i="10"/>
  <c r="I4066" i="10"/>
  <c r="I4067" i="10"/>
  <c r="I4068" i="10"/>
  <c r="I4069" i="10"/>
  <c r="I4070" i="10"/>
  <c r="I4071" i="10"/>
  <c r="I4072" i="10"/>
  <c r="I4073" i="10"/>
  <c r="I4074" i="10"/>
  <c r="I4075" i="10"/>
  <c r="I4076" i="10"/>
  <c r="I4077" i="10"/>
  <c r="I4078" i="10"/>
  <c r="I4079" i="10"/>
  <c r="I4080" i="10"/>
  <c r="I4081" i="10"/>
  <c r="I4082" i="10"/>
  <c r="I4083" i="10"/>
  <c r="I4084" i="10"/>
  <c r="I4085" i="10"/>
  <c r="I4086" i="10"/>
  <c r="I4087" i="10"/>
  <c r="I4088" i="10"/>
  <c r="I4089" i="10"/>
  <c r="I4090" i="10"/>
  <c r="I4091" i="10"/>
  <c r="I4092" i="10"/>
  <c r="I4093" i="10"/>
  <c r="I4094" i="10"/>
  <c r="I4095" i="10"/>
  <c r="I4096" i="10"/>
  <c r="I4097" i="10"/>
  <c r="I4098" i="10"/>
  <c r="I4099" i="10"/>
  <c r="I4100" i="10"/>
  <c r="I4101" i="10"/>
  <c r="I4102" i="10"/>
  <c r="I3793" i="10"/>
  <c r="I3794" i="10"/>
  <c r="I3795" i="10"/>
  <c r="I3796" i="10"/>
  <c r="I3797" i="10"/>
  <c r="I3798" i="10"/>
  <c r="I3799" i="10"/>
  <c r="I3800" i="10"/>
  <c r="I3801" i="10"/>
  <c r="I5" i="12"/>
  <c r="K3794" i="10"/>
  <c r="K3795" i="10"/>
  <c r="K3796" i="10"/>
  <c r="K3797" i="10"/>
  <c r="K3798" i="10"/>
  <c r="K3799" i="10"/>
  <c r="K3800" i="10"/>
  <c r="K3801" i="10"/>
  <c r="K3802" i="10"/>
  <c r="K3803" i="10"/>
  <c r="K3804" i="10"/>
  <c r="K3805" i="10"/>
  <c r="K3806" i="10"/>
  <c r="K3807" i="10"/>
  <c r="K3808" i="10"/>
  <c r="K3809" i="10"/>
  <c r="K3810" i="10"/>
  <c r="K3811" i="10"/>
  <c r="K3812" i="10"/>
  <c r="K3813" i="10"/>
  <c r="K3814" i="10"/>
  <c r="K3815" i="10"/>
  <c r="K3816" i="10"/>
  <c r="K3817" i="10"/>
  <c r="K3818" i="10"/>
  <c r="K3819" i="10"/>
  <c r="K3820" i="10"/>
  <c r="K3821" i="10"/>
  <c r="K3822" i="10"/>
  <c r="K3823" i="10"/>
  <c r="K3824" i="10"/>
  <c r="K3825" i="10"/>
  <c r="K3826" i="10"/>
  <c r="K3827" i="10"/>
  <c r="K3828" i="10"/>
  <c r="K3829" i="10"/>
  <c r="K3830" i="10"/>
  <c r="K3831" i="10"/>
  <c r="K3832" i="10"/>
  <c r="K3833" i="10"/>
  <c r="K3834" i="10"/>
  <c r="K3835" i="10"/>
  <c r="K3836" i="10"/>
  <c r="K3837" i="10"/>
  <c r="K3838" i="10"/>
  <c r="K3839" i="10"/>
  <c r="K3840" i="10"/>
  <c r="K3841" i="10"/>
  <c r="K3842" i="10"/>
  <c r="K3843" i="10"/>
  <c r="K3844" i="10"/>
  <c r="K3845" i="10"/>
  <c r="K3846" i="10"/>
  <c r="K3847" i="10"/>
  <c r="K3848" i="10"/>
  <c r="K3849" i="10"/>
  <c r="K3850" i="10"/>
  <c r="K3851" i="10"/>
  <c r="K3852" i="10"/>
  <c r="K3853" i="10"/>
  <c r="K3854" i="10"/>
  <c r="K3855" i="10"/>
  <c r="K3856" i="10"/>
  <c r="K3857" i="10"/>
  <c r="K3858" i="10"/>
  <c r="K3859" i="10"/>
  <c r="K3860" i="10"/>
  <c r="K3861" i="10"/>
  <c r="K3862" i="10"/>
  <c r="K3863" i="10"/>
  <c r="K3864" i="10"/>
  <c r="K3865" i="10"/>
  <c r="K3866" i="10"/>
  <c r="K3867" i="10"/>
  <c r="K3868" i="10"/>
  <c r="K3869" i="10"/>
  <c r="K3870" i="10"/>
  <c r="K3871" i="10"/>
  <c r="K3872" i="10"/>
  <c r="K3873" i="10"/>
  <c r="K3874" i="10"/>
  <c r="K3875" i="10"/>
  <c r="K3876" i="10"/>
  <c r="K3877" i="10"/>
  <c r="K3878" i="10"/>
  <c r="K3879" i="10"/>
  <c r="K3880" i="10"/>
  <c r="K3881" i="10"/>
  <c r="K3882" i="10"/>
  <c r="K3883" i="10"/>
  <c r="K3884" i="10"/>
  <c r="K3885" i="10"/>
  <c r="K3886" i="10"/>
  <c r="K3887" i="10"/>
  <c r="K3888" i="10"/>
  <c r="K3889" i="10"/>
  <c r="K3890" i="10"/>
  <c r="K3891" i="10"/>
  <c r="K3892" i="10"/>
  <c r="K3893" i="10"/>
  <c r="K3894" i="10"/>
  <c r="K3895" i="10"/>
  <c r="K3896" i="10"/>
  <c r="K3897" i="10"/>
  <c r="K3898" i="10"/>
  <c r="K3899" i="10"/>
  <c r="K3900" i="10"/>
  <c r="K3901" i="10"/>
  <c r="K3902" i="10"/>
  <c r="K3903" i="10"/>
  <c r="K3904" i="10"/>
  <c r="K3905" i="10"/>
  <c r="K3906" i="10"/>
  <c r="K3907" i="10"/>
  <c r="K3908" i="10"/>
  <c r="K3909" i="10"/>
  <c r="K3910" i="10"/>
  <c r="K3911" i="10"/>
  <c r="K3912" i="10"/>
  <c r="K3913" i="10"/>
  <c r="K3914" i="10"/>
  <c r="K3915" i="10"/>
  <c r="K3916" i="10"/>
  <c r="K3917" i="10"/>
  <c r="K3918" i="10"/>
  <c r="K3919" i="10"/>
  <c r="K3920" i="10"/>
  <c r="K3921" i="10"/>
  <c r="K3922" i="10"/>
  <c r="K3923" i="10"/>
  <c r="K3924" i="10"/>
  <c r="K3925" i="10"/>
  <c r="K3926" i="10"/>
  <c r="K3927" i="10"/>
  <c r="K3928" i="10"/>
  <c r="K3929" i="10"/>
  <c r="K3930" i="10"/>
  <c r="K3931" i="10"/>
  <c r="K3932" i="10"/>
  <c r="K3933" i="10"/>
  <c r="K3934" i="10"/>
  <c r="K3935" i="10"/>
  <c r="K3936" i="10"/>
  <c r="K3937" i="10"/>
  <c r="K3938" i="10"/>
  <c r="K3939" i="10"/>
  <c r="K3940" i="10"/>
  <c r="K3941" i="10"/>
  <c r="K3942" i="10"/>
  <c r="K3943" i="10"/>
  <c r="K3944" i="10"/>
  <c r="K3945" i="10"/>
  <c r="K3946" i="10"/>
  <c r="K3947" i="10"/>
  <c r="K3948" i="10"/>
  <c r="K3949" i="10"/>
  <c r="K3950" i="10"/>
  <c r="K3951" i="10"/>
  <c r="K3952" i="10"/>
  <c r="K3953" i="10"/>
  <c r="K3954" i="10"/>
  <c r="K3955" i="10"/>
  <c r="K3956" i="10"/>
  <c r="K3957" i="10"/>
  <c r="K3958" i="10"/>
  <c r="K3959" i="10"/>
  <c r="K3960" i="10"/>
  <c r="K3961" i="10"/>
  <c r="K3962" i="10"/>
  <c r="K3963" i="10"/>
  <c r="K3964" i="10"/>
  <c r="K3965" i="10"/>
  <c r="K3966" i="10"/>
  <c r="K3967" i="10"/>
  <c r="K3968" i="10"/>
  <c r="K3969" i="10"/>
  <c r="K3970" i="10"/>
  <c r="K3971" i="10"/>
  <c r="K3972" i="10"/>
  <c r="K3973" i="10"/>
  <c r="K3974" i="10"/>
  <c r="K3975" i="10"/>
  <c r="K3976" i="10"/>
  <c r="K3977" i="10"/>
  <c r="K3978" i="10"/>
  <c r="K3979" i="10"/>
  <c r="K3980" i="10"/>
  <c r="K3981" i="10"/>
  <c r="K3982" i="10"/>
  <c r="K3983" i="10"/>
  <c r="K3984" i="10"/>
  <c r="K3985" i="10"/>
  <c r="K3986" i="10"/>
  <c r="K3987" i="10"/>
  <c r="K3988" i="10"/>
  <c r="K3989" i="10"/>
  <c r="K3990" i="10"/>
  <c r="K3991" i="10"/>
  <c r="K3992" i="10"/>
  <c r="K3993" i="10"/>
  <c r="K3994" i="10"/>
  <c r="K3995" i="10"/>
  <c r="K3996" i="10"/>
  <c r="K3997" i="10"/>
  <c r="K3998" i="10"/>
  <c r="K3999" i="10"/>
  <c r="K4000" i="10"/>
  <c r="K4001" i="10"/>
  <c r="K4002" i="10"/>
  <c r="K4003" i="10"/>
  <c r="K4004" i="10"/>
  <c r="K4005" i="10"/>
  <c r="K4006" i="10"/>
  <c r="K4007" i="10"/>
  <c r="K4008" i="10"/>
  <c r="K4009" i="10"/>
  <c r="K4010" i="10"/>
  <c r="K4011" i="10"/>
  <c r="K4012" i="10"/>
  <c r="K4013" i="10"/>
  <c r="K4014" i="10"/>
  <c r="K4015" i="10"/>
  <c r="K4016" i="10"/>
  <c r="K4017" i="10"/>
  <c r="K4018" i="10"/>
  <c r="K4019" i="10"/>
  <c r="K4020" i="10"/>
  <c r="K4021" i="10"/>
  <c r="K4022" i="10"/>
  <c r="K4023" i="10"/>
  <c r="K4024" i="10"/>
  <c r="K4025" i="10"/>
  <c r="K4026" i="10"/>
  <c r="K4027" i="10"/>
  <c r="K4028" i="10"/>
  <c r="K4029" i="10"/>
  <c r="K4030" i="10"/>
  <c r="K4031" i="10"/>
  <c r="K4032" i="10"/>
  <c r="K4033" i="10"/>
  <c r="K4034" i="10"/>
  <c r="K4035" i="10"/>
  <c r="K4036" i="10"/>
  <c r="K4037" i="10"/>
  <c r="K4038" i="10"/>
  <c r="K4039" i="10"/>
  <c r="K4040" i="10"/>
  <c r="K4041" i="10"/>
  <c r="K4042" i="10"/>
  <c r="K4043" i="10"/>
  <c r="K4044" i="10"/>
  <c r="K4045" i="10"/>
  <c r="K4046" i="10"/>
  <c r="K4047" i="10"/>
  <c r="K4048" i="10"/>
  <c r="K4049" i="10"/>
  <c r="K4050" i="10"/>
  <c r="K4051" i="10"/>
  <c r="K4052" i="10"/>
  <c r="K4053" i="10"/>
  <c r="K4054" i="10"/>
  <c r="K4055" i="10"/>
  <c r="K4056" i="10"/>
  <c r="K4057" i="10"/>
  <c r="K4058" i="10"/>
  <c r="K4059" i="10"/>
  <c r="K4060" i="10"/>
  <c r="K4061" i="10"/>
  <c r="K4062" i="10"/>
  <c r="K4063" i="10"/>
  <c r="K4064" i="10"/>
  <c r="K4065" i="10"/>
  <c r="K4066" i="10"/>
  <c r="K4067" i="10"/>
  <c r="K4068" i="10"/>
  <c r="K4069" i="10"/>
  <c r="K4070" i="10"/>
  <c r="K4071" i="10"/>
  <c r="K4072" i="10"/>
  <c r="K4073" i="10"/>
  <c r="K4074" i="10"/>
  <c r="K4075" i="10"/>
  <c r="K4076" i="10"/>
  <c r="K4077" i="10"/>
  <c r="K4078" i="10"/>
  <c r="K4079" i="10"/>
  <c r="K4080" i="10"/>
  <c r="K4081" i="10"/>
  <c r="K4082" i="10"/>
  <c r="K4083" i="10"/>
  <c r="K4084" i="10"/>
  <c r="K4085" i="10"/>
  <c r="K4086" i="10"/>
  <c r="K4087" i="10"/>
  <c r="K4088" i="10"/>
  <c r="K4089" i="10"/>
  <c r="K4090" i="10"/>
  <c r="K4091" i="10"/>
  <c r="K4092" i="10"/>
  <c r="K4093" i="10"/>
  <c r="K4094" i="10"/>
  <c r="K4095" i="10"/>
  <c r="K4096" i="10"/>
  <c r="K4097" i="10"/>
  <c r="K4098" i="10"/>
  <c r="K4099" i="10"/>
  <c r="K4100" i="10"/>
  <c r="K4101" i="10"/>
  <c r="K4102" i="10"/>
  <c r="J57" i="12"/>
  <c r="D113" i="28" l="1"/>
  <c r="D105" i="28"/>
  <c r="D97" i="28"/>
  <c r="D89" i="28"/>
  <c r="D81" i="28"/>
  <c r="D73" i="28"/>
  <c r="D65" i="28"/>
  <c r="D57" i="28"/>
  <c r="D49" i="28"/>
  <c r="D41" i="28"/>
  <c r="D33" i="28"/>
  <c r="D25" i="28"/>
  <c r="D17" i="28"/>
  <c r="D9" i="28"/>
  <c r="D70" i="28"/>
  <c r="D101" i="28"/>
  <c r="D85" i="28"/>
  <c r="D69" i="28"/>
  <c r="D45" i="28"/>
  <c r="D29" i="28"/>
  <c r="D112" i="28"/>
  <c r="D104" i="28"/>
  <c r="D96" i="28"/>
  <c r="D88" i="28"/>
  <c r="D80" i="28"/>
  <c r="D72" i="28"/>
  <c r="D64" i="28"/>
  <c r="D56" i="28"/>
  <c r="D48" i="28"/>
  <c r="D40" i="28"/>
  <c r="D32" i="28"/>
  <c r="D24" i="28"/>
  <c r="D16" i="28"/>
  <c r="D8" i="28"/>
  <c r="D110" i="28"/>
  <c r="D30" i="28"/>
  <c r="D14" i="28"/>
  <c r="D117" i="28"/>
  <c r="D109" i="28"/>
  <c r="D93" i="28"/>
  <c r="D77" i="28"/>
  <c r="D61" i="28"/>
  <c r="D37" i="28"/>
  <c r="D111" i="28"/>
  <c r="D103" i="28"/>
  <c r="D95" i="28"/>
  <c r="D87" i="28"/>
  <c r="D79" i="28"/>
  <c r="D71" i="28"/>
  <c r="D63" i="28"/>
  <c r="D55" i="28"/>
  <c r="D47" i="28"/>
  <c r="D39" i="28"/>
  <c r="D31" i="28"/>
  <c r="D23" i="28"/>
  <c r="D15" i="28"/>
  <c r="D7" i="28"/>
  <c r="D102" i="28"/>
  <c r="D94" i="28"/>
  <c r="D86" i="28"/>
  <c r="D78" i="28"/>
  <c r="D62" i="28"/>
  <c r="D54" i="28"/>
  <c r="D38" i="28"/>
  <c r="D22" i="28"/>
  <c r="D6" i="28"/>
  <c r="D46" i="28"/>
  <c r="D53" i="28"/>
  <c r="D114" i="28"/>
  <c r="D106" i="28"/>
  <c r="D98" i="28"/>
  <c r="D90" i="28"/>
  <c r="D82" i="28"/>
  <c r="D74" i="28"/>
  <c r="D66" i="28"/>
  <c r="D58" i="28"/>
  <c r="D50" i="28"/>
  <c r="D42" i="28"/>
  <c r="D34" i="28"/>
  <c r="D26" i="28"/>
  <c r="D18" i="28"/>
  <c r="D10" i="28"/>
  <c r="D107" i="28"/>
  <c r="D75" i="28"/>
  <c r="D43" i="28"/>
  <c r="D13" i="28"/>
  <c r="D28" i="28"/>
  <c r="D83" i="28"/>
  <c r="D100" i="28"/>
  <c r="D68" i="28"/>
  <c r="D36" i="28"/>
  <c r="D12" i="28"/>
  <c r="D60" i="28"/>
  <c r="D5" i="28"/>
  <c r="D27" i="28"/>
  <c r="D52" i="28"/>
  <c r="D99" i="28"/>
  <c r="D67" i="28"/>
  <c r="D35" i="28"/>
  <c r="D11" i="28"/>
  <c r="C7" i="19"/>
  <c r="D92" i="28"/>
  <c r="D91" i="28"/>
  <c r="D59" i="28"/>
  <c r="D4" i="28"/>
  <c r="D116" i="28"/>
  <c r="D84" i="28"/>
  <c r="D21" i="28"/>
  <c r="D115" i="28"/>
  <c r="D51" i="28"/>
  <c r="D20" i="28"/>
  <c r="J7" i="19"/>
  <c r="D108" i="28"/>
  <c r="D76" i="28"/>
  <c r="D44" i="28"/>
  <c r="D19" i="28"/>
  <c r="H7" i="19"/>
  <c r="C110" i="19"/>
  <c r="J110" i="19"/>
  <c r="H110" i="19"/>
  <c r="C102" i="19"/>
  <c r="H102" i="19"/>
  <c r="J102" i="19"/>
  <c r="C94" i="19"/>
  <c r="J94" i="19"/>
  <c r="H94" i="19"/>
  <c r="C86" i="19"/>
  <c r="J86" i="19"/>
  <c r="H86" i="19"/>
  <c r="C78" i="19"/>
  <c r="H78" i="19"/>
  <c r="J78" i="19"/>
  <c r="C70" i="19"/>
  <c r="H70" i="19"/>
  <c r="J70" i="19"/>
  <c r="C62" i="19"/>
  <c r="J62" i="19"/>
  <c r="H62" i="19"/>
  <c r="C54" i="19"/>
  <c r="H54" i="19"/>
  <c r="J54" i="19"/>
  <c r="C46" i="19"/>
  <c r="J46" i="19"/>
  <c r="H46" i="19"/>
  <c r="C38" i="19"/>
  <c r="H38" i="19"/>
  <c r="J38" i="19"/>
  <c r="C30" i="19"/>
  <c r="J30" i="19"/>
  <c r="H30" i="19"/>
  <c r="C22" i="19"/>
  <c r="H22" i="19"/>
  <c r="J22" i="19"/>
  <c r="C14" i="19"/>
  <c r="H14" i="19"/>
  <c r="J14" i="19"/>
  <c r="C117" i="19"/>
  <c r="J117" i="19"/>
  <c r="H117" i="19"/>
  <c r="E109" i="19"/>
  <c r="J109" i="19"/>
  <c r="H109" i="19"/>
  <c r="C101" i="19"/>
  <c r="J101" i="19"/>
  <c r="H101" i="19"/>
  <c r="C93" i="19"/>
  <c r="J93" i="19"/>
  <c r="H93" i="19"/>
  <c r="E85" i="19"/>
  <c r="J85" i="19"/>
  <c r="H85" i="19"/>
  <c r="C77" i="19"/>
  <c r="J77" i="19"/>
  <c r="H77" i="19"/>
  <c r="E69" i="19"/>
  <c r="J69" i="19"/>
  <c r="H69" i="19"/>
  <c r="C61" i="19"/>
  <c r="J61" i="19"/>
  <c r="H61" i="19"/>
  <c r="E53" i="19"/>
  <c r="J53" i="19"/>
  <c r="H53" i="19"/>
  <c r="E45" i="19"/>
  <c r="J45" i="19"/>
  <c r="H45" i="19"/>
  <c r="C37" i="19"/>
  <c r="J37" i="19"/>
  <c r="H37" i="19"/>
  <c r="C29" i="19"/>
  <c r="J29" i="19"/>
  <c r="H29" i="19"/>
  <c r="E21" i="19"/>
  <c r="J21" i="19"/>
  <c r="H21" i="19"/>
  <c r="C13" i="19"/>
  <c r="J13" i="19"/>
  <c r="H13" i="19"/>
  <c r="C116" i="19"/>
  <c r="J116" i="19"/>
  <c r="H116" i="19"/>
  <c r="C108" i="19"/>
  <c r="J108" i="19"/>
  <c r="H108" i="19"/>
  <c r="C100" i="19"/>
  <c r="J100" i="19"/>
  <c r="H100" i="19"/>
  <c r="C92" i="19"/>
  <c r="J92" i="19"/>
  <c r="H92" i="19"/>
  <c r="C84" i="19"/>
  <c r="J84" i="19"/>
  <c r="H84" i="19"/>
  <c r="C76" i="19"/>
  <c r="J76" i="19"/>
  <c r="H76" i="19"/>
  <c r="C68" i="19"/>
  <c r="J68" i="19"/>
  <c r="H68" i="19"/>
  <c r="C60" i="19"/>
  <c r="J60" i="19"/>
  <c r="H60" i="19"/>
  <c r="C52" i="19"/>
  <c r="J52" i="19"/>
  <c r="H52" i="19"/>
  <c r="C44" i="19"/>
  <c r="J44" i="19"/>
  <c r="H44" i="19"/>
  <c r="C36" i="19"/>
  <c r="J36" i="19"/>
  <c r="H36" i="19"/>
  <c r="C28" i="19"/>
  <c r="J28" i="19"/>
  <c r="H28" i="19"/>
  <c r="C20" i="19"/>
  <c r="J20" i="19"/>
  <c r="H20" i="19"/>
  <c r="C12" i="19"/>
  <c r="J12" i="19"/>
  <c r="H12" i="19"/>
  <c r="C115" i="19"/>
  <c r="J115" i="19"/>
  <c r="H115" i="19"/>
  <c r="C107" i="19"/>
  <c r="H107" i="19"/>
  <c r="J107" i="19"/>
  <c r="J99" i="19"/>
  <c r="H99" i="19"/>
  <c r="H91" i="19"/>
  <c r="J91" i="19"/>
  <c r="C83" i="19"/>
  <c r="J83" i="19"/>
  <c r="H83" i="19"/>
  <c r="H75" i="19"/>
  <c r="J75" i="19"/>
  <c r="C67" i="19"/>
  <c r="J67" i="19"/>
  <c r="H67" i="19"/>
  <c r="J59" i="19"/>
  <c r="H59" i="19"/>
  <c r="H51" i="19"/>
  <c r="J51" i="19"/>
  <c r="C43" i="19"/>
  <c r="J43" i="19"/>
  <c r="H43" i="19"/>
  <c r="J35" i="19"/>
  <c r="H35" i="19"/>
  <c r="E27" i="19"/>
  <c r="H27" i="19"/>
  <c r="J27" i="19"/>
  <c r="J19" i="19"/>
  <c r="H19" i="19"/>
  <c r="H11" i="19"/>
  <c r="J11" i="19"/>
  <c r="J114" i="19"/>
  <c r="H114" i="19"/>
  <c r="C106" i="19"/>
  <c r="J106" i="19"/>
  <c r="H106" i="19"/>
  <c r="J98" i="19"/>
  <c r="H98" i="19"/>
  <c r="E90" i="19"/>
  <c r="J90" i="19"/>
  <c r="H90" i="19"/>
  <c r="E82" i="19"/>
  <c r="J82" i="19"/>
  <c r="H82" i="19"/>
  <c r="J74" i="19"/>
  <c r="H74" i="19"/>
  <c r="C66" i="19"/>
  <c r="J66" i="19"/>
  <c r="H66" i="19"/>
  <c r="E58" i="19"/>
  <c r="J58" i="19"/>
  <c r="H58" i="19"/>
  <c r="J50" i="19"/>
  <c r="H50" i="19"/>
  <c r="E42" i="19"/>
  <c r="J42" i="19"/>
  <c r="H42" i="19"/>
  <c r="J34" i="19"/>
  <c r="H34" i="19"/>
  <c r="E26" i="19"/>
  <c r="J26" i="19"/>
  <c r="H26" i="19"/>
  <c r="E18" i="19"/>
  <c r="J18" i="19"/>
  <c r="H18" i="19"/>
  <c r="E10" i="19"/>
  <c r="J10" i="19"/>
  <c r="H10" i="19"/>
  <c r="H113" i="19"/>
  <c r="J113" i="19"/>
  <c r="H105" i="19"/>
  <c r="J105" i="19"/>
  <c r="H97" i="19"/>
  <c r="J97" i="19"/>
  <c r="H89" i="19"/>
  <c r="J89" i="19"/>
  <c r="H81" i="19"/>
  <c r="J81" i="19"/>
  <c r="H73" i="19"/>
  <c r="J73" i="19"/>
  <c r="H65" i="19"/>
  <c r="J65" i="19"/>
  <c r="H57" i="19"/>
  <c r="J57" i="19"/>
  <c r="H49" i="19"/>
  <c r="J49" i="19"/>
  <c r="H41" i="19"/>
  <c r="J41" i="19"/>
  <c r="H33" i="19"/>
  <c r="J33" i="19"/>
  <c r="H25" i="19"/>
  <c r="J25" i="19"/>
  <c r="H17" i="19"/>
  <c r="J17" i="19"/>
  <c r="H9" i="19"/>
  <c r="J9" i="19"/>
  <c r="C112" i="19"/>
  <c r="H112" i="19"/>
  <c r="J112" i="19"/>
  <c r="E104" i="19"/>
  <c r="H104" i="19"/>
  <c r="J104" i="19"/>
  <c r="C96" i="19"/>
  <c r="H96" i="19"/>
  <c r="J96" i="19"/>
  <c r="C88" i="19"/>
  <c r="H88" i="19"/>
  <c r="J88" i="19"/>
  <c r="E80" i="19"/>
  <c r="H80" i="19"/>
  <c r="J80" i="19"/>
  <c r="C72" i="19"/>
  <c r="H72" i="19"/>
  <c r="J72" i="19"/>
  <c r="E64" i="19"/>
  <c r="H64" i="19"/>
  <c r="J64" i="19"/>
  <c r="C56" i="19"/>
  <c r="H56" i="19"/>
  <c r="J56" i="19"/>
  <c r="C48" i="19"/>
  <c r="H48" i="19"/>
  <c r="J48" i="19"/>
  <c r="E40" i="19"/>
  <c r="H40" i="19"/>
  <c r="J40" i="19"/>
  <c r="C32" i="19"/>
  <c r="H32" i="19"/>
  <c r="J32" i="19"/>
  <c r="E24" i="19"/>
  <c r="H24" i="19"/>
  <c r="J24" i="19"/>
  <c r="C16" i="19"/>
  <c r="H16" i="19"/>
  <c r="J16" i="19"/>
  <c r="C8" i="19"/>
  <c r="H8" i="19"/>
  <c r="J8" i="19"/>
  <c r="C111" i="19"/>
  <c r="H111" i="19"/>
  <c r="J111" i="19"/>
  <c r="C103" i="19"/>
  <c r="H103" i="19"/>
  <c r="J103" i="19"/>
  <c r="C95" i="19"/>
  <c r="H95" i="19"/>
  <c r="J95" i="19"/>
  <c r="C87" i="19"/>
  <c r="H87" i="19"/>
  <c r="J87" i="19"/>
  <c r="C79" i="19"/>
  <c r="H79" i="19"/>
  <c r="J79" i="19"/>
  <c r="C71" i="19"/>
  <c r="H71" i="19"/>
  <c r="J71" i="19"/>
  <c r="C63" i="19"/>
  <c r="H63" i="19"/>
  <c r="J63" i="19"/>
  <c r="C55" i="19"/>
  <c r="H55" i="19"/>
  <c r="J55" i="19"/>
  <c r="C47" i="19"/>
  <c r="H47" i="19"/>
  <c r="J47" i="19"/>
  <c r="C39" i="19"/>
  <c r="H39" i="19"/>
  <c r="J39" i="19"/>
  <c r="C31" i="19"/>
  <c r="H31" i="19"/>
  <c r="J31" i="19"/>
  <c r="C23" i="19"/>
  <c r="H23" i="19"/>
  <c r="J23" i="19"/>
  <c r="C15" i="19"/>
  <c r="H15" i="19"/>
  <c r="J15" i="19"/>
  <c r="D5" i="27"/>
  <c r="D13" i="27"/>
  <c r="D21" i="27"/>
  <c r="D29" i="27"/>
  <c r="D37" i="27"/>
  <c r="D45" i="27"/>
  <c r="D53" i="27"/>
  <c r="D61" i="27"/>
  <c r="D69" i="27"/>
  <c r="D77" i="27"/>
  <c r="D85" i="27"/>
  <c r="D93" i="27"/>
  <c r="D101" i="27"/>
  <c r="D109" i="27"/>
  <c r="D117" i="27"/>
  <c r="D30" i="27"/>
  <c r="D38" i="27"/>
  <c r="D46" i="27"/>
  <c r="D54" i="27"/>
  <c r="D62" i="27"/>
  <c r="D70" i="27"/>
  <c r="D78" i="27"/>
  <c r="D86" i="27"/>
  <c r="D94" i="27"/>
  <c r="D102" i="27"/>
  <c r="D110" i="27"/>
  <c r="D4" i="27"/>
  <c r="D7" i="27"/>
  <c r="D15" i="27"/>
  <c r="D23" i="27"/>
  <c r="D31" i="27"/>
  <c r="D39" i="27"/>
  <c r="D47" i="27"/>
  <c r="D55" i="27"/>
  <c r="D63" i="27"/>
  <c r="D71" i="27"/>
  <c r="D79" i="27"/>
  <c r="D87" i="27"/>
  <c r="D95" i="27"/>
  <c r="D103" i="27"/>
  <c r="D111" i="27"/>
  <c r="D8" i="27"/>
  <c r="D16" i="27"/>
  <c r="D24" i="27"/>
  <c r="D32" i="27"/>
  <c r="D40" i="27"/>
  <c r="D48" i="27"/>
  <c r="D56" i="27"/>
  <c r="D64" i="27"/>
  <c r="D72" i="27"/>
  <c r="D80" i="27"/>
  <c r="D88" i="27"/>
  <c r="D96" i="27"/>
  <c r="D104" i="27"/>
  <c r="D112" i="27"/>
  <c r="D9" i="27"/>
  <c r="D17" i="27"/>
  <c r="D25" i="27"/>
  <c r="D33" i="27"/>
  <c r="D41" i="27"/>
  <c r="D49" i="27"/>
  <c r="D57" i="27"/>
  <c r="D65" i="27"/>
  <c r="D73" i="27"/>
  <c r="D81" i="27"/>
  <c r="D89" i="27"/>
  <c r="D97" i="27"/>
  <c r="D105" i="27"/>
  <c r="D113" i="27"/>
  <c r="D10" i="27"/>
  <c r="D26" i="27"/>
  <c r="D34" i="27"/>
  <c r="D42" i="27"/>
  <c r="D58" i="27"/>
  <c r="D74" i="27"/>
  <c r="D90" i="27"/>
  <c r="D106" i="27"/>
  <c r="D11" i="27"/>
  <c r="D27" i="27"/>
  <c r="D43" i="27"/>
  <c r="D6" i="27"/>
  <c r="D14" i="27"/>
  <c r="D22" i="27"/>
  <c r="D18" i="27"/>
  <c r="D50" i="27"/>
  <c r="D66" i="27"/>
  <c r="D82" i="27"/>
  <c r="D98" i="27"/>
  <c r="D114" i="27"/>
  <c r="D19" i="27"/>
  <c r="D35" i="27"/>
  <c r="D51" i="27"/>
  <c r="D12" i="27"/>
  <c r="D67" i="27"/>
  <c r="D99" i="27"/>
  <c r="D20" i="27"/>
  <c r="D68" i="27"/>
  <c r="D28" i="27"/>
  <c r="D75" i="27"/>
  <c r="D36" i="27"/>
  <c r="D108" i="27"/>
  <c r="D83" i="27"/>
  <c r="D52" i="27"/>
  <c r="D116" i="27"/>
  <c r="D91" i="27"/>
  <c r="D100" i="27"/>
  <c r="D107" i="27"/>
  <c r="D76" i="27"/>
  <c r="D44" i="27"/>
  <c r="D115" i="27"/>
  <c r="D84" i="27"/>
  <c r="D59" i="27"/>
  <c r="D60" i="27"/>
  <c r="D92" i="27"/>
  <c r="AW133" i="19"/>
  <c r="C69" i="19"/>
  <c r="C40" i="19"/>
  <c r="C24" i="19"/>
  <c r="C80" i="19"/>
  <c r="C64" i="19"/>
  <c r="C104" i="19"/>
  <c r="C109" i="19"/>
  <c r="E77" i="19"/>
  <c r="E13" i="19"/>
  <c r="C85" i="19"/>
  <c r="C21" i="19"/>
  <c r="E102" i="19"/>
  <c r="E38" i="19"/>
  <c r="E101" i="19"/>
  <c r="E37" i="19"/>
  <c r="E94" i="19"/>
  <c r="E62" i="19"/>
  <c r="E93" i="19"/>
  <c r="E61" i="19"/>
  <c r="E29" i="19"/>
  <c r="E110" i="19"/>
  <c r="E78" i="19"/>
  <c r="E46" i="19"/>
  <c r="E14" i="19"/>
  <c r="C45" i="19"/>
  <c r="E30" i="19"/>
  <c r="C53" i="19"/>
  <c r="E86" i="19"/>
  <c r="E54" i="19"/>
  <c r="E22" i="19"/>
  <c r="E70" i="19"/>
  <c r="E117" i="19"/>
  <c r="AX115" i="19"/>
  <c r="AS115" i="19"/>
  <c r="AN115" i="19"/>
  <c r="AG115" i="19"/>
  <c r="AQ115" i="19"/>
  <c r="AV115" i="19"/>
  <c r="AI115" i="19"/>
  <c r="Y115" i="19"/>
  <c r="AD115" i="19"/>
  <c r="AL115" i="19"/>
  <c r="R115" i="19"/>
  <c r="M115" i="19"/>
  <c r="W115" i="19"/>
  <c r="AB115" i="19"/>
  <c r="T115" i="19"/>
  <c r="O115" i="19"/>
  <c r="AX51" i="19"/>
  <c r="AS51" i="19"/>
  <c r="AN51" i="19"/>
  <c r="AL51" i="19"/>
  <c r="AQ51" i="19"/>
  <c r="AI51" i="19"/>
  <c r="AG51" i="19"/>
  <c r="AV51" i="19"/>
  <c r="AB51" i="19"/>
  <c r="AD51" i="19"/>
  <c r="W51" i="19"/>
  <c r="M51" i="19"/>
  <c r="T51" i="19"/>
  <c r="R51" i="19"/>
  <c r="Y51" i="19"/>
  <c r="O51" i="19"/>
  <c r="AQ98" i="19"/>
  <c r="AX98" i="19"/>
  <c r="AL98" i="19"/>
  <c r="AD98" i="19"/>
  <c r="AB98" i="19"/>
  <c r="AS98" i="19"/>
  <c r="Y98" i="19"/>
  <c r="AN98" i="19"/>
  <c r="AG98" i="19"/>
  <c r="W98" i="19"/>
  <c r="AV98" i="19"/>
  <c r="AI98" i="19"/>
  <c r="M98" i="19"/>
  <c r="R98" i="19"/>
  <c r="T98" i="19"/>
  <c r="O98" i="19"/>
  <c r="AS7" i="19"/>
  <c r="AN7" i="19"/>
  <c r="AI7" i="19"/>
  <c r="AB7" i="19"/>
  <c r="Y7" i="19"/>
  <c r="AQ7" i="19"/>
  <c r="AX7" i="19"/>
  <c r="W7" i="19"/>
  <c r="AV7" i="19"/>
  <c r="AD7" i="19"/>
  <c r="R7" i="19"/>
  <c r="E7" i="19"/>
  <c r="AL7" i="19"/>
  <c r="AG7" i="19"/>
  <c r="O7" i="19"/>
  <c r="M7" i="19"/>
  <c r="T7" i="19"/>
  <c r="AS113" i="19"/>
  <c r="AN113" i="19"/>
  <c r="AL113" i="19"/>
  <c r="AV113" i="19"/>
  <c r="AI113" i="19"/>
  <c r="AQ113" i="19"/>
  <c r="AB113" i="19"/>
  <c r="AX113" i="19"/>
  <c r="AD113" i="19"/>
  <c r="AG113" i="19"/>
  <c r="R113" i="19"/>
  <c r="W113" i="19"/>
  <c r="Y113" i="19"/>
  <c r="T113" i="19"/>
  <c r="O113" i="19"/>
  <c r="M113" i="19"/>
  <c r="AX105" i="19"/>
  <c r="AS105" i="19"/>
  <c r="AN105" i="19"/>
  <c r="AG105" i="19"/>
  <c r="Y105" i="19"/>
  <c r="AI105" i="19"/>
  <c r="AQ105" i="19"/>
  <c r="AL105" i="19"/>
  <c r="AB105" i="19"/>
  <c r="AV105" i="19"/>
  <c r="AD105" i="19"/>
  <c r="R105" i="19"/>
  <c r="T105" i="19"/>
  <c r="W105" i="19"/>
  <c r="O105" i="19"/>
  <c r="M105" i="19"/>
  <c r="AX97" i="19"/>
  <c r="AS97" i="19"/>
  <c r="AL97" i="19"/>
  <c r="AD97" i="19"/>
  <c r="AG97" i="19"/>
  <c r="AN97" i="19"/>
  <c r="Y97" i="19"/>
  <c r="W97" i="19"/>
  <c r="AQ97" i="19"/>
  <c r="R97" i="19"/>
  <c r="T97" i="19"/>
  <c r="AI97" i="19"/>
  <c r="O97" i="19"/>
  <c r="M97" i="19"/>
  <c r="AV97" i="19"/>
  <c r="AB97" i="19"/>
  <c r="AQ89" i="19"/>
  <c r="AX89" i="19"/>
  <c r="AV89" i="19"/>
  <c r="AN89" i="19"/>
  <c r="Y89" i="19"/>
  <c r="AB89" i="19"/>
  <c r="T89" i="19"/>
  <c r="AI89" i="19"/>
  <c r="AL89" i="19"/>
  <c r="W89" i="19"/>
  <c r="AS89" i="19"/>
  <c r="AG89" i="19"/>
  <c r="AD89" i="19"/>
  <c r="R89" i="19"/>
  <c r="O89" i="19"/>
  <c r="M89" i="19"/>
  <c r="AV81" i="19"/>
  <c r="AQ81" i="19"/>
  <c r="AX81" i="19"/>
  <c r="AS81" i="19"/>
  <c r="AL81" i="19"/>
  <c r="AI81" i="19"/>
  <c r="T81" i="19"/>
  <c r="AD81" i="19"/>
  <c r="W81" i="19"/>
  <c r="AG81" i="19"/>
  <c r="AN81" i="19"/>
  <c r="R81" i="19"/>
  <c r="AB81" i="19"/>
  <c r="O81" i="19"/>
  <c r="M81" i="19"/>
  <c r="Y81" i="19"/>
  <c r="AV73" i="19"/>
  <c r="AQ73" i="19"/>
  <c r="AX73" i="19"/>
  <c r="AS73" i="19"/>
  <c r="AG73" i="19"/>
  <c r="AI73" i="19"/>
  <c r="AB73" i="19"/>
  <c r="T73" i="19"/>
  <c r="Y73" i="19"/>
  <c r="W73" i="19"/>
  <c r="AN73" i="19"/>
  <c r="R73" i="19"/>
  <c r="AL73" i="19"/>
  <c r="AD73" i="19"/>
  <c r="O73" i="19"/>
  <c r="M73" i="19"/>
  <c r="AV65" i="19"/>
  <c r="AX65" i="19"/>
  <c r="AS65" i="19"/>
  <c r="AL65" i="19"/>
  <c r="AB65" i="19"/>
  <c r="AN65" i="19"/>
  <c r="AD65" i="19"/>
  <c r="AG65" i="19"/>
  <c r="T65" i="19"/>
  <c r="W65" i="19"/>
  <c r="AQ65" i="19"/>
  <c r="AI65" i="19"/>
  <c r="Y65" i="19"/>
  <c r="R65" i="19"/>
  <c r="O65" i="19"/>
  <c r="M65" i="19"/>
  <c r="AS57" i="19"/>
  <c r="AN57" i="19"/>
  <c r="AV57" i="19"/>
  <c r="AL57" i="19"/>
  <c r="AX57" i="19"/>
  <c r="AB57" i="19"/>
  <c r="Y57" i="19"/>
  <c r="T57" i="19"/>
  <c r="AQ57" i="19"/>
  <c r="W57" i="19"/>
  <c r="AI57" i="19"/>
  <c r="R57" i="19"/>
  <c r="AD57" i="19"/>
  <c r="AG57" i="19"/>
  <c r="O57" i="19"/>
  <c r="M57" i="19"/>
  <c r="AS49" i="19"/>
  <c r="AN49" i="19"/>
  <c r="AV49" i="19"/>
  <c r="W49" i="19"/>
  <c r="AQ49" i="19"/>
  <c r="AL49" i="19"/>
  <c r="AI49" i="19"/>
  <c r="AB49" i="19"/>
  <c r="T49" i="19"/>
  <c r="AD49" i="19"/>
  <c r="AX49" i="19"/>
  <c r="Y49" i="19"/>
  <c r="R49" i="19"/>
  <c r="AG49" i="19"/>
  <c r="O49" i="19"/>
  <c r="M49" i="19"/>
  <c r="AX41" i="19"/>
  <c r="AS41" i="19"/>
  <c r="AN41" i="19"/>
  <c r="AV41" i="19"/>
  <c r="W41" i="19"/>
  <c r="AG41" i="19"/>
  <c r="Y41" i="19"/>
  <c r="T41" i="19"/>
  <c r="AL41" i="19"/>
  <c r="AB41" i="19"/>
  <c r="AD41" i="19"/>
  <c r="R41" i="19"/>
  <c r="AQ41" i="19"/>
  <c r="AI41" i="19"/>
  <c r="O41" i="19"/>
  <c r="M41" i="19"/>
  <c r="AX33" i="19"/>
  <c r="AS33" i="19"/>
  <c r="AI33" i="19"/>
  <c r="W33" i="19"/>
  <c r="AV33" i="19"/>
  <c r="AD33" i="19"/>
  <c r="AQ33" i="19"/>
  <c r="AN33" i="19"/>
  <c r="Y33" i="19"/>
  <c r="T33" i="19"/>
  <c r="AB33" i="19"/>
  <c r="AL33" i="19"/>
  <c r="AG33" i="19"/>
  <c r="O33" i="19"/>
  <c r="M33" i="19"/>
  <c r="R33" i="19"/>
  <c r="AQ25" i="19"/>
  <c r="AX25" i="19"/>
  <c r="AL25" i="19"/>
  <c r="W25" i="19"/>
  <c r="AS25" i="19"/>
  <c r="AN25" i="19"/>
  <c r="AB25" i="19"/>
  <c r="AI25" i="19"/>
  <c r="Y25" i="19"/>
  <c r="T25" i="19"/>
  <c r="AG25" i="19"/>
  <c r="R25" i="19"/>
  <c r="AV25" i="19"/>
  <c r="AD25" i="19"/>
  <c r="O25" i="19"/>
  <c r="M25" i="19"/>
  <c r="AV17" i="19"/>
  <c r="AQ17" i="19"/>
  <c r="AX17" i="19"/>
  <c r="AI17" i="19"/>
  <c r="W17" i="19"/>
  <c r="AS17" i="19"/>
  <c r="AL17" i="19"/>
  <c r="AB17" i="19"/>
  <c r="T17" i="19"/>
  <c r="AD17" i="19"/>
  <c r="AN17" i="19"/>
  <c r="AG17" i="19"/>
  <c r="Y17" i="19"/>
  <c r="O17" i="19"/>
  <c r="R17" i="19"/>
  <c r="M17" i="19"/>
  <c r="AV9" i="19"/>
  <c r="AQ9" i="19"/>
  <c r="AL9" i="19"/>
  <c r="W9" i="19"/>
  <c r="AI9" i="19"/>
  <c r="AG9" i="19"/>
  <c r="AN9" i="19"/>
  <c r="AB9" i="19"/>
  <c r="AD9" i="19"/>
  <c r="Y9" i="19"/>
  <c r="T9" i="19"/>
  <c r="AS9" i="19"/>
  <c r="R9" i="19"/>
  <c r="O9" i="19"/>
  <c r="M9" i="19"/>
  <c r="AX9" i="19"/>
  <c r="E116" i="19"/>
  <c r="E108" i="19"/>
  <c r="E100" i="19"/>
  <c r="E92" i="19"/>
  <c r="E84" i="19"/>
  <c r="E76" i="19"/>
  <c r="E68" i="19"/>
  <c r="E60" i="19"/>
  <c r="E52" i="19"/>
  <c r="E44" i="19"/>
  <c r="E36" i="19"/>
  <c r="E28" i="19"/>
  <c r="E20" i="19"/>
  <c r="E12" i="19"/>
  <c r="AX91" i="19"/>
  <c r="AS91" i="19"/>
  <c r="AN91" i="19"/>
  <c r="AV91" i="19"/>
  <c r="AQ91" i="19"/>
  <c r="AG91" i="19"/>
  <c r="AL91" i="19"/>
  <c r="AI91" i="19"/>
  <c r="AB91" i="19"/>
  <c r="M91" i="19"/>
  <c r="Y91" i="19"/>
  <c r="AD91" i="19"/>
  <c r="W91" i="19"/>
  <c r="T91" i="19"/>
  <c r="R91" i="19"/>
  <c r="O91" i="19"/>
  <c r="AX75" i="19"/>
  <c r="AS75" i="19"/>
  <c r="AN75" i="19"/>
  <c r="AV75" i="19"/>
  <c r="AG75" i="19"/>
  <c r="AD75" i="19"/>
  <c r="AB75" i="19"/>
  <c r="AQ75" i="19"/>
  <c r="AI75" i="19"/>
  <c r="M75" i="19"/>
  <c r="AL75" i="19"/>
  <c r="R75" i="19"/>
  <c r="Y75" i="19"/>
  <c r="W75" i="19"/>
  <c r="T75" i="19"/>
  <c r="O75" i="19"/>
  <c r="AX59" i="19"/>
  <c r="AS59" i="19"/>
  <c r="AN59" i="19"/>
  <c r="AL59" i="19"/>
  <c r="AV59" i="19"/>
  <c r="AG59" i="19"/>
  <c r="Y59" i="19"/>
  <c r="AI59" i="19"/>
  <c r="AB59" i="19"/>
  <c r="AQ59" i="19"/>
  <c r="R59" i="19"/>
  <c r="T59" i="19"/>
  <c r="M59" i="19"/>
  <c r="W59" i="19"/>
  <c r="AD59" i="19"/>
  <c r="O59" i="19"/>
  <c r="AX35" i="19"/>
  <c r="AS35" i="19"/>
  <c r="AN35" i="19"/>
  <c r="AL35" i="19"/>
  <c r="AV35" i="19"/>
  <c r="AQ35" i="19"/>
  <c r="AG35" i="19"/>
  <c r="AI35" i="19"/>
  <c r="AD35" i="19"/>
  <c r="Y35" i="19"/>
  <c r="AB35" i="19"/>
  <c r="M35" i="19"/>
  <c r="R35" i="19"/>
  <c r="W35" i="19"/>
  <c r="T35" i="19"/>
  <c r="O35" i="19"/>
  <c r="AX19" i="19"/>
  <c r="AS19" i="19"/>
  <c r="AN19" i="19"/>
  <c r="AV19" i="19"/>
  <c r="AI19" i="19"/>
  <c r="AL19" i="19"/>
  <c r="AQ19" i="19"/>
  <c r="AG19" i="19"/>
  <c r="W19" i="19"/>
  <c r="AB19" i="19"/>
  <c r="M19" i="19"/>
  <c r="AD19" i="19"/>
  <c r="Y19" i="19"/>
  <c r="T19" i="19"/>
  <c r="O19" i="19"/>
  <c r="R19" i="19"/>
  <c r="AX11" i="19"/>
  <c r="AS11" i="19"/>
  <c r="AN11" i="19"/>
  <c r="AL11" i="19"/>
  <c r="AI11" i="19"/>
  <c r="AV11" i="19"/>
  <c r="AD11" i="19"/>
  <c r="AQ11" i="19"/>
  <c r="AG11" i="19"/>
  <c r="W11" i="19"/>
  <c r="Y11" i="19"/>
  <c r="AB11" i="19"/>
  <c r="M11" i="19"/>
  <c r="R11" i="19"/>
  <c r="O11" i="19"/>
  <c r="T11" i="19"/>
  <c r="AX114" i="19"/>
  <c r="AS114" i="19"/>
  <c r="AN114" i="19"/>
  <c r="AV114" i="19"/>
  <c r="AD114" i="19"/>
  <c r="AB114" i="19"/>
  <c r="AI114" i="19"/>
  <c r="AL114" i="19"/>
  <c r="AQ114" i="19"/>
  <c r="AG114" i="19"/>
  <c r="W114" i="19"/>
  <c r="M114" i="19"/>
  <c r="Y114" i="19"/>
  <c r="T114" i="19"/>
  <c r="R114" i="19"/>
  <c r="O114" i="19"/>
  <c r="AV74" i="19"/>
  <c r="AQ74" i="19"/>
  <c r="AD74" i="19"/>
  <c r="AB74" i="19"/>
  <c r="AS74" i="19"/>
  <c r="AG74" i="19"/>
  <c r="AI74" i="19"/>
  <c r="Y74" i="19"/>
  <c r="W74" i="19"/>
  <c r="AL74" i="19"/>
  <c r="AX74" i="19"/>
  <c r="M74" i="19"/>
  <c r="R74" i="19"/>
  <c r="T74" i="19"/>
  <c r="AN74" i="19"/>
  <c r="O74" i="19"/>
  <c r="AX50" i="19"/>
  <c r="AS50" i="19"/>
  <c r="AN50" i="19"/>
  <c r="AD50" i="19"/>
  <c r="AB50" i="19"/>
  <c r="Y50" i="19"/>
  <c r="AV50" i="19"/>
  <c r="AQ50" i="19"/>
  <c r="AL50" i="19"/>
  <c r="W50" i="19"/>
  <c r="AG50" i="19"/>
  <c r="T50" i="19"/>
  <c r="M50" i="19"/>
  <c r="R50" i="19"/>
  <c r="O50" i="19"/>
  <c r="AI50" i="19"/>
  <c r="AQ34" i="19"/>
  <c r="AX34" i="19"/>
  <c r="AN34" i="19"/>
  <c r="AG34" i="19"/>
  <c r="AD34" i="19"/>
  <c r="AB34" i="19"/>
  <c r="AI34" i="19"/>
  <c r="Y34" i="19"/>
  <c r="AS34" i="19"/>
  <c r="R34" i="19"/>
  <c r="M34" i="19"/>
  <c r="AL34" i="19"/>
  <c r="W34" i="19"/>
  <c r="T34" i="19"/>
  <c r="AV34" i="19"/>
  <c r="O34" i="19"/>
  <c r="AQ112" i="19"/>
  <c r="AS112" i="19"/>
  <c r="AN112" i="19"/>
  <c r="AV112" i="19"/>
  <c r="AL112" i="19"/>
  <c r="AI112" i="19"/>
  <c r="AX112" i="19"/>
  <c r="AB112" i="19"/>
  <c r="AD112" i="19"/>
  <c r="AG112" i="19"/>
  <c r="W112" i="19"/>
  <c r="Y112" i="19"/>
  <c r="T112" i="19"/>
  <c r="O112" i="19"/>
  <c r="R112" i="19"/>
  <c r="M112" i="19"/>
  <c r="AQ88" i="19"/>
  <c r="AX88" i="19"/>
  <c r="AL88" i="19"/>
  <c r="AN88" i="19"/>
  <c r="AS88" i="19"/>
  <c r="AI88" i="19"/>
  <c r="AV88" i="19"/>
  <c r="AD88" i="19"/>
  <c r="W88" i="19"/>
  <c r="AG88" i="19"/>
  <c r="Y88" i="19"/>
  <c r="AB88" i="19"/>
  <c r="T88" i="19"/>
  <c r="O88" i="19"/>
  <c r="R88" i="19"/>
  <c r="M88" i="19"/>
  <c r="AQ72" i="19"/>
  <c r="AV72" i="19"/>
  <c r="AX72" i="19"/>
  <c r="AL72" i="19"/>
  <c r="AN72" i="19"/>
  <c r="AS72" i="19"/>
  <c r="AI72" i="19"/>
  <c r="Y72" i="19"/>
  <c r="W72" i="19"/>
  <c r="AG72" i="19"/>
  <c r="AD72" i="19"/>
  <c r="AB72" i="19"/>
  <c r="T72" i="19"/>
  <c r="O72" i="19"/>
  <c r="M72" i="19"/>
  <c r="R72" i="19"/>
  <c r="AQ48" i="19"/>
  <c r="AS48" i="19"/>
  <c r="AN48" i="19"/>
  <c r="AV48" i="19"/>
  <c r="AX48" i="19"/>
  <c r="AI48" i="19"/>
  <c r="AB48" i="19"/>
  <c r="AD48" i="19"/>
  <c r="Y48" i="19"/>
  <c r="W48" i="19"/>
  <c r="AG48" i="19"/>
  <c r="R48" i="19"/>
  <c r="O48" i="19"/>
  <c r="T48" i="19"/>
  <c r="AL48" i="19"/>
  <c r="M48" i="19"/>
  <c r="AQ16" i="19"/>
  <c r="AX16" i="19"/>
  <c r="AL16" i="19"/>
  <c r="AB16" i="19"/>
  <c r="AV16" i="19"/>
  <c r="Y16" i="19"/>
  <c r="AI16" i="19"/>
  <c r="AD16" i="19"/>
  <c r="AG16" i="19"/>
  <c r="O16" i="19"/>
  <c r="AN16" i="19"/>
  <c r="W16" i="19"/>
  <c r="T16" i="19"/>
  <c r="AS16" i="19"/>
  <c r="R16" i="19"/>
  <c r="M16" i="19"/>
  <c r="AV111" i="19"/>
  <c r="AL111" i="19"/>
  <c r="AQ111" i="19"/>
  <c r="AB111" i="19"/>
  <c r="AX111" i="19"/>
  <c r="AG111" i="19"/>
  <c r="W111" i="19"/>
  <c r="AN111" i="19"/>
  <c r="Y111" i="19"/>
  <c r="T111" i="19"/>
  <c r="AS111" i="19"/>
  <c r="AI111" i="19"/>
  <c r="AD111" i="19"/>
  <c r="O111" i="19"/>
  <c r="R111" i="19"/>
  <c r="M111" i="19"/>
  <c r="AV103" i="19"/>
  <c r="AS103" i="19"/>
  <c r="AN103" i="19"/>
  <c r="AL103" i="19"/>
  <c r="AD103" i="19"/>
  <c r="AX103" i="19"/>
  <c r="AI103" i="19"/>
  <c r="AB103" i="19"/>
  <c r="W103" i="19"/>
  <c r="AG103" i="19"/>
  <c r="T103" i="19"/>
  <c r="R103" i="19"/>
  <c r="O103" i="19"/>
  <c r="AQ103" i="19"/>
  <c r="Y103" i="19"/>
  <c r="M103" i="19"/>
  <c r="AV95" i="19"/>
  <c r="AS95" i="19"/>
  <c r="AN95" i="19"/>
  <c r="AL95" i="19"/>
  <c r="AQ95" i="19"/>
  <c r="AD95" i="19"/>
  <c r="AG95" i="19"/>
  <c r="AX95" i="19"/>
  <c r="AB95" i="19"/>
  <c r="W95" i="19"/>
  <c r="Y95" i="19"/>
  <c r="AI95" i="19"/>
  <c r="R95" i="19"/>
  <c r="T95" i="19"/>
  <c r="O95" i="19"/>
  <c r="M95" i="19"/>
  <c r="AV87" i="19"/>
  <c r="AX87" i="19"/>
  <c r="AL87" i="19"/>
  <c r="AS87" i="19"/>
  <c r="AN87" i="19"/>
  <c r="AD87" i="19"/>
  <c r="AQ87" i="19"/>
  <c r="Y87" i="19"/>
  <c r="AG87" i="19"/>
  <c r="AI87" i="19"/>
  <c r="W87" i="19"/>
  <c r="T87" i="19"/>
  <c r="R87" i="19"/>
  <c r="O87" i="19"/>
  <c r="AB87" i="19"/>
  <c r="M87" i="19"/>
  <c r="AV79" i="19"/>
  <c r="AX79" i="19"/>
  <c r="AQ79" i="19"/>
  <c r="AL79" i="19"/>
  <c r="AD79" i="19"/>
  <c r="AN79" i="19"/>
  <c r="AS79" i="19"/>
  <c r="W79" i="19"/>
  <c r="AG79" i="19"/>
  <c r="AB79" i="19"/>
  <c r="AI79" i="19"/>
  <c r="Y79" i="19"/>
  <c r="R79" i="19"/>
  <c r="T79" i="19"/>
  <c r="O79" i="19"/>
  <c r="M79" i="19"/>
  <c r="AV71" i="19"/>
  <c r="AX71" i="19"/>
  <c r="AQ71" i="19"/>
  <c r="AL71" i="19"/>
  <c r="AD71" i="19"/>
  <c r="AI71" i="19"/>
  <c r="Y71" i="19"/>
  <c r="W71" i="19"/>
  <c r="AN71" i="19"/>
  <c r="R71" i="19"/>
  <c r="AB71" i="19"/>
  <c r="T71" i="19"/>
  <c r="O71" i="19"/>
  <c r="AS71" i="19"/>
  <c r="M71" i="19"/>
  <c r="AG71" i="19"/>
  <c r="AV63" i="19"/>
  <c r="AX63" i="19"/>
  <c r="AQ63" i="19"/>
  <c r="AL63" i="19"/>
  <c r="AD63" i="19"/>
  <c r="AN63" i="19"/>
  <c r="AG63" i="19"/>
  <c r="W63" i="19"/>
  <c r="AS63" i="19"/>
  <c r="AB63" i="19"/>
  <c r="Y63" i="19"/>
  <c r="R63" i="19"/>
  <c r="AI63" i="19"/>
  <c r="O63" i="19"/>
  <c r="T63" i="19"/>
  <c r="M63" i="19"/>
  <c r="AV55" i="19"/>
  <c r="AD55" i="19"/>
  <c r="AX55" i="19"/>
  <c r="AS55" i="19"/>
  <c r="AI55" i="19"/>
  <c r="AQ55" i="19"/>
  <c r="AL55" i="19"/>
  <c r="AG55" i="19"/>
  <c r="W55" i="19"/>
  <c r="R55" i="19"/>
  <c r="O55" i="19"/>
  <c r="AN55" i="19"/>
  <c r="Y55" i="19"/>
  <c r="AB55" i="19"/>
  <c r="T55" i="19"/>
  <c r="M55" i="19"/>
  <c r="AV47" i="19"/>
  <c r="AS47" i="19"/>
  <c r="AX47" i="19"/>
  <c r="AD47" i="19"/>
  <c r="AN47" i="19"/>
  <c r="AI47" i="19"/>
  <c r="AB47" i="19"/>
  <c r="AQ47" i="19"/>
  <c r="Y47" i="19"/>
  <c r="W47" i="19"/>
  <c r="AG47" i="19"/>
  <c r="R47" i="19"/>
  <c r="AL47" i="19"/>
  <c r="O47" i="19"/>
  <c r="T47" i="19"/>
  <c r="M47" i="19"/>
  <c r="AV39" i="19"/>
  <c r="AS39" i="19"/>
  <c r="AN39" i="19"/>
  <c r="AD39" i="19"/>
  <c r="AX39" i="19"/>
  <c r="AB39" i="19"/>
  <c r="AL39" i="19"/>
  <c r="AI39" i="19"/>
  <c r="W39" i="19"/>
  <c r="R39" i="19"/>
  <c r="Y39" i="19"/>
  <c r="AG39" i="19"/>
  <c r="O39" i="19"/>
  <c r="AQ39" i="19"/>
  <c r="M39" i="19"/>
  <c r="T39" i="19"/>
  <c r="AV31" i="19"/>
  <c r="AL31" i="19"/>
  <c r="AS31" i="19"/>
  <c r="AN31" i="19"/>
  <c r="AD31" i="19"/>
  <c r="AQ31" i="19"/>
  <c r="AG31" i="19"/>
  <c r="AB31" i="19"/>
  <c r="AX31" i="19"/>
  <c r="AI31" i="19"/>
  <c r="W31" i="19"/>
  <c r="R31" i="19"/>
  <c r="T31" i="19"/>
  <c r="O31" i="19"/>
  <c r="M31" i="19"/>
  <c r="Y31" i="19"/>
  <c r="AV23" i="19"/>
  <c r="AX23" i="19"/>
  <c r="AS23" i="19"/>
  <c r="AN23" i="19"/>
  <c r="AD23" i="19"/>
  <c r="Y23" i="19"/>
  <c r="AI23" i="19"/>
  <c r="R23" i="19"/>
  <c r="M23" i="19"/>
  <c r="T23" i="19"/>
  <c r="O23" i="19"/>
  <c r="AQ23" i="19"/>
  <c r="W23" i="19"/>
  <c r="AB23" i="19"/>
  <c r="AG23" i="19"/>
  <c r="AL23" i="19"/>
  <c r="AV15" i="19"/>
  <c r="AX15" i="19"/>
  <c r="AQ15" i="19"/>
  <c r="AS15" i="19"/>
  <c r="AN15" i="19"/>
  <c r="AD15" i="19"/>
  <c r="AB15" i="19"/>
  <c r="AL15" i="19"/>
  <c r="AI15" i="19"/>
  <c r="R15" i="19"/>
  <c r="Y15" i="19"/>
  <c r="O15" i="19"/>
  <c r="W15" i="19"/>
  <c r="T15" i="19"/>
  <c r="M15" i="19"/>
  <c r="AG15" i="19"/>
  <c r="E114" i="19"/>
  <c r="E106" i="19"/>
  <c r="E98" i="19"/>
  <c r="E74" i="19"/>
  <c r="E66" i="19"/>
  <c r="E50" i="19"/>
  <c r="E34" i="19"/>
  <c r="AX99" i="19"/>
  <c r="AS99" i="19"/>
  <c r="AN99" i="19"/>
  <c r="AV99" i="19"/>
  <c r="AQ99" i="19"/>
  <c r="AG99" i="19"/>
  <c r="AL99" i="19"/>
  <c r="AD99" i="19"/>
  <c r="Y99" i="19"/>
  <c r="AB99" i="19"/>
  <c r="W99" i="19"/>
  <c r="M99" i="19"/>
  <c r="R99" i="19"/>
  <c r="T99" i="19"/>
  <c r="O99" i="19"/>
  <c r="AI99" i="19"/>
  <c r="AV90" i="19"/>
  <c r="AQ90" i="19"/>
  <c r="AX90" i="19"/>
  <c r="AD90" i="19"/>
  <c r="AB90" i="19"/>
  <c r="AS90" i="19"/>
  <c r="AI90" i="19"/>
  <c r="AL90" i="19"/>
  <c r="W90" i="19"/>
  <c r="M90" i="19"/>
  <c r="AN90" i="19"/>
  <c r="Y90" i="19"/>
  <c r="AG90" i="19"/>
  <c r="T90" i="19"/>
  <c r="R90" i="19"/>
  <c r="O90" i="19"/>
  <c r="AS58" i="19"/>
  <c r="AN58" i="19"/>
  <c r="AQ58" i="19"/>
  <c r="AD58" i="19"/>
  <c r="AB58" i="19"/>
  <c r="AI58" i="19"/>
  <c r="AX58" i="19"/>
  <c r="AV58" i="19"/>
  <c r="AL58" i="19"/>
  <c r="AG58" i="19"/>
  <c r="Y58" i="19"/>
  <c r="W58" i="19"/>
  <c r="M58" i="19"/>
  <c r="T58" i="19"/>
  <c r="O58" i="19"/>
  <c r="R58" i="19"/>
  <c r="AX42" i="19"/>
  <c r="AI42" i="19"/>
  <c r="AV42" i="19"/>
  <c r="AQ42" i="19"/>
  <c r="AD42" i="19"/>
  <c r="AB42" i="19"/>
  <c r="AG42" i="19"/>
  <c r="M42" i="19"/>
  <c r="AL42" i="19"/>
  <c r="T42" i="19"/>
  <c r="Y42" i="19"/>
  <c r="AN42" i="19"/>
  <c r="W42" i="19"/>
  <c r="AS42" i="19"/>
  <c r="R42" i="19"/>
  <c r="O42" i="19"/>
  <c r="AV26" i="19"/>
  <c r="AQ26" i="19"/>
  <c r="AX26" i="19"/>
  <c r="AG26" i="19"/>
  <c r="AD26" i="19"/>
  <c r="AL26" i="19"/>
  <c r="AN26" i="19"/>
  <c r="AS26" i="19"/>
  <c r="Y26" i="19"/>
  <c r="AI26" i="19"/>
  <c r="M26" i="19"/>
  <c r="W26" i="19"/>
  <c r="O26" i="19"/>
  <c r="R26" i="19"/>
  <c r="T26" i="19"/>
  <c r="AB26" i="19"/>
  <c r="AV18" i="19"/>
  <c r="AQ18" i="19"/>
  <c r="AG18" i="19"/>
  <c r="AS18" i="19"/>
  <c r="AN18" i="19"/>
  <c r="AD18" i="19"/>
  <c r="AX18" i="19"/>
  <c r="AB18" i="19"/>
  <c r="T18" i="19"/>
  <c r="AI18" i="19"/>
  <c r="AL18" i="19"/>
  <c r="M18" i="19"/>
  <c r="Y18" i="19"/>
  <c r="W18" i="19"/>
  <c r="O18" i="19"/>
  <c r="R18" i="19"/>
  <c r="AS10" i="19"/>
  <c r="AV10" i="19"/>
  <c r="AL10" i="19"/>
  <c r="AX10" i="19"/>
  <c r="AQ10" i="19"/>
  <c r="AG10" i="19"/>
  <c r="AD10" i="19"/>
  <c r="AI10" i="19"/>
  <c r="W10" i="19"/>
  <c r="Y10" i="19"/>
  <c r="T10" i="19"/>
  <c r="AN10" i="19"/>
  <c r="AB10" i="19"/>
  <c r="M10" i="19"/>
  <c r="R10" i="19"/>
  <c r="O10" i="19"/>
  <c r="AQ96" i="19"/>
  <c r="AX96" i="19"/>
  <c r="AS96" i="19"/>
  <c r="AN96" i="19"/>
  <c r="AL96" i="19"/>
  <c r="AV96" i="19"/>
  <c r="AI96" i="19"/>
  <c r="AD96" i="19"/>
  <c r="Y96" i="19"/>
  <c r="AG96" i="19"/>
  <c r="W96" i="19"/>
  <c r="AB96" i="19"/>
  <c r="R96" i="19"/>
  <c r="T96" i="19"/>
  <c r="O96" i="19"/>
  <c r="M96" i="19"/>
  <c r="AQ56" i="19"/>
  <c r="AS56" i="19"/>
  <c r="AV56" i="19"/>
  <c r="AN56" i="19"/>
  <c r="AX56" i="19"/>
  <c r="AB56" i="19"/>
  <c r="AD56" i="19"/>
  <c r="W56" i="19"/>
  <c r="AI56" i="19"/>
  <c r="AL56" i="19"/>
  <c r="O56" i="19"/>
  <c r="T56" i="19"/>
  <c r="AG56" i="19"/>
  <c r="R56" i="19"/>
  <c r="Y56" i="19"/>
  <c r="M56" i="19"/>
  <c r="AQ32" i="19"/>
  <c r="AX32" i="19"/>
  <c r="AS32" i="19"/>
  <c r="AN32" i="19"/>
  <c r="AL32" i="19"/>
  <c r="AD32" i="19"/>
  <c r="Y32" i="19"/>
  <c r="AG32" i="19"/>
  <c r="AB32" i="19"/>
  <c r="AI32" i="19"/>
  <c r="AV32" i="19"/>
  <c r="W32" i="19"/>
  <c r="R32" i="19"/>
  <c r="T32" i="19"/>
  <c r="O32" i="19"/>
  <c r="M32" i="19"/>
  <c r="AQ8" i="19"/>
  <c r="AV8" i="19"/>
  <c r="AX8" i="19"/>
  <c r="AB8" i="19"/>
  <c r="AL8" i="19"/>
  <c r="AI8" i="19"/>
  <c r="AG8" i="19"/>
  <c r="AN8" i="19"/>
  <c r="AS8" i="19"/>
  <c r="O8" i="19"/>
  <c r="AD8" i="19"/>
  <c r="T8" i="19"/>
  <c r="W8" i="19"/>
  <c r="R8" i="19"/>
  <c r="Y8" i="19"/>
  <c r="M8" i="19"/>
  <c r="E19" i="19"/>
  <c r="AV110" i="19"/>
  <c r="AS110" i="19"/>
  <c r="AX110" i="19"/>
  <c r="AG110" i="19"/>
  <c r="AQ110" i="19"/>
  <c r="AL110" i="19"/>
  <c r="AI110" i="19"/>
  <c r="Y110" i="19"/>
  <c r="W110" i="19"/>
  <c r="O110" i="19"/>
  <c r="M110" i="19"/>
  <c r="AD110" i="19"/>
  <c r="AN110" i="19"/>
  <c r="AB110" i="19"/>
  <c r="R110" i="19"/>
  <c r="T110" i="19"/>
  <c r="AV102" i="19"/>
  <c r="AX102" i="19"/>
  <c r="AQ102" i="19"/>
  <c r="AG102" i="19"/>
  <c r="AN102" i="19"/>
  <c r="AI102" i="19"/>
  <c r="AB102" i="19"/>
  <c r="AS102" i="19"/>
  <c r="AD102" i="19"/>
  <c r="O102" i="19"/>
  <c r="M102" i="19"/>
  <c r="W102" i="19"/>
  <c r="AL102" i="19"/>
  <c r="Y102" i="19"/>
  <c r="R102" i="19"/>
  <c r="T102" i="19"/>
  <c r="AS94" i="19"/>
  <c r="AN94" i="19"/>
  <c r="AG94" i="19"/>
  <c r="AX94" i="19"/>
  <c r="AL94" i="19"/>
  <c r="AB94" i="19"/>
  <c r="AI94" i="19"/>
  <c r="AV94" i="19"/>
  <c r="AD94" i="19"/>
  <c r="Y94" i="19"/>
  <c r="O94" i="19"/>
  <c r="AQ94" i="19"/>
  <c r="M94" i="19"/>
  <c r="R94" i="19"/>
  <c r="W94" i="19"/>
  <c r="T94" i="19"/>
  <c r="AS86" i="19"/>
  <c r="AN86" i="19"/>
  <c r="AL86" i="19"/>
  <c r="AQ86" i="19"/>
  <c r="AG86" i="19"/>
  <c r="AV86" i="19"/>
  <c r="AD86" i="19"/>
  <c r="AB86" i="19"/>
  <c r="Y86" i="19"/>
  <c r="T86" i="19"/>
  <c r="O86" i="19"/>
  <c r="M86" i="19"/>
  <c r="R86" i="19"/>
  <c r="AX86" i="19"/>
  <c r="W86" i="19"/>
  <c r="AI86" i="19"/>
  <c r="AX78" i="19"/>
  <c r="AS78" i="19"/>
  <c r="AN78" i="19"/>
  <c r="AV78" i="19"/>
  <c r="AG78" i="19"/>
  <c r="Y78" i="19"/>
  <c r="AL78" i="19"/>
  <c r="AQ78" i="19"/>
  <c r="AB78" i="19"/>
  <c r="O78" i="19"/>
  <c r="T78" i="19"/>
  <c r="AD78" i="19"/>
  <c r="AI78" i="19"/>
  <c r="R78" i="19"/>
  <c r="M78" i="19"/>
  <c r="W78" i="19"/>
  <c r="AX70" i="19"/>
  <c r="AQ70" i="19"/>
  <c r="AG70" i="19"/>
  <c r="AI70" i="19"/>
  <c r="AN70" i="19"/>
  <c r="AL70" i="19"/>
  <c r="Y70" i="19"/>
  <c r="AV70" i="19"/>
  <c r="AS70" i="19"/>
  <c r="AB70" i="19"/>
  <c r="O70" i="19"/>
  <c r="M70" i="19"/>
  <c r="T70" i="19"/>
  <c r="W70" i="19"/>
  <c r="R70" i="19"/>
  <c r="AD70" i="19"/>
  <c r="AV62" i="19"/>
  <c r="AX62" i="19"/>
  <c r="AQ62" i="19"/>
  <c r="AL62" i="19"/>
  <c r="AG62" i="19"/>
  <c r="AS62" i="19"/>
  <c r="AI62" i="19"/>
  <c r="Y62" i="19"/>
  <c r="AN62" i="19"/>
  <c r="AD62" i="19"/>
  <c r="AB62" i="19"/>
  <c r="O62" i="19"/>
  <c r="R62" i="19"/>
  <c r="M62" i="19"/>
  <c r="T62" i="19"/>
  <c r="W62" i="19"/>
  <c r="AV54" i="19"/>
  <c r="AX54" i="19"/>
  <c r="AQ54" i="19"/>
  <c r="AL54" i="19"/>
  <c r="AG54" i="19"/>
  <c r="AD54" i="19"/>
  <c r="AS54" i="19"/>
  <c r="AI54" i="19"/>
  <c r="O54" i="19"/>
  <c r="W54" i="19"/>
  <c r="AB54" i="19"/>
  <c r="R54" i="19"/>
  <c r="T54" i="19"/>
  <c r="M54" i="19"/>
  <c r="AN54" i="19"/>
  <c r="Y54" i="19"/>
  <c r="AV46" i="19"/>
  <c r="AL46" i="19"/>
  <c r="AI46" i="19"/>
  <c r="AG46" i="19"/>
  <c r="AS46" i="19"/>
  <c r="AN46" i="19"/>
  <c r="AQ46" i="19"/>
  <c r="AD46" i="19"/>
  <c r="Y46" i="19"/>
  <c r="W46" i="19"/>
  <c r="AB46" i="19"/>
  <c r="AX46" i="19"/>
  <c r="O46" i="19"/>
  <c r="M46" i="19"/>
  <c r="T46" i="19"/>
  <c r="R46" i="19"/>
  <c r="AS38" i="19"/>
  <c r="AV38" i="19"/>
  <c r="AQ38" i="19"/>
  <c r="AG38" i="19"/>
  <c r="AB38" i="19"/>
  <c r="AL38" i="19"/>
  <c r="AI38" i="19"/>
  <c r="AX38" i="19"/>
  <c r="W38" i="19"/>
  <c r="AN38" i="19"/>
  <c r="Y38" i="19"/>
  <c r="AD38" i="19"/>
  <c r="O38" i="19"/>
  <c r="M38" i="19"/>
  <c r="T38" i="19"/>
  <c r="R38" i="19"/>
  <c r="AS30" i="19"/>
  <c r="AN30" i="19"/>
  <c r="AL30" i="19"/>
  <c r="AX30" i="19"/>
  <c r="AV30" i="19"/>
  <c r="AG30" i="19"/>
  <c r="AQ30" i="19"/>
  <c r="AB30" i="19"/>
  <c r="AD30" i="19"/>
  <c r="W30" i="19"/>
  <c r="O30" i="19"/>
  <c r="Y30" i="19"/>
  <c r="M30" i="19"/>
  <c r="AI30" i="19"/>
  <c r="R30" i="19"/>
  <c r="T30" i="19"/>
  <c r="AL22" i="19"/>
  <c r="AS22" i="19"/>
  <c r="AN22" i="19"/>
  <c r="AV22" i="19"/>
  <c r="AQ22" i="19"/>
  <c r="AI22" i="19"/>
  <c r="AD22" i="19"/>
  <c r="AX22" i="19"/>
  <c r="AG22" i="19"/>
  <c r="Y22" i="19"/>
  <c r="W22" i="19"/>
  <c r="R22" i="19"/>
  <c r="T22" i="19"/>
  <c r="O22" i="19"/>
  <c r="AB22" i="19"/>
  <c r="M22" i="19"/>
  <c r="AX14" i="19"/>
  <c r="AS14" i="19"/>
  <c r="AN14" i="19"/>
  <c r="AI14" i="19"/>
  <c r="AV14" i="19"/>
  <c r="Y14" i="19"/>
  <c r="AQ14" i="19"/>
  <c r="AD14" i="19"/>
  <c r="AL14" i="19"/>
  <c r="AG14" i="19"/>
  <c r="W14" i="19"/>
  <c r="O14" i="19"/>
  <c r="M14" i="19"/>
  <c r="T14" i="19"/>
  <c r="AB14" i="19"/>
  <c r="R14" i="19"/>
  <c r="C99" i="19"/>
  <c r="C91" i="19"/>
  <c r="C75" i="19"/>
  <c r="C59" i="19"/>
  <c r="C51" i="19"/>
  <c r="C35" i="19"/>
  <c r="C27" i="19"/>
  <c r="C19" i="19"/>
  <c r="C11" i="19"/>
  <c r="E113" i="19"/>
  <c r="E105" i="19"/>
  <c r="E97" i="19"/>
  <c r="E89" i="19"/>
  <c r="E81" i="19"/>
  <c r="E73" i="19"/>
  <c r="E65" i="19"/>
  <c r="E57" i="19"/>
  <c r="E49" i="19"/>
  <c r="E41" i="19"/>
  <c r="E33" i="19"/>
  <c r="E25" i="19"/>
  <c r="E17" i="19"/>
  <c r="E9" i="19"/>
  <c r="AV82" i="19"/>
  <c r="AQ82" i="19"/>
  <c r="AD82" i="19"/>
  <c r="AB82" i="19"/>
  <c r="AN82" i="19"/>
  <c r="AL82" i="19"/>
  <c r="AI82" i="19"/>
  <c r="Y82" i="19"/>
  <c r="W82" i="19"/>
  <c r="AS82" i="19"/>
  <c r="M82" i="19"/>
  <c r="AX82" i="19"/>
  <c r="AG82" i="19"/>
  <c r="T82" i="19"/>
  <c r="R82" i="19"/>
  <c r="O82" i="19"/>
  <c r="AV117" i="19"/>
  <c r="AX117" i="19"/>
  <c r="AQ117" i="19"/>
  <c r="AN117" i="19"/>
  <c r="AI117" i="19"/>
  <c r="AS117" i="19"/>
  <c r="AG117" i="19"/>
  <c r="AD117" i="19"/>
  <c r="Y117" i="19"/>
  <c r="R117" i="19"/>
  <c r="AL117" i="19"/>
  <c r="O117" i="19"/>
  <c r="M117" i="19"/>
  <c r="W117" i="19"/>
  <c r="AB117" i="19"/>
  <c r="T117" i="19"/>
  <c r="AV109" i="19"/>
  <c r="AX109" i="19"/>
  <c r="AQ109" i="19"/>
  <c r="AI109" i="19"/>
  <c r="AL109" i="19"/>
  <c r="AN109" i="19"/>
  <c r="AD109" i="19"/>
  <c r="R109" i="19"/>
  <c r="Y109" i="19"/>
  <c r="AS109" i="19"/>
  <c r="AB109" i="19"/>
  <c r="O109" i="19"/>
  <c r="AG109" i="19"/>
  <c r="T109" i="19"/>
  <c r="M109" i="19"/>
  <c r="W109" i="19"/>
  <c r="AV101" i="19"/>
  <c r="AN101" i="19"/>
  <c r="AI101" i="19"/>
  <c r="AS101" i="19"/>
  <c r="AL101" i="19"/>
  <c r="AX101" i="19"/>
  <c r="R101" i="19"/>
  <c r="AD101" i="19"/>
  <c r="O101" i="19"/>
  <c r="T101" i="19"/>
  <c r="AB101" i="19"/>
  <c r="W101" i="19"/>
  <c r="AQ101" i="19"/>
  <c r="M101" i="19"/>
  <c r="AG101" i="19"/>
  <c r="Y101" i="19"/>
  <c r="AV93" i="19"/>
  <c r="AI93" i="19"/>
  <c r="AX93" i="19"/>
  <c r="AB93" i="19"/>
  <c r="AQ93" i="19"/>
  <c r="AN93" i="19"/>
  <c r="AS93" i="19"/>
  <c r="AG93" i="19"/>
  <c r="R93" i="19"/>
  <c r="AL93" i="19"/>
  <c r="O93" i="19"/>
  <c r="AD93" i="19"/>
  <c r="Y93" i="19"/>
  <c r="M93" i="19"/>
  <c r="W93" i="19"/>
  <c r="T93" i="19"/>
  <c r="AS85" i="19"/>
  <c r="AN85" i="19"/>
  <c r="AI85" i="19"/>
  <c r="AX85" i="19"/>
  <c r="AV85" i="19"/>
  <c r="AD85" i="19"/>
  <c r="AG85" i="19"/>
  <c r="AB85" i="19"/>
  <c r="AL85" i="19"/>
  <c r="R85" i="19"/>
  <c r="Y85" i="19"/>
  <c r="AQ85" i="19"/>
  <c r="O85" i="19"/>
  <c r="W85" i="19"/>
  <c r="M85" i="19"/>
  <c r="T85" i="19"/>
  <c r="AS77" i="19"/>
  <c r="AN77" i="19"/>
  <c r="AV77" i="19"/>
  <c r="AI77" i="19"/>
  <c r="AD77" i="19"/>
  <c r="AB77" i="19"/>
  <c r="AQ77" i="19"/>
  <c r="AG77" i="19"/>
  <c r="R77" i="19"/>
  <c r="AX77" i="19"/>
  <c r="T77" i="19"/>
  <c r="O77" i="19"/>
  <c r="W77" i="19"/>
  <c r="AL77" i="19"/>
  <c r="M77" i="19"/>
  <c r="Y77" i="19"/>
  <c r="AX69" i="19"/>
  <c r="AS69" i="19"/>
  <c r="AN69" i="19"/>
  <c r="AI69" i="19"/>
  <c r="AL69" i="19"/>
  <c r="AV69" i="19"/>
  <c r="Y69" i="19"/>
  <c r="AQ69" i="19"/>
  <c r="R69" i="19"/>
  <c r="AD69" i="19"/>
  <c r="AG69" i="19"/>
  <c r="O69" i="19"/>
  <c r="T69" i="19"/>
  <c r="W69" i="19"/>
  <c r="M69" i="19"/>
  <c r="AB69" i="19"/>
  <c r="AX61" i="19"/>
  <c r="AQ61" i="19"/>
  <c r="AI61" i="19"/>
  <c r="AS61" i="19"/>
  <c r="AV61" i="19"/>
  <c r="AN61" i="19"/>
  <c r="AD61" i="19"/>
  <c r="AB61" i="19"/>
  <c r="R61" i="19"/>
  <c r="AL61" i="19"/>
  <c r="AG61" i="19"/>
  <c r="Y61" i="19"/>
  <c r="O61" i="19"/>
  <c r="W61" i="19"/>
  <c r="T61" i="19"/>
  <c r="M61" i="19"/>
  <c r="AV53" i="19"/>
  <c r="AX53" i="19"/>
  <c r="AQ53" i="19"/>
  <c r="AL53" i="19"/>
  <c r="AD53" i="19"/>
  <c r="AS53" i="19"/>
  <c r="AG53" i="19"/>
  <c r="Y53" i="19"/>
  <c r="AI53" i="19"/>
  <c r="R53" i="19"/>
  <c r="AN53" i="19"/>
  <c r="O53" i="19"/>
  <c r="W53" i="19"/>
  <c r="AB53" i="19"/>
  <c r="T53" i="19"/>
  <c r="M53" i="19"/>
  <c r="AV45" i="19"/>
  <c r="AX45" i="19"/>
  <c r="AQ45" i="19"/>
  <c r="AL45" i="19"/>
  <c r="AN45" i="19"/>
  <c r="AD45" i="19"/>
  <c r="AS45" i="19"/>
  <c r="AB45" i="19"/>
  <c r="AG45" i="19"/>
  <c r="R45" i="19"/>
  <c r="O45" i="19"/>
  <c r="AI45" i="19"/>
  <c r="Y45" i="19"/>
  <c r="M45" i="19"/>
  <c r="T45" i="19"/>
  <c r="W45" i="19"/>
  <c r="AV37" i="19"/>
  <c r="AX37" i="19"/>
  <c r="AS37" i="19"/>
  <c r="AI37" i="19"/>
  <c r="AL37" i="19"/>
  <c r="W37" i="19"/>
  <c r="R37" i="19"/>
  <c r="AN37" i="19"/>
  <c r="Y37" i="19"/>
  <c r="AQ37" i="19"/>
  <c r="O37" i="19"/>
  <c r="AG37" i="19"/>
  <c r="M37" i="19"/>
  <c r="T37" i="19"/>
  <c r="AB37" i="19"/>
  <c r="AD37" i="19"/>
  <c r="AS29" i="19"/>
  <c r="AV29" i="19"/>
  <c r="AL29" i="19"/>
  <c r="AX29" i="19"/>
  <c r="AQ29" i="19"/>
  <c r="AG29" i="19"/>
  <c r="AB29" i="19"/>
  <c r="AN29" i="19"/>
  <c r="AD29" i="19"/>
  <c r="W29" i="19"/>
  <c r="R29" i="19"/>
  <c r="O29" i="19"/>
  <c r="AI29" i="19"/>
  <c r="M29" i="19"/>
  <c r="T29" i="19"/>
  <c r="Y29" i="19"/>
  <c r="AS21" i="19"/>
  <c r="AN21" i="19"/>
  <c r="AL21" i="19"/>
  <c r="AG21" i="19"/>
  <c r="AD21" i="19"/>
  <c r="AX21" i="19"/>
  <c r="AV21" i="19"/>
  <c r="Y21" i="19"/>
  <c r="R21" i="19"/>
  <c r="W21" i="19"/>
  <c r="AQ21" i="19"/>
  <c r="AB21" i="19"/>
  <c r="AI21" i="19"/>
  <c r="M21" i="19"/>
  <c r="O21" i="19"/>
  <c r="T21" i="19"/>
  <c r="AL13" i="19"/>
  <c r="AS13" i="19"/>
  <c r="AN13" i="19"/>
  <c r="AQ13" i="19"/>
  <c r="AG13" i="19"/>
  <c r="AX13" i="19"/>
  <c r="AV13" i="19"/>
  <c r="AD13" i="19"/>
  <c r="AI13" i="19"/>
  <c r="R13" i="19"/>
  <c r="Y13" i="19"/>
  <c r="W13" i="19"/>
  <c r="T13" i="19"/>
  <c r="AB13" i="19"/>
  <c r="M13" i="19"/>
  <c r="O13" i="19"/>
  <c r="C114" i="19"/>
  <c r="C98" i="19"/>
  <c r="C90" i="19"/>
  <c r="C82" i="19"/>
  <c r="C74" i="19"/>
  <c r="C58" i="19"/>
  <c r="C50" i="19"/>
  <c r="C42" i="19"/>
  <c r="C34" i="19"/>
  <c r="C26" i="19"/>
  <c r="C18" i="19"/>
  <c r="C10" i="19"/>
  <c r="E112" i="19"/>
  <c r="E96" i="19"/>
  <c r="E88" i="19"/>
  <c r="E72" i="19"/>
  <c r="E56" i="19"/>
  <c r="E48" i="19"/>
  <c r="E32" i="19"/>
  <c r="E16" i="19"/>
  <c r="E8" i="19"/>
  <c r="AX107" i="19"/>
  <c r="AS107" i="19"/>
  <c r="AN107" i="19"/>
  <c r="AQ107" i="19"/>
  <c r="AG107" i="19"/>
  <c r="AD107" i="19"/>
  <c r="AI107" i="19"/>
  <c r="AB107" i="19"/>
  <c r="Y107" i="19"/>
  <c r="AL107" i="19"/>
  <c r="M107" i="19"/>
  <c r="AV107" i="19"/>
  <c r="R107" i="19"/>
  <c r="T107" i="19"/>
  <c r="W107" i="19"/>
  <c r="O107" i="19"/>
  <c r="AX83" i="19"/>
  <c r="AS83" i="19"/>
  <c r="AN83" i="19"/>
  <c r="AV83" i="19"/>
  <c r="AQ83" i="19"/>
  <c r="AG83" i="19"/>
  <c r="AL83" i="19"/>
  <c r="AI83" i="19"/>
  <c r="Y83" i="19"/>
  <c r="AD83" i="19"/>
  <c r="W83" i="19"/>
  <c r="R83" i="19"/>
  <c r="M83" i="19"/>
  <c r="AB83" i="19"/>
  <c r="T83" i="19"/>
  <c r="O83" i="19"/>
  <c r="AX67" i="19"/>
  <c r="AS67" i="19"/>
  <c r="AN67" i="19"/>
  <c r="AL67" i="19"/>
  <c r="AQ67" i="19"/>
  <c r="AG67" i="19"/>
  <c r="AV67" i="19"/>
  <c r="AB67" i="19"/>
  <c r="AD67" i="19"/>
  <c r="W67" i="19"/>
  <c r="M67" i="19"/>
  <c r="AI67" i="19"/>
  <c r="Y67" i="19"/>
  <c r="R67" i="19"/>
  <c r="O67" i="19"/>
  <c r="T67" i="19"/>
  <c r="AX43" i="19"/>
  <c r="AS43" i="19"/>
  <c r="AN43" i="19"/>
  <c r="AL43" i="19"/>
  <c r="AQ43" i="19"/>
  <c r="AG43" i="19"/>
  <c r="AV43" i="19"/>
  <c r="AD43" i="19"/>
  <c r="Y43" i="19"/>
  <c r="AI43" i="19"/>
  <c r="M43" i="19"/>
  <c r="AB43" i="19"/>
  <c r="T43" i="19"/>
  <c r="R43" i="19"/>
  <c r="W43" i="19"/>
  <c r="O43" i="19"/>
  <c r="AX27" i="19"/>
  <c r="AS27" i="19"/>
  <c r="AN27" i="19"/>
  <c r="AV27" i="19"/>
  <c r="AQ27" i="19"/>
  <c r="AI27" i="19"/>
  <c r="AL27" i="19"/>
  <c r="AG27" i="19"/>
  <c r="M27" i="19"/>
  <c r="Y27" i="19"/>
  <c r="R27" i="19"/>
  <c r="T27" i="19"/>
  <c r="AD27" i="19"/>
  <c r="AB27" i="19"/>
  <c r="O27" i="19"/>
  <c r="W27" i="19"/>
  <c r="AX106" i="19"/>
  <c r="AD106" i="19"/>
  <c r="AB106" i="19"/>
  <c r="AV106" i="19"/>
  <c r="AS106" i="19"/>
  <c r="AQ106" i="19"/>
  <c r="AN106" i="19"/>
  <c r="AG106" i="19"/>
  <c r="AI106" i="19"/>
  <c r="Y106" i="19"/>
  <c r="AL106" i="19"/>
  <c r="W106" i="19"/>
  <c r="M106" i="19"/>
  <c r="R106" i="19"/>
  <c r="T106" i="19"/>
  <c r="O106" i="19"/>
  <c r="AS66" i="19"/>
  <c r="AN66" i="19"/>
  <c r="AV66" i="19"/>
  <c r="AX66" i="19"/>
  <c r="AD66" i="19"/>
  <c r="AB66" i="19"/>
  <c r="AL66" i="19"/>
  <c r="AG66" i="19"/>
  <c r="W66" i="19"/>
  <c r="AQ66" i="19"/>
  <c r="M66" i="19"/>
  <c r="T66" i="19"/>
  <c r="AI66" i="19"/>
  <c r="Y66" i="19"/>
  <c r="R66" i="19"/>
  <c r="O66" i="19"/>
  <c r="AQ104" i="19"/>
  <c r="AS104" i="19"/>
  <c r="AN104" i="19"/>
  <c r="AL104" i="19"/>
  <c r="AV104" i="19"/>
  <c r="AI104" i="19"/>
  <c r="AB104" i="19"/>
  <c r="AX104" i="19"/>
  <c r="W104" i="19"/>
  <c r="T104" i="19"/>
  <c r="O104" i="19"/>
  <c r="AG104" i="19"/>
  <c r="Y104" i="19"/>
  <c r="R104" i="19"/>
  <c r="M104" i="19"/>
  <c r="AD104" i="19"/>
  <c r="AQ80" i="19"/>
  <c r="AX80" i="19"/>
  <c r="AL80" i="19"/>
  <c r="AI80" i="19"/>
  <c r="AV80" i="19"/>
  <c r="AS80" i="19"/>
  <c r="Y80" i="19"/>
  <c r="AD80" i="19"/>
  <c r="W80" i="19"/>
  <c r="AG80" i="19"/>
  <c r="AB80" i="19"/>
  <c r="AN80" i="19"/>
  <c r="T80" i="19"/>
  <c r="O80" i="19"/>
  <c r="R80" i="19"/>
  <c r="M80" i="19"/>
  <c r="AQ64" i="19"/>
  <c r="AV64" i="19"/>
  <c r="AI64" i="19"/>
  <c r="AN64" i="19"/>
  <c r="AD64" i="19"/>
  <c r="AG64" i="19"/>
  <c r="AX64" i="19"/>
  <c r="W64" i="19"/>
  <c r="AS64" i="19"/>
  <c r="AL64" i="19"/>
  <c r="AB64" i="19"/>
  <c r="Y64" i="19"/>
  <c r="R64" i="19"/>
  <c r="O64" i="19"/>
  <c r="T64" i="19"/>
  <c r="M64" i="19"/>
  <c r="AQ40" i="19"/>
  <c r="AS40" i="19"/>
  <c r="AN40" i="19"/>
  <c r="AL40" i="19"/>
  <c r="AB40" i="19"/>
  <c r="AG40" i="19"/>
  <c r="AX40" i="19"/>
  <c r="AI40" i="19"/>
  <c r="W40" i="19"/>
  <c r="T40" i="19"/>
  <c r="AD40" i="19"/>
  <c r="Y40" i="19"/>
  <c r="R40" i="19"/>
  <c r="O40" i="19"/>
  <c r="AV40" i="19"/>
  <c r="M40" i="19"/>
  <c r="AQ24" i="19"/>
  <c r="AX24" i="19"/>
  <c r="AI24" i="19"/>
  <c r="AV24" i="19"/>
  <c r="AB24" i="19"/>
  <c r="AS24" i="19"/>
  <c r="AL24" i="19"/>
  <c r="AD24" i="19"/>
  <c r="AG24" i="19"/>
  <c r="Y24" i="19"/>
  <c r="R24" i="19"/>
  <c r="T24" i="19"/>
  <c r="O24" i="19"/>
  <c r="AN24" i="19"/>
  <c r="W24" i="19"/>
  <c r="M24" i="19"/>
  <c r="E115" i="19"/>
  <c r="E107" i="19"/>
  <c r="E99" i="19"/>
  <c r="E91" i="19"/>
  <c r="E83" i="19"/>
  <c r="E75" i="19"/>
  <c r="E67" i="19"/>
  <c r="E59" i="19"/>
  <c r="E51" i="19"/>
  <c r="E43" i="19"/>
  <c r="E35" i="19"/>
  <c r="E11" i="19"/>
  <c r="AX116" i="19"/>
  <c r="AQ116" i="19"/>
  <c r="Y116" i="19"/>
  <c r="AG116" i="19"/>
  <c r="AD116" i="19"/>
  <c r="AV116" i="19"/>
  <c r="R116" i="19"/>
  <c r="AS116" i="19"/>
  <c r="AI116" i="19"/>
  <c r="O116" i="19"/>
  <c r="M116" i="19"/>
  <c r="AN116" i="19"/>
  <c r="W116" i="19"/>
  <c r="AB116" i="19"/>
  <c r="T116" i="19"/>
  <c r="AL116" i="19"/>
  <c r="AV108" i="19"/>
  <c r="AX108" i="19"/>
  <c r="AQ108" i="19"/>
  <c r="AL108" i="19"/>
  <c r="AN108" i="19"/>
  <c r="Y108" i="19"/>
  <c r="AD108" i="19"/>
  <c r="AG108" i="19"/>
  <c r="R108" i="19"/>
  <c r="AS108" i="19"/>
  <c r="AI108" i="19"/>
  <c r="AB108" i="19"/>
  <c r="O108" i="19"/>
  <c r="W108" i="19"/>
  <c r="M108" i="19"/>
  <c r="T108" i="19"/>
  <c r="AV100" i="19"/>
  <c r="AX100" i="19"/>
  <c r="AQ100" i="19"/>
  <c r="Y100" i="19"/>
  <c r="AS100" i="19"/>
  <c r="R100" i="19"/>
  <c r="AD100" i="19"/>
  <c r="AN100" i="19"/>
  <c r="AG100" i="19"/>
  <c r="AI100" i="19"/>
  <c r="O100" i="19"/>
  <c r="M100" i="19"/>
  <c r="AB100" i="19"/>
  <c r="W100" i="19"/>
  <c r="AL100" i="19"/>
  <c r="T100" i="19"/>
  <c r="AV92" i="19"/>
  <c r="AX92" i="19"/>
  <c r="AN92" i="19"/>
  <c r="Y92" i="19"/>
  <c r="AQ92" i="19"/>
  <c r="AI92" i="19"/>
  <c r="AS92" i="19"/>
  <c r="AG92" i="19"/>
  <c r="R92" i="19"/>
  <c r="AB92" i="19"/>
  <c r="O92" i="19"/>
  <c r="M92" i="19"/>
  <c r="AL92" i="19"/>
  <c r="AD92" i="19"/>
  <c r="W92" i="19"/>
  <c r="T92" i="19"/>
  <c r="AV84" i="19"/>
  <c r="AX84" i="19"/>
  <c r="Y84" i="19"/>
  <c r="AG84" i="19"/>
  <c r="AB84" i="19"/>
  <c r="AN84" i="19"/>
  <c r="AL84" i="19"/>
  <c r="R84" i="19"/>
  <c r="AQ84" i="19"/>
  <c r="AD84" i="19"/>
  <c r="O84" i="19"/>
  <c r="T84" i="19"/>
  <c r="W84" i="19"/>
  <c r="M84" i="19"/>
  <c r="AI84" i="19"/>
  <c r="AS84" i="19"/>
  <c r="AS76" i="19"/>
  <c r="AN76" i="19"/>
  <c r="AL76" i="19"/>
  <c r="Y76" i="19"/>
  <c r="AX76" i="19"/>
  <c r="AD76" i="19"/>
  <c r="AB76" i="19"/>
  <c r="AG76" i="19"/>
  <c r="R76" i="19"/>
  <c r="AV76" i="19"/>
  <c r="AI76" i="19"/>
  <c r="O76" i="19"/>
  <c r="M76" i="19"/>
  <c r="AQ76" i="19"/>
  <c r="W76" i="19"/>
  <c r="T76" i="19"/>
  <c r="AS68" i="19"/>
  <c r="AN68" i="19"/>
  <c r="Y68" i="19"/>
  <c r="AQ68" i="19"/>
  <c r="AL68" i="19"/>
  <c r="AB68" i="19"/>
  <c r="AX68" i="19"/>
  <c r="AI68" i="19"/>
  <c r="R68" i="19"/>
  <c r="AV68" i="19"/>
  <c r="AD68" i="19"/>
  <c r="T68" i="19"/>
  <c r="O68" i="19"/>
  <c r="M68" i="19"/>
  <c r="W68" i="19"/>
  <c r="AG68" i="19"/>
  <c r="AX60" i="19"/>
  <c r="AS60" i="19"/>
  <c r="AN60" i="19"/>
  <c r="AI60" i="19"/>
  <c r="AV60" i="19"/>
  <c r="Y60" i="19"/>
  <c r="R60" i="19"/>
  <c r="AL60" i="19"/>
  <c r="AG60" i="19"/>
  <c r="O60" i="19"/>
  <c r="M60" i="19"/>
  <c r="T60" i="19"/>
  <c r="AB60" i="19"/>
  <c r="W60" i="19"/>
  <c r="AD60" i="19"/>
  <c r="AQ60" i="19"/>
  <c r="AX52" i="19"/>
  <c r="AQ52" i="19"/>
  <c r="AI52" i="19"/>
  <c r="AS52" i="19"/>
  <c r="AL52" i="19"/>
  <c r="Y52" i="19"/>
  <c r="AG52" i="19"/>
  <c r="AV52" i="19"/>
  <c r="AN52" i="19"/>
  <c r="R52" i="19"/>
  <c r="AB52" i="19"/>
  <c r="O52" i="19"/>
  <c r="W52" i="19"/>
  <c r="M52" i="19"/>
  <c r="T52" i="19"/>
  <c r="AD52" i="19"/>
  <c r="AV44" i="19"/>
  <c r="AX44" i="19"/>
  <c r="AQ44" i="19"/>
  <c r="AL44" i="19"/>
  <c r="AI44" i="19"/>
  <c r="AN44" i="19"/>
  <c r="Y44" i="19"/>
  <c r="AS44" i="19"/>
  <c r="AD44" i="19"/>
  <c r="AG44" i="19"/>
  <c r="R44" i="19"/>
  <c r="O44" i="19"/>
  <c r="M44" i="19"/>
  <c r="AB44" i="19"/>
  <c r="T44" i="19"/>
  <c r="W44" i="19"/>
  <c r="AV36" i="19"/>
  <c r="AX36" i="19"/>
  <c r="AQ36" i="19"/>
  <c r="AL36" i="19"/>
  <c r="AI36" i="19"/>
  <c r="Y36" i="19"/>
  <c r="R36" i="19"/>
  <c r="AN36" i="19"/>
  <c r="AD36" i="19"/>
  <c r="AB36" i="19"/>
  <c r="AG36" i="19"/>
  <c r="O36" i="19"/>
  <c r="M36" i="19"/>
  <c r="W36" i="19"/>
  <c r="AS36" i="19"/>
  <c r="T36" i="19"/>
  <c r="AL28" i="19"/>
  <c r="AV28" i="19"/>
  <c r="AI28" i="19"/>
  <c r="AX28" i="19"/>
  <c r="AN28" i="19"/>
  <c r="Y28" i="19"/>
  <c r="AQ28" i="19"/>
  <c r="AS28" i="19"/>
  <c r="AD28" i="19"/>
  <c r="W28" i="19"/>
  <c r="R28" i="19"/>
  <c r="AG28" i="19"/>
  <c r="O28" i="19"/>
  <c r="M28" i="19"/>
  <c r="AB28" i="19"/>
  <c r="T28" i="19"/>
  <c r="AL20" i="19"/>
  <c r="AS20" i="19"/>
  <c r="AV20" i="19"/>
  <c r="AI20" i="19"/>
  <c r="AX20" i="19"/>
  <c r="Y20" i="19"/>
  <c r="AG20" i="19"/>
  <c r="R20" i="19"/>
  <c r="W20" i="19"/>
  <c r="AQ20" i="19"/>
  <c r="AB20" i="19"/>
  <c r="T20" i="19"/>
  <c r="M20" i="19"/>
  <c r="AN20" i="19"/>
  <c r="AD20" i="19"/>
  <c r="O20" i="19"/>
  <c r="AL12" i="19"/>
  <c r="AS12" i="19"/>
  <c r="AN12" i="19"/>
  <c r="AI12" i="19"/>
  <c r="AX12" i="19"/>
  <c r="AV12" i="19"/>
  <c r="Y12" i="19"/>
  <c r="AD12" i="19"/>
  <c r="AQ12" i="19"/>
  <c r="R12" i="19"/>
  <c r="AG12" i="19"/>
  <c r="W12" i="19"/>
  <c r="T12" i="19"/>
  <c r="M12" i="19"/>
  <c r="AB12" i="19"/>
  <c r="O12" i="19"/>
  <c r="C113" i="19"/>
  <c r="C105" i="19"/>
  <c r="C97" i="19"/>
  <c r="C89" i="19"/>
  <c r="C81" i="19"/>
  <c r="C73" i="19"/>
  <c r="C65" i="19"/>
  <c r="C57" i="19"/>
  <c r="C49" i="19"/>
  <c r="C41" i="19"/>
  <c r="C33" i="19"/>
  <c r="C25" i="19"/>
  <c r="C17" i="19"/>
  <c r="C9" i="19"/>
  <c r="E111" i="19"/>
  <c r="E103" i="19"/>
  <c r="E95" i="19"/>
  <c r="E87" i="19"/>
  <c r="E79" i="19"/>
  <c r="E71" i="19"/>
  <c r="E63" i="19"/>
  <c r="E55" i="19"/>
  <c r="E47" i="19"/>
  <c r="E39" i="19"/>
  <c r="E31" i="19"/>
  <c r="E23" i="19"/>
  <c r="E15" i="19"/>
  <c r="D126" i="19" l="1"/>
  <c r="D125" i="19"/>
  <c r="D124" i="19"/>
  <c r="AT132" i="19"/>
  <c r="AV130" i="19"/>
  <c r="AQ130" i="19"/>
  <c r="AL130" i="19"/>
  <c r="AG130" i="19"/>
  <c r="AB130" i="19"/>
  <c r="W130" i="19"/>
  <c r="R130" i="19"/>
  <c r="H130" i="19"/>
  <c r="M130" i="19"/>
  <c r="C130" i="19"/>
  <c r="E133" i="19"/>
  <c r="AV121" i="19"/>
  <c r="AQ121" i="19"/>
  <c r="AL121" i="19"/>
  <c r="AG121" i="19"/>
  <c r="AB121" i="19"/>
  <c r="W121" i="19"/>
  <c r="R121" i="19"/>
  <c r="H121" i="19"/>
  <c r="M121" i="19"/>
  <c r="C121" i="19"/>
  <c r="D114" i="19"/>
  <c r="AH117" i="19"/>
  <c r="AR115" i="19"/>
  <c r="AC115" i="19"/>
  <c r="AH114" i="19"/>
  <c r="AR112" i="19"/>
  <c r="AC112" i="19"/>
  <c r="I112" i="19"/>
  <c r="AH111" i="19"/>
  <c r="AR109" i="19"/>
  <c r="AC109" i="19"/>
  <c r="I109" i="19"/>
  <c r="AH108" i="19"/>
  <c r="D108" i="19"/>
  <c r="AR106" i="19"/>
  <c r="AC106" i="19"/>
  <c r="I106" i="19"/>
  <c r="AH105" i="19"/>
  <c r="AR103" i="19"/>
  <c r="AC103" i="19"/>
  <c r="I103" i="19"/>
  <c r="N103" i="19"/>
  <c r="AH101" i="19"/>
  <c r="AC101" i="19"/>
  <c r="AW100" i="19"/>
  <c r="AR100" i="19"/>
  <c r="AM100" i="19"/>
  <c r="AH100" i="19"/>
  <c r="AC100" i="19"/>
  <c r="X100" i="19"/>
  <c r="I100" i="19"/>
  <c r="N100" i="19"/>
  <c r="AH99" i="19"/>
  <c r="D99" i="19"/>
  <c r="AH98" i="19"/>
  <c r="AC98" i="19"/>
  <c r="X98" i="19"/>
  <c r="D98" i="19"/>
  <c r="AW97" i="19"/>
  <c r="AR97" i="19"/>
  <c r="AM97" i="19"/>
  <c r="AH97" i="19"/>
  <c r="AC97" i="19"/>
  <c r="X97" i="19"/>
  <c r="I97" i="19"/>
  <c r="N97" i="19"/>
  <c r="AH96" i="19"/>
  <c r="D96" i="19"/>
  <c r="AH95" i="19"/>
  <c r="AC95" i="19"/>
  <c r="X95" i="19"/>
  <c r="AW94" i="19"/>
  <c r="AR94" i="19"/>
  <c r="AM94" i="19"/>
  <c r="AH94" i="19"/>
  <c r="AC94" i="19"/>
  <c r="X94" i="19"/>
  <c r="I94" i="19"/>
  <c r="N94" i="19"/>
  <c r="AH93" i="19"/>
  <c r="AH92" i="19"/>
  <c r="X92" i="19"/>
  <c r="D92" i="19"/>
  <c r="AC91" i="19"/>
  <c r="X91" i="19"/>
  <c r="N91" i="19"/>
  <c r="AH89" i="19"/>
  <c r="N89" i="19"/>
  <c r="D89" i="19"/>
  <c r="AR88" i="19"/>
  <c r="AH88" i="19"/>
  <c r="N88" i="19"/>
  <c r="AR87" i="19"/>
  <c r="S87" i="19"/>
  <c r="I87" i="19"/>
  <c r="N87" i="19"/>
  <c r="D87" i="19"/>
  <c r="AH86" i="19"/>
  <c r="N86" i="19"/>
  <c r="AH85" i="19"/>
  <c r="X85" i="19"/>
  <c r="N85" i="19"/>
  <c r="AH84" i="19"/>
  <c r="X84" i="19"/>
  <c r="I84" i="19"/>
  <c r="AH83" i="19"/>
  <c r="X83" i="19"/>
  <c r="AM82" i="19"/>
  <c r="AH82" i="19"/>
  <c r="X82" i="19"/>
  <c r="AH81" i="19"/>
  <c r="AH80" i="19"/>
  <c r="AM79" i="19"/>
  <c r="AH79" i="19"/>
  <c r="N79" i="19"/>
  <c r="D79" i="19"/>
  <c r="AR78" i="19"/>
  <c r="AH78" i="19"/>
  <c r="I78" i="19"/>
  <c r="X76" i="19"/>
  <c r="X75" i="19"/>
  <c r="N75" i="19"/>
  <c r="AH73" i="19"/>
  <c r="N73" i="19"/>
  <c r="X72" i="19"/>
  <c r="AW71" i="19"/>
  <c r="AH71" i="19"/>
  <c r="X71" i="19"/>
  <c r="AC70" i="19"/>
  <c r="X70" i="19"/>
  <c r="N70" i="19"/>
  <c r="AH69" i="19"/>
  <c r="N69" i="19"/>
  <c r="D68" i="19"/>
  <c r="AH67" i="19"/>
  <c r="D67" i="19"/>
  <c r="AW66" i="19"/>
  <c r="AM66" i="19"/>
  <c r="AM65" i="19"/>
  <c r="AH65" i="19"/>
  <c r="AR64" i="19"/>
  <c r="AH64" i="19"/>
  <c r="X64" i="19"/>
  <c r="X63" i="19"/>
  <c r="S63" i="19"/>
  <c r="N63" i="19"/>
  <c r="D63" i="19"/>
  <c r="AH62" i="19"/>
  <c r="X62" i="19"/>
  <c r="I62" i="19"/>
  <c r="N62" i="19"/>
  <c r="AH61" i="19"/>
  <c r="AH60" i="19"/>
  <c r="AC60" i="19"/>
  <c r="X60" i="19"/>
  <c r="N60" i="19"/>
  <c r="AR59" i="19"/>
  <c r="AH59" i="19"/>
  <c r="I59" i="19"/>
  <c r="AH58" i="19"/>
  <c r="X58" i="19"/>
  <c r="AH57" i="19"/>
  <c r="AC57" i="19"/>
  <c r="X57" i="19"/>
  <c r="N57" i="19"/>
  <c r="AR56" i="19"/>
  <c r="X56" i="19"/>
  <c r="I56" i="19"/>
  <c r="N56" i="19"/>
  <c r="AH55" i="19"/>
  <c r="D55" i="19"/>
  <c r="AW54" i="19"/>
  <c r="X54" i="19"/>
  <c r="N54" i="19"/>
  <c r="D54" i="19"/>
  <c r="AR53" i="19"/>
  <c r="I53" i="19"/>
  <c r="AH52" i="19"/>
  <c r="AC52" i="19"/>
  <c r="AH51" i="19"/>
  <c r="X51" i="19"/>
  <c r="AR50" i="19"/>
  <c r="X50" i="19"/>
  <c r="I50" i="19"/>
  <c r="N50" i="19"/>
  <c r="AH49" i="19"/>
  <c r="AC49" i="19"/>
  <c r="X48" i="19"/>
  <c r="N48" i="19"/>
  <c r="AR47" i="19"/>
  <c r="I47" i="19"/>
  <c r="AH46" i="19"/>
  <c r="AC46" i="19"/>
  <c r="AM45" i="19"/>
  <c r="AH45" i="19"/>
  <c r="X45" i="19"/>
  <c r="AR44" i="19"/>
  <c r="N44" i="19"/>
  <c r="AC43" i="19"/>
  <c r="AM42" i="19"/>
  <c r="X42" i="19"/>
  <c r="AM41" i="19"/>
  <c r="I41" i="19"/>
  <c r="N41" i="19"/>
  <c r="AH40" i="19"/>
  <c r="AM39" i="19"/>
  <c r="AC39" i="19"/>
  <c r="AM38" i="19"/>
  <c r="N38" i="19"/>
  <c r="AM37" i="19"/>
  <c r="AH37" i="19"/>
  <c r="X37" i="19"/>
  <c r="AM36" i="19"/>
  <c r="X36" i="19"/>
  <c r="N36" i="19"/>
  <c r="AM35" i="19"/>
  <c r="X35" i="19"/>
  <c r="N35" i="19"/>
  <c r="AH33" i="19"/>
  <c r="X32" i="19"/>
  <c r="N32" i="19"/>
  <c r="AM29" i="19"/>
  <c r="AR28" i="19"/>
  <c r="AH27" i="19"/>
  <c r="X26" i="19"/>
  <c r="N26" i="19"/>
  <c r="AR25" i="19"/>
  <c r="AH25" i="19"/>
  <c r="AC25" i="19"/>
  <c r="I25" i="19"/>
  <c r="AM24" i="19"/>
  <c r="AH24" i="19"/>
  <c r="X24" i="19"/>
  <c r="N24" i="19"/>
  <c r="D24" i="19"/>
  <c r="AM23" i="19"/>
  <c r="N23" i="19"/>
  <c r="AR22" i="19"/>
  <c r="AH22" i="19"/>
  <c r="I22" i="19"/>
  <c r="AM21" i="19"/>
  <c r="X21" i="19"/>
  <c r="N21" i="19"/>
  <c r="AM20" i="19"/>
  <c r="AH20" i="19"/>
  <c r="X20" i="19"/>
  <c r="AR19" i="19"/>
  <c r="AH19" i="19"/>
  <c r="AC19" i="19"/>
  <c r="X19" i="19"/>
  <c r="I19" i="19"/>
  <c r="AM18" i="19"/>
  <c r="AH18" i="19"/>
  <c r="X18" i="19"/>
  <c r="N18" i="19"/>
  <c r="AM17" i="19"/>
  <c r="X17" i="19"/>
  <c r="N17" i="19"/>
  <c r="AR16" i="19"/>
  <c r="AH16" i="19"/>
  <c r="AC16" i="19"/>
  <c r="I16" i="19"/>
  <c r="D16" i="19"/>
  <c r="AM15" i="19"/>
  <c r="AH15" i="19"/>
  <c r="X15" i="19"/>
  <c r="N15" i="19"/>
  <c r="D15" i="19"/>
  <c r="AM14" i="19"/>
  <c r="X14" i="19"/>
  <c r="N14" i="19"/>
  <c r="AR13" i="19"/>
  <c r="AH13" i="19"/>
  <c r="AC13" i="19"/>
  <c r="I13" i="19"/>
  <c r="AH12" i="19"/>
  <c r="AM11" i="19"/>
  <c r="X11" i="19"/>
  <c r="N11" i="19"/>
  <c r="AR10" i="19"/>
  <c r="AC10" i="19"/>
  <c r="I10" i="19"/>
  <c r="AH9" i="19"/>
  <c r="D9" i="19"/>
  <c r="AM8" i="19"/>
  <c r="X8" i="19"/>
  <c r="N8" i="19"/>
  <c r="AR7" i="19"/>
  <c r="AC7" i="19"/>
  <c r="I7" i="19"/>
  <c r="I115" i="19" l="1"/>
  <c r="N125" i="19"/>
  <c r="N124" i="19"/>
  <c r="AC124" i="19"/>
  <c r="AC125" i="19"/>
  <c r="AW126" i="19"/>
  <c r="AW125" i="19"/>
  <c r="AW124" i="19"/>
  <c r="AH126" i="19"/>
  <c r="AH125" i="19"/>
  <c r="AH124" i="19"/>
  <c r="S126" i="19"/>
  <c r="S125" i="19"/>
  <c r="S124" i="19"/>
  <c r="AM126" i="19"/>
  <c r="AM125" i="19"/>
  <c r="AM124" i="19"/>
  <c r="AW123" i="19"/>
  <c r="X126" i="19"/>
  <c r="X125" i="19"/>
  <c r="X124" i="19"/>
  <c r="AR126" i="19"/>
  <c r="AR124" i="19"/>
  <c r="AR125" i="19"/>
  <c r="AE128" i="19"/>
  <c r="AC126" i="19"/>
  <c r="K132" i="19"/>
  <c r="Z133" i="19"/>
  <c r="AJ59" i="19"/>
  <c r="D105" i="19"/>
  <c r="D22" i="19"/>
  <c r="D41" i="19"/>
  <c r="D52" i="19"/>
  <c r="D76" i="19"/>
  <c r="D30" i="19"/>
  <c r="D43" i="19"/>
  <c r="D100" i="19"/>
  <c r="D111" i="19"/>
  <c r="D19" i="19"/>
  <c r="D62" i="19"/>
  <c r="D86" i="19"/>
  <c r="D95" i="19"/>
  <c r="D21" i="19"/>
  <c r="D40" i="19"/>
  <c r="D49" i="19"/>
  <c r="D75" i="19"/>
  <c r="D102" i="19"/>
  <c r="D117" i="19"/>
  <c r="D12" i="19"/>
  <c r="D66" i="19"/>
  <c r="D88" i="19"/>
  <c r="D97" i="19"/>
  <c r="D104" i="19"/>
  <c r="D42" i="19"/>
  <c r="D77" i="19"/>
  <c r="D18" i="19"/>
  <c r="D37" i="19"/>
  <c r="D46" i="19"/>
  <c r="D57" i="19"/>
  <c r="D70" i="19"/>
  <c r="D85" i="19"/>
  <c r="D94" i="19"/>
  <c r="D39" i="19"/>
  <c r="D48" i="19"/>
  <c r="D74" i="19"/>
  <c r="D101" i="19"/>
  <c r="AH123" i="19"/>
  <c r="P41" i="19"/>
  <c r="AY59" i="19"/>
  <c r="P61" i="19"/>
  <c r="AE63" i="19"/>
  <c r="U133" i="19"/>
  <c r="AY133" i="19"/>
  <c r="N93" i="19"/>
  <c r="N96" i="19"/>
  <c r="AM96" i="19"/>
  <c r="N99" i="19"/>
  <c r="AM99" i="19"/>
  <c r="U118" i="19"/>
  <c r="F64" i="19"/>
  <c r="N95" i="19"/>
  <c r="N98" i="19"/>
  <c r="N101" i="19"/>
  <c r="N104" i="19"/>
  <c r="N107" i="19"/>
  <c r="N110" i="19"/>
  <c r="N113" i="19"/>
  <c r="N116" i="19"/>
  <c r="F48" i="19"/>
  <c r="AW9" i="19"/>
  <c r="AW12" i="19"/>
  <c r="AW15" i="19"/>
  <c r="AW18" i="19"/>
  <c r="AW21" i="19"/>
  <c r="AW24" i="19"/>
  <c r="S33" i="19"/>
  <c r="U36" i="19"/>
  <c r="AW36" i="19"/>
  <c r="AE37" i="19"/>
  <c r="U39" i="19"/>
  <c r="AW39" i="19"/>
  <c r="AC40" i="19"/>
  <c r="AC74" i="19"/>
  <c r="AW76" i="19"/>
  <c r="AW79" i="19"/>
  <c r="AC80" i="19"/>
  <c r="S85" i="19"/>
  <c r="X101" i="19"/>
  <c r="X104" i="19"/>
  <c r="X107" i="19"/>
  <c r="X110" i="19"/>
  <c r="X113" i="19"/>
  <c r="X116" i="19"/>
  <c r="K118" i="19"/>
  <c r="AW45" i="19"/>
  <c r="AW48" i="19"/>
  <c r="AW88" i="19"/>
  <c r="AW35" i="19"/>
  <c r="AY38" i="19"/>
  <c r="AW72" i="19"/>
  <c r="P74" i="19"/>
  <c r="AO74" i="19"/>
  <c r="AW75" i="19"/>
  <c r="AC76" i="19"/>
  <c r="AC79" i="19"/>
  <c r="AW81" i="19"/>
  <c r="AC82" i="19"/>
  <c r="S84" i="19"/>
  <c r="AC85" i="19"/>
  <c r="Z29" i="19"/>
  <c r="AW87" i="19"/>
  <c r="AE88" i="19"/>
  <c r="AW90" i="19"/>
  <c r="AW56" i="19"/>
  <c r="AW62" i="19"/>
  <c r="AW105" i="19"/>
  <c r="S117" i="19"/>
  <c r="AW117" i="19"/>
  <c r="AW13" i="19"/>
  <c r="AC14" i="19"/>
  <c r="AW16" i="19"/>
  <c r="AC17" i="19"/>
  <c r="AW19" i="19"/>
  <c r="AC20" i="19"/>
  <c r="S22" i="19"/>
  <c r="AW22" i="19"/>
  <c r="AC23" i="19"/>
  <c r="U65" i="19"/>
  <c r="AC72" i="19"/>
  <c r="X87" i="19"/>
  <c r="AG134" i="19"/>
  <c r="AH132" i="19" s="1"/>
  <c r="AW93" i="19"/>
  <c r="AW96" i="19"/>
  <c r="S77" i="19"/>
  <c r="AW77" i="19"/>
  <c r="AW80" i="19"/>
  <c r="AC81" i="19"/>
  <c r="AC84" i="19"/>
  <c r="AW86" i="19"/>
  <c r="X93" i="19"/>
  <c r="X96" i="19"/>
  <c r="X99" i="19"/>
  <c r="AI134" i="19"/>
  <c r="AW99" i="19"/>
  <c r="AW108" i="19"/>
  <c r="AC44" i="19"/>
  <c r="AW46" i="19"/>
  <c r="AE84" i="19"/>
  <c r="AC87" i="19"/>
  <c r="AO88" i="19"/>
  <c r="AW89" i="19"/>
  <c r="AW65" i="19"/>
  <c r="AW102" i="19"/>
  <c r="AW111" i="19"/>
  <c r="AC50" i="19"/>
  <c r="AW52" i="19"/>
  <c r="AC56" i="19"/>
  <c r="AC59" i="19"/>
  <c r="AW61" i="19"/>
  <c r="AW64" i="19"/>
  <c r="AW67" i="19"/>
  <c r="AC71" i="19"/>
  <c r="AW92" i="19"/>
  <c r="AC93" i="19"/>
  <c r="AW95" i="19"/>
  <c r="AC96" i="19"/>
  <c r="AW98" i="19"/>
  <c r="AC99" i="19"/>
  <c r="AW101" i="19"/>
  <c r="S104" i="19"/>
  <c r="AW104" i="19"/>
  <c r="AN134" i="19"/>
  <c r="U7" i="19"/>
  <c r="AY7" i="19"/>
  <c r="AE8" i="19"/>
  <c r="AO9" i="19"/>
  <c r="U10" i="19"/>
  <c r="AY10" i="19"/>
  <c r="P12" i="19"/>
  <c r="AO12" i="19"/>
  <c r="U13" i="19"/>
  <c r="I31" i="19"/>
  <c r="AR34" i="19"/>
  <c r="AJ39" i="19"/>
  <c r="AR65" i="19"/>
  <c r="Z66" i="19"/>
  <c r="AR68" i="19"/>
  <c r="Z69" i="19"/>
  <c r="AJ70" i="19"/>
  <c r="K71" i="19"/>
  <c r="I90" i="19"/>
  <c r="AR90" i="19"/>
  <c r="AR74" i="19"/>
  <c r="U37" i="19"/>
  <c r="AR43" i="19"/>
  <c r="AR46" i="19"/>
  <c r="I49" i="19"/>
  <c r="Z72" i="19"/>
  <c r="I77" i="19"/>
  <c r="AR77" i="19"/>
  <c r="AR80" i="19"/>
  <c r="I83" i="19"/>
  <c r="AR83" i="19"/>
  <c r="I86" i="19"/>
  <c r="AR86" i="19"/>
  <c r="I58" i="19"/>
  <c r="AR58" i="19"/>
  <c r="I61" i="19"/>
  <c r="AR61" i="19"/>
  <c r="I64" i="19"/>
  <c r="I93" i="19"/>
  <c r="AR93" i="19"/>
  <c r="I96" i="19"/>
  <c r="AR96" i="19"/>
  <c r="I99" i="19"/>
  <c r="AR99" i="19"/>
  <c r="I102" i="19"/>
  <c r="AR102" i="19"/>
  <c r="I117" i="19"/>
  <c r="AR52" i="19"/>
  <c r="P20" i="19"/>
  <c r="AR67" i="19"/>
  <c r="Z68" i="19"/>
  <c r="I70" i="19"/>
  <c r="AE78" i="19"/>
  <c r="I55" i="19"/>
  <c r="I73" i="19"/>
  <c r="I14" i="19"/>
  <c r="AR14" i="19"/>
  <c r="I17" i="19"/>
  <c r="AR17" i="19"/>
  <c r="I20" i="19"/>
  <c r="AR20" i="19"/>
  <c r="AO57" i="19"/>
  <c r="AY61" i="19"/>
  <c r="I79" i="19"/>
  <c r="AR79" i="19"/>
  <c r="I85" i="19"/>
  <c r="U128" i="19"/>
  <c r="I23" i="19"/>
  <c r="AR23" i="19"/>
  <c r="I26" i="19"/>
  <c r="AR57" i="19"/>
  <c r="AT60" i="19"/>
  <c r="I63" i="19"/>
  <c r="AT79" i="19"/>
  <c r="AJ81" i="19"/>
  <c r="AR92" i="19"/>
  <c r="I95" i="19"/>
  <c r="AR95" i="19"/>
  <c r="I98" i="19"/>
  <c r="AR98" i="19"/>
  <c r="I101" i="19"/>
  <c r="AT44" i="19"/>
  <c r="U20" i="19"/>
  <c r="I35" i="19"/>
  <c r="I38" i="19"/>
  <c r="AR38" i="19"/>
  <c r="AR66" i="19"/>
  <c r="I69" i="19"/>
  <c r="AR69" i="19"/>
  <c r="Z128" i="19"/>
  <c r="AE11" i="19"/>
  <c r="P9" i="19"/>
  <c r="AO67" i="19"/>
  <c r="F70" i="19"/>
  <c r="U78" i="19"/>
  <c r="K84" i="19"/>
  <c r="AE87" i="19"/>
  <c r="P88" i="19"/>
  <c r="AJ25" i="19"/>
  <c r="AY36" i="19"/>
  <c r="AY56" i="19"/>
  <c r="AO58" i="19"/>
  <c r="F52" i="19"/>
  <c r="K83" i="19"/>
  <c r="U96" i="19"/>
  <c r="AE97" i="19"/>
  <c r="AO98" i="19"/>
  <c r="AY99" i="19"/>
  <c r="K102" i="19"/>
  <c r="Z118" i="19"/>
  <c r="Z74" i="19"/>
  <c r="P101" i="19"/>
  <c r="F133" i="19"/>
  <c r="AJ133" i="19"/>
  <c r="AJ52" i="19"/>
  <c r="AT59" i="19"/>
  <c r="AO24" i="19"/>
  <c r="K34" i="19"/>
  <c r="AE50" i="19"/>
  <c r="AT62" i="19"/>
  <c r="AY88" i="19"/>
  <c r="AR101" i="19"/>
  <c r="AE118" i="19"/>
  <c r="K128" i="19"/>
  <c r="AT128" i="19"/>
  <c r="P133" i="19"/>
  <c r="AO133" i="19"/>
  <c r="AY76" i="19"/>
  <c r="Z70" i="19"/>
  <c r="F118" i="19"/>
  <c r="AO47" i="19"/>
  <c r="P50" i="19"/>
  <c r="K20" i="19"/>
  <c r="AE28" i="19"/>
  <c r="P60" i="19"/>
  <c r="P71" i="19"/>
  <c r="AY101" i="19"/>
  <c r="E134" i="19"/>
  <c r="O134" i="19"/>
  <c r="F55" i="19"/>
  <c r="I71" i="19"/>
  <c r="U72" i="19"/>
  <c r="AJ48" i="19"/>
  <c r="AO70" i="19"/>
  <c r="P77" i="19"/>
  <c r="AO77" i="19"/>
  <c r="P80" i="19"/>
  <c r="AO80" i="19"/>
  <c r="Z86" i="19"/>
  <c r="AT117" i="19"/>
  <c r="P48" i="19"/>
  <c r="AE57" i="19"/>
  <c r="AJ58" i="19"/>
  <c r="AY71" i="19"/>
  <c r="P73" i="19"/>
  <c r="U74" i="19"/>
  <c r="AY74" i="19"/>
  <c r="AE75" i="19"/>
  <c r="P76" i="19"/>
  <c r="AT77" i="19"/>
  <c r="AJ79" i="19"/>
  <c r="U102" i="19"/>
  <c r="K44" i="19"/>
  <c r="U55" i="19"/>
  <c r="AO68" i="19"/>
  <c r="K73" i="19"/>
  <c r="AJ75" i="19"/>
  <c r="P82" i="19"/>
  <c r="K88" i="19"/>
  <c r="I44" i="19"/>
  <c r="AE46" i="19"/>
  <c r="U48" i="19"/>
  <c r="P57" i="19"/>
  <c r="AT65" i="19"/>
  <c r="AO72" i="19"/>
  <c r="F81" i="19"/>
  <c r="AY83" i="19"/>
  <c r="AO53" i="19"/>
  <c r="U54" i="19"/>
  <c r="P67" i="19"/>
  <c r="AT82" i="19"/>
  <c r="AJ49" i="19"/>
  <c r="K50" i="19"/>
  <c r="AY54" i="19"/>
  <c r="P56" i="19"/>
  <c r="P91" i="19"/>
  <c r="F74" i="19"/>
  <c r="AE101" i="19"/>
  <c r="U22" i="19"/>
  <c r="AC28" i="19"/>
  <c r="AC37" i="19"/>
  <c r="F46" i="19"/>
  <c r="AJ46" i="19"/>
  <c r="S48" i="19"/>
  <c r="AO51" i="19"/>
  <c r="AY52" i="19"/>
  <c r="Z57" i="19"/>
  <c r="U77" i="19"/>
  <c r="S82" i="19"/>
  <c r="AR82" i="19"/>
  <c r="S83" i="19"/>
  <c r="U85" i="19"/>
  <c r="S93" i="19"/>
  <c r="S94" i="19"/>
  <c r="S97" i="19"/>
  <c r="S100" i="19"/>
  <c r="AJ13" i="19"/>
  <c r="K14" i="19"/>
  <c r="AT14" i="19"/>
  <c r="Z15" i="19"/>
  <c r="F16" i="19"/>
  <c r="AJ16" i="19"/>
  <c r="K17" i="19"/>
  <c r="AT17" i="19"/>
  <c r="Z18" i="19"/>
  <c r="F19" i="19"/>
  <c r="K26" i="19"/>
  <c r="Z36" i="19"/>
  <c r="P38" i="19"/>
  <c r="AO40" i="19"/>
  <c r="S55" i="19"/>
  <c r="Z58" i="19"/>
  <c r="AW59" i="19"/>
  <c r="Z60" i="19"/>
  <c r="F62" i="19"/>
  <c r="Z65" i="19"/>
  <c r="AY65" i="19"/>
  <c r="F67" i="19"/>
  <c r="AJ67" i="19"/>
  <c r="N71" i="19"/>
  <c r="AE71" i="19"/>
  <c r="F72" i="19"/>
  <c r="AJ72" i="19"/>
  <c r="AJ73" i="19"/>
  <c r="AJ80" i="19"/>
  <c r="AW83" i="19"/>
  <c r="X86" i="19"/>
  <c r="S92" i="19"/>
  <c r="AO96" i="19"/>
  <c r="AY97" i="19"/>
  <c r="P99" i="19"/>
  <c r="U100" i="19"/>
  <c r="AO103" i="19"/>
  <c r="K127" i="19"/>
  <c r="F128" i="19"/>
  <c r="P7" i="19"/>
  <c r="AO7" i="19"/>
  <c r="U8" i="19"/>
  <c r="AY8" i="19"/>
  <c r="AE9" i="19"/>
  <c r="P10" i="19"/>
  <c r="S21" i="19"/>
  <c r="P24" i="19"/>
  <c r="S40" i="19"/>
  <c r="K41" i="19"/>
  <c r="S51" i="19"/>
  <c r="S81" i="19"/>
  <c r="F89" i="19"/>
  <c r="AT93" i="19"/>
  <c r="S25" i="19"/>
  <c r="AY30" i="19"/>
  <c r="Z48" i="19"/>
  <c r="F49" i="19"/>
  <c r="U51" i="19"/>
  <c r="P53" i="19"/>
  <c r="AE56" i="19"/>
  <c r="P58" i="19"/>
  <c r="F59" i="19"/>
  <c r="AJ66" i="19"/>
  <c r="N67" i="19"/>
  <c r="AO69" i="19"/>
  <c r="Z76" i="19"/>
  <c r="Z84" i="19"/>
  <c r="K103" i="19"/>
  <c r="AY104" i="19"/>
  <c r="W134" i="19"/>
  <c r="X132" i="19" s="1"/>
  <c r="AT20" i="19"/>
  <c r="AO38" i="19"/>
  <c r="U40" i="19"/>
  <c r="S41" i="19"/>
  <c r="AE44" i="19"/>
  <c r="P64" i="19"/>
  <c r="S69" i="19"/>
  <c r="AT73" i="19"/>
  <c r="U80" i="19"/>
  <c r="F83" i="19"/>
  <c r="U90" i="19"/>
  <c r="AY90" i="19"/>
  <c r="S96" i="19"/>
  <c r="S99" i="19"/>
  <c r="Y134" i="19"/>
  <c r="AY20" i="19"/>
  <c r="K28" i="19"/>
  <c r="AT38" i="19"/>
  <c r="AE55" i="19"/>
  <c r="K62" i="19"/>
  <c r="N64" i="19"/>
  <c r="U68" i="19"/>
  <c r="K72" i="19"/>
  <c r="S73" i="19"/>
  <c r="AR73" i="19"/>
  <c r="AT74" i="19"/>
  <c r="Z75" i="19"/>
  <c r="AY75" i="19"/>
  <c r="F77" i="19"/>
  <c r="AJ77" i="19"/>
  <c r="S80" i="19"/>
  <c r="D83" i="19"/>
  <c r="S16" i="19"/>
  <c r="S19" i="19"/>
  <c r="S38" i="19"/>
  <c r="S68" i="19"/>
  <c r="AJ118" i="19"/>
  <c r="U123" i="19"/>
  <c r="AD134" i="19"/>
  <c r="AY46" i="19"/>
  <c r="AT53" i="19"/>
  <c r="AO60" i="19"/>
  <c r="K65" i="19"/>
  <c r="K66" i="19"/>
  <c r="AY68" i="19"/>
  <c r="X69" i="19"/>
  <c r="S72" i="19"/>
  <c r="X74" i="19"/>
  <c r="N77" i="19"/>
  <c r="AJ86" i="19"/>
  <c r="F94" i="19"/>
  <c r="S102" i="19"/>
  <c r="AY19" i="19"/>
  <c r="AE20" i="19"/>
  <c r="S45" i="19"/>
  <c r="S49" i="19"/>
  <c r="S58" i="19"/>
  <c r="S62" i="19"/>
  <c r="S70" i="19"/>
  <c r="K78" i="19"/>
  <c r="N82" i="19"/>
  <c r="S95" i="19"/>
  <c r="S98" i="19"/>
  <c r="F20" i="19"/>
  <c r="AJ20" i="19"/>
  <c r="Z24" i="19"/>
  <c r="AJ30" i="19"/>
  <c r="AT31" i="19"/>
  <c r="S36" i="19"/>
  <c r="F40" i="19"/>
  <c r="AE40" i="19"/>
  <c r="K52" i="19"/>
  <c r="K56" i="19"/>
  <c r="S59" i="19"/>
  <c r="K63" i="19"/>
  <c r="AH75" i="19"/>
  <c r="Z79" i="19"/>
  <c r="AY79" i="19"/>
  <c r="P93" i="19"/>
  <c r="AY95" i="19"/>
  <c r="P97" i="19"/>
  <c r="U98" i="19"/>
  <c r="AE99" i="19"/>
  <c r="AO100" i="19"/>
  <c r="S101" i="19"/>
  <c r="AY102" i="19"/>
  <c r="M134" i="19"/>
  <c r="N133" i="19" s="1"/>
  <c r="S9" i="19"/>
  <c r="S12" i="19"/>
  <c r="S15" i="19"/>
  <c r="S18" i="19"/>
  <c r="U27" i="19"/>
  <c r="F33" i="19"/>
  <c r="AO34" i="19"/>
  <c r="AT35" i="19"/>
  <c r="P47" i="19"/>
  <c r="AJ51" i="19"/>
  <c r="U58" i="19"/>
  <c r="S64" i="19"/>
  <c r="S65" i="19"/>
  <c r="F71" i="19"/>
  <c r="K76" i="19"/>
  <c r="S78" i="19"/>
  <c r="S86" i="19"/>
  <c r="U87" i="19"/>
  <c r="Z88" i="19"/>
  <c r="AJ92" i="19"/>
  <c r="S105" i="19"/>
  <c r="S108" i="19"/>
  <c r="S111" i="19"/>
  <c r="S114" i="19"/>
  <c r="AW114" i="19"/>
  <c r="AT118" i="19"/>
  <c r="K38" i="19"/>
  <c r="AH74" i="19"/>
  <c r="AJ74" i="19"/>
  <c r="AT84" i="19"/>
  <c r="AR84" i="19"/>
  <c r="D20" i="19"/>
  <c r="Z20" i="19"/>
  <c r="AW20" i="19"/>
  <c r="U25" i="19"/>
  <c r="U35" i="19"/>
  <c r="AR35" i="19"/>
  <c r="S39" i="19"/>
  <c r="AM40" i="19"/>
  <c r="F58" i="19"/>
  <c r="D58" i="19"/>
  <c r="Z63" i="19"/>
  <c r="AR81" i="19"/>
  <c r="AT81" i="19"/>
  <c r="AY63" i="19"/>
  <c r="AW63" i="19"/>
  <c r="F7" i="19"/>
  <c r="AJ7" i="19"/>
  <c r="K8" i="19"/>
  <c r="AT8" i="19"/>
  <c r="Z9" i="19"/>
  <c r="F10" i="19"/>
  <c r="AJ10" i="19"/>
  <c r="K11" i="19"/>
  <c r="AT11" i="19"/>
  <c r="Z12" i="19"/>
  <c r="F13" i="19"/>
  <c r="AW25" i="19"/>
  <c r="AY25" i="19"/>
  <c r="AO50" i="19"/>
  <c r="AM50" i="19"/>
  <c r="AE102" i="19"/>
  <c r="AC102" i="19"/>
  <c r="Z38" i="19"/>
  <c r="X38" i="19"/>
  <c r="AY51" i="19"/>
  <c r="AW51" i="19"/>
  <c r="AC65" i="19"/>
  <c r="AE65" i="19"/>
  <c r="P102" i="19"/>
  <c r="N102" i="19"/>
  <c r="AO10" i="19"/>
  <c r="U11" i="19"/>
  <c r="AY11" i="19"/>
  <c r="AE12" i="19"/>
  <c r="P13" i="19"/>
  <c r="AO13" i="19"/>
  <c r="U14" i="19"/>
  <c r="AY14" i="19"/>
  <c r="AE15" i="19"/>
  <c r="P16" i="19"/>
  <c r="AO16" i="19"/>
  <c r="U17" i="19"/>
  <c r="AY17" i="19"/>
  <c r="AE18" i="19"/>
  <c r="P19" i="19"/>
  <c r="AJ19" i="19"/>
  <c r="N20" i="19"/>
  <c r="D25" i="19"/>
  <c r="F25" i="19"/>
  <c r="Z34" i="19"/>
  <c r="Z39" i="19"/>
  <c r="X81" i="19"/>
  <c r="Z81" i="19"/>
  <c r="AC83" i="19"/>
  <c r="AE83" i="19"/>
  <c r="AO89" i="19"/>
  <c r="AM89" i="19"/>
  <c r="AM95" i="19"/>
  <c r="AM98" i="19"/>
  <c r="AO19" i="19"/>
  <c r="AE23" i="19"/>
  <c r="AM19" i="19"/>
  <c r="AE34" i="19"/>
  <c r="F36" i="19"/>
  <c r="AE36" i="19"/>
  <c r="AC36" i="19"/>
  <c r="F37" i="19"/>
  <c r="AY39" i="19"/>
  <c r="AO56" i="19"/>
  <c r="AM56" i="19"/>
  <c r="AM60" i="19"/>
  <c r="U71" i="19"/>
  <c r="S71" i="19"/>
  <c r="AM101" i="19"/>
  <c r="AJ22" i="19"/>
  <c r="F39" i="19"/>
  <c r="AO64" i="19"/>
  <c r="AM64" i="19"/>
  <c r="Z73" i="19"/>
  <c r="X73" i="19"/>
  <c r="AM80" i="19"/>
  <c r="AM70" i="19"/>
  <c r="AM61" i="19"/>
  <c r="AM103" i="19"/>
  <c r="AM67" i="19"/>
  <c r="AM57" i="19"/>
  <c r="AO118" i="19"/>
  <c r="AM59" i="19"/>
  <c r="AY13" i="19"/>
  <c r="AE14" i="19"/>
  <c r="P15" i="19"/>
  <c r="AO15" i="19"/>
  <c r="U16" i="19"/>
  <c r="AY16" i="19"/>
  <c r="AE17" i="19"/>
  <c r="P18" i="19"/>
  <c r="AO18" i="19"/>
  <c r="U19" i="19"/>
  <c r="S20" i="19"/>
  <c r="AO20" i="19"/>
  <c r="AO21" i="19"/>
  <c r="P35" i="19"/>
  <c r="AO35" i="19"/>
  <c r="AJ37" i="19"/>
  <c r="P40" i="19"/>
  <c r="N40" i="19"/>
  <c r="AJ40" i="19"/>
  <c r="AO85" i="19"/>
  <c r="AM85" i="19"/>
  <c r="Z7" i="19"/>
  <c r="F8" i="19"/>
  <c r="AJ8" i="19"/>
  <c r="K9" i="19"/>
  <c r="AT9" i="19"/>
  <c r="Z10" i="19"/>
  <c r="F11" i="19"/>
  <c r="AJ11" i="19"/>
  <c r="K12" i="19"/>
  <c r="AT12" i="19"/>
  <c r="Z13" i="19"/>
  <c r="F14" i="19"/>
  <c r="AJ14" i="19"/>
  <c r="K15" i="19"/>
  <c r="AT15" i="19"/>
  <c r="Z16" i="19"/>
  <c r="F17" i="19"/>
  <c r="AJ17" i="19"/>
  <c r="K18" i="19"/>
  <c r="AT18" i="19"/>
  <c r="Z19" i="19"/>
  <c r="K23" i="19"/>
  <c r="K35" i="19"/>
  <c r="F43" i="19"/>
  <c r="P44" i="19"/>
  <c r="AO45" i="19"/>
  <c r="AT46" i="19"/>
  <c r="Z47" i="19"/>
  <c r="F54" i="19"/>
  <c r="AJ54" i="19"/>
  <c r="AJ55" i="19"/>
  <c r="AJ57" i="19"/>
  <c r="K59" i="19"/>
  <c r="K69" i="19"/>
  <c r="AY70" i="19"/>
  <c r="F78" i="19"/>
  <c r="F79" i="19"/>
  <c r="AJ82" i="19"/>
  <c r="K91" i="19"/>
  <c r="AO91" i="19"/>
  <c r="Z104" i="19"/>
  <c r="T134" i="19"/>
  <c r="AY67" i="19"/>
  <c r="AE72" i="19"/>
  <c r="AM75" i="19"/>
  <c r="K90" i="19"/>
  <c r="K93" i="19"/>
  <c r="AM93" i="19"/>
  <c r="P94" i="19"/>
  <c r="AE94" i="19"/>
  <c r="AY94" i="19"/>
  <c r="U95" i="19"/>
  <c r="AO95" i="19"/>
  <c r="P96" i="19"/>
  <c r="AE96" i="19"/>
  <c r="AY96" i="19"/>
  <c r="U97" i="19"/>
  <c r="AO97" i="19"/>
  <c r="P98" i="19"/>
  <c r="AE98" i="19"/>
  <c r="AY98" i="19"/>
  <c r="U99" i="19"/>
  <c r="AO99" i="19"/>
  <c r="P100" i="19"/>
  <c r="AE100" i="19"/>
  <c r="AY100" i="19"/>
  <c r="U101" i="19"/>
  <c r="AO101" i="19"/>
  <c r="P54" i="19"/>
  <c r="AC63" i="19"/>
  <c r="I65" i="19"/>
  <c r="X66" i="19"/>
  <c r="X68" i="19"/>
  <c r="AW68" i="19"/>
  <c r="I72" i="19"/>
  <c r="S74" i="19"/>
  <c r="AE80" i="19"/>
  <c r="X88" i="19"/>
  <c r="AO93" i="19"/>
  <c r="F27" i="19"/>
  <c r="P32" i="19"/>
  <c r="P37" i="19"/>
  <c r="U45" i="19"/>
  <c r="AY45" i="19"/>
  <c r="AT50" i="19"/>
  <c r="Z51" i="19"/>
  <c r="AE52" i="19"/>
  <c r="N53" i="19"/>
  <c r="AM53" i="19"/>
  <c r="K55" i="19"/>
  <c r="AT55" i="19"/>
  <c r="K57" i="19"/>
  <c r="N58" i="19"/>
  <c r="N61" i="19"/>
  <c r="U62" i="19"/>
  <c r="AR62" i="19"/>
  <c r="D64" i="19"/>
  <c r="U64" i="19"/>
  <c r="AT64" i="19"/>
  <c r="AT69" i="19"/>
  <c r="K70" i="19"/>
  <c r="AH70" i="19"/>
  <c r="AH72" i="19"/>
  <c r="AM74" i="19"/>
  <c r="AT75" i="19"/>
  <c r="AM77" i="19"/>
  <c r="AM78" i="19"/>
  <c r="N80" i="19"/>
  <c r="D81" i="19"/>
  <c r="U82" i="19"/>
  <c r="Z85" i="19"/>
  <c r="K86" i="19"/>
  <c r="P87" i="19"/>
  <c r="S90" i="19"/>
  <c r="AT90" i="19"/>
  <c r="U92" i="19"/>
  <c r="AB134" i="19"/>
  <c r="K49" i="19"/>
  <c r="AT49" i="19"/>
  <c r="AT56" i="19"/>
  <c r="AJ65" i="19"/>
  <c r="AT66" i="19"/>
  <c r="AE68" i="19"/>
  <c r="AT76" i="19"/>
  <c r="AY81" i="19"/>
  <c r="AO86" i="19"/>
  <c r="F88" i="19"/>
  <c r="K94" i="19"/>
  <c r="AJ94" i="19"/>
  <c r="F95" i="19"/>
  <c r="Z95" i="19"/>
  <c r="AT95" i="19"/>
  <c r="K96" i="19"/>
  <c r="AJ96" i="19"/>
  <c r="F97" i="19"/>
  <c r="Z97" i="19"/>
  <c r="AT97" i="19"/>
  <c r="K98" i="19"/>
  <c r="AJ98" i="19"/>
  <c r="F99" i="19"/>
  <c r="Z99" i="19"/>
  <c r="AT99" i="19"/>
  <c r="K100" i="19"/>
  <c r="AJ100" i="19"/>
  <c r="F101" i="19"/>
  <c r="Z101" i="19"/>
  <c r="AT101" i="19"/>
  <c r="P103" i="19"/>
  <c r="P104" i="19"/>
  <c r="K105" i="19"/>
  <c r="F107" i="19"/>
  <c r="AT108" i="19"/>
  <c r="AJ110" i="19"/>
  <c r="Z112" i="19"/>
  <c r="K114" i="19"/>
  <c r="F116" i="19"/>
  <c r="U60" i="19"/>
  <c r="AE66" i="19"/>
  <c r="F69" i="19"/>
  <c r="AM72" i="19"/>
  <c r="AO83" i="19"/>
  <c r="AM104" i="19"/>
  <c r="AO41" i="19"/>
  <c r="AY43" i="19"/>
  <c r="N47" i="19"/>
  <c r="AM47" i="19"/>
  <c r="U49" i="19"/>
  <c r="Z50" i="19"/>
  <c r="F51" i="19"/>
  <c r="K53" i="19"/>
  <c r="S54" i="19"/>
  <c r="Z56" i="19"/>
  <c r="K58" i="19"/>
  <c r="D59" i="19"/>
  <c r="S60" i="19"/>
  <c r="K61" i="19"/>
  <c r="AO61" i="19"/>
  <c r="AY62" i="19"/>
  <c r="AY64" i="19"/>
  <c r="AC66" i="19"/>
  <c r="AJ68" i="19"/>
  <c r="D69" i="19"/>
  <c r="AY69" i="19"/>
  <c r="U70" i="19"/>
  <c r="Z82" i="19"/>
  <c r="AM83" i="19"/>
  <c r="AJ84" i="19"/>
  <c r="AE85" i="19"/>
  <c r="U86" i="19"/>
  <c r="K87" i="19"/>
  <c r="AY89" i="19"/>
  <c r="F92" i="19"/>
  <c r="AY92" i="19"/>
  <c r="Z93" i="19"/>
  <c r="AY93" i="19"/>
  <c r="AM107" i="19"/>
  <c r="AM110" i="19"/>
  <c r="AM113" i="19"/>
  <c r="AM116" i="19"/>
  <c r="AY118" i="19"/>
  <c r="AY128" i="19"/>
  <c r="F90" i="19"/>
  <c r="AE90" i="19"/>
  <c r="F93" i="19"/>
  <c r="U94" i="19"/>
  <c r="AO94" i="19"/>
  <c r="P95" i="19"/>
  <c r="AE95" i="19"/>
  <c r="AM73" i="19"/>
  <c r="N74" i="19"/>
  <c r="P118" i="19"/>
  <c r="AY40" i="19"/>
  <c r="Z42" i="19"/>
  <c r="AE43" i="19"/>
  <c r="K47" i="19"/>
  <c r="AT47" i="19"/>
  <c r="AY48" i="19"/>
  <c r="AE49" i="19"/>
  <c r="AM51" i="19"/>
  <c r="AT52" i="19"/>
  <c r="Z53" i="19"/>
  <c r="Z54" i="19"/>
  <c r="AC55" i="19"/>
  <c r="AM58" i="19"/>
  <c r="U61" i="19"/>
  <c r="AT61" i="19"/>
  <c r="AJ62" i="19"/>
  <c r="F63" i="19"/>
  <c r="X65" i="19"/>
  <c r="I66" i="19"/>
  <c r="AH66" i="19"/>
  <c r="P69" i="19"/>
  <c r="AJ71" i="19"/>
  <c r="D72" i="19"/>
  <c r="AE76" i="19"/>
  <c r="F86" i="19"/>
  <c r="I88" i="19"/>
  <c r="AM88" i="19"/>
  <c r="P89" i="19"/>
  <c r="P92" i="19"/>
  <c r="AE93" i="19"/>
  <c r="U104" i="19"/>
  <c r="H134" i="19"/>
  <c r="I133" i="19" s="1"/>
  <c r="AJ45" i="19"/>
  <c r="AE67" i="19"/>
  <c r="U73" i="19"/>
  <c r="AE74" i="19"/>
  <c r="F76" i="19"/>
  <c r="AT87" i="19"/>
  <c r="AJ89" i="19"/>
  <c r="Z94" i="19"/>
  <c r="AT94" i="19"/>
  <c r="K95" i="19"/>
  <c r="AJ95" i="19"/>
  <c r="F96" i="19"/>
  <c r="Z96" i="19"/>
  <c r="AT96" i="19"/>
  <c r="K97" i="19"/>
  <c r="AJ97" i="19"/>
  <c r="F98" i="19"/>
  <c r="Z98" i="19"/>
  <c r="AT98" i="19"/>
  <c r="K99" i="19"/>
  <c r="AJ99" i="19"/>
  <c r="F100" i="19"/>
  <c r="Z100" i="19"/>
  <c r="AT100" i="19"/>
  <c r="K101" i="19"/>
  <c r="AJ101" i="19"/>
  <c r="F102" i="19"/>
  <c r="Z103" i="19"/>
  <c r="P106" i="19"/>
  <c r="AY107" i="19"/>
  <c r="AO109" i="19"/>
  <c r="AE111" i="19"/>
  <c r="U113" i="19"/>
  <c r="P115" i="19"/>
  <c r="AY116" i="19"/>
  <c r="AJ128" i="19"/>
  <c r="Z22" i="19"/>
  <c r="X22" i="19"/>
  <c r="AJ35" i="19"/>
  <c r="AH35" i="19"/>
  <c r="K40" i="19"/>
  <c r="I40" i="19"/>
  <c r="AC53" i="19"/>
  <c r="AE53" i="19"/>
  <c r="X80" i="19"/>
  <c r="Z80" i="19"/>
  <c r="K7" i="19"/>
  <c r="AE7" i="19"/>
  <c r="AT7" i="19"/>
  <c r="P8" i="19"/>
  <c r="Z8" i="19"/>
  <c r="AO8" i="19"/>
  <c r="F9" i="19"/>
  <c r="W2" i="19" s="1"/>
  <c r="U9" i="19"/>
  <c r="AJ9" i="19"/>
  <c r="AY9" i="19"/>
  <c r="K10" i="19"/>
  <c r="AE10" i="19"/>
  <c r="AT10" i="19"/>
  <c r="P11" i="19"/>
  <c r="Z11" i="19"/>
  <c r="AO11" i="19"/>
  <c r="F12" i="19"/>
  <c r="U12" i="19"/>
  <c r="AJ12" i="19"/>
  <c r="AY12" i="19"/>
  <c r="K13" i="19"/>
  <c r="AE13" i="19"/>
  <c r="AT13" i="19"/>
  <c r="P14" i="19"/>
  <c r="Z14" i="19"/>
  <c r="AO14" i="19"/>
  <c r="F15" i="19"/>
  <c r="U15" i="19"/>
  <c r="AJ15" i="19"/>
  <c r="AY15" i="19"/>
  <c r="K16" i="19"/>
  <c r="AE16" i="19"/>
  <c r="AT16" i="19"/>
  <c r="P17" i="19"/>
  <c r="Z17" i="19"/>
  <c r="AO17" i="19"/>
  <c r="F18" i="19"/>
  <c r="U18" i="19"/>
  <c r="AJ18" i="19"/>
  <c r="AY18" i="19"/>
  <c r="K19" i="19"/>
  <c r="AE19" i="19"/>
  <c r="AT19" i="19"/>
  <c r="AC26" i="19"/>
  <c r="AE26" i="19"/>
  <c r="D27" i="19"/>
  <c r="P29" i="19"/>
  <c r="AJ29" i="19"/>
  <c r="AH29" i="19"/>
  <c r="N30" i="19"/>
  <c r="P30" i="19"/>
  <c r="AH30" i="19"/>
  <c r="AO32" i="19"/>
  <c r="K33" i="19"/>
  <c r="I33" i="19"/>
  <c r="AM33" i="19"/>
  <c r="AO33" i="19"/>
  <c r="I34" i="19"/>
  <c r="X39" i="19"/>
  <c r="F42" i="19"/>
  <c r="AJ42" i="19"/>
  <c r="AH42" i="19"/>
  <c r="S46" i="19"/>
  <c r="U46" i="19"/>
  <c r="P49" i="19"/>
  <c r="N49" i="19"/>
  <c r="D61" i="19"/>
  <c r="F61" i="19"/>
  <c r="AE21" i="19"/>
  <c r="AC21" i="19"/>
  <c r="F26" i="19"/>
  <c r="D26" i="19"/>
  <c r="AH43" i="19"/>
  <c r="AJ43" i="19"/>
  <c r="AE22" i="19"/>
  <c r="Z23" i="19"/>
  <c r="U24" i="19"/>
  <c r="K25" i="19"/>
  <c r="P26" i="19"/>
  <c r="AJ27" i="19"/>
  <c r="P28" i="19"/>
  <c r="N28" i="19"/>
  <c r="AH28" i="19"/>
  <c r="AJ28" i="19"/>
  <c r="N29" i="19"/>
  <c r="K31" i="19"/>
  <c r="AO31" i="19"/>
  <c r="AM31" i="19"/>
  <c r="I32" i="19"/>
  <c r="K32" i="19"/>
  <c r="AM32" i="19"/>
  <c r="AT34" i="19"/>
  <c r="AJ41" i="19"/>
  <c r="AH41" i="19"/>
  <c r="P42" i="19"/>
  <c r="AM44" i="19"/>
  <c r="AO44" i="19"/>
  <c r="P25" i="19"/>
  <c r="N25" i="19"/>
  <c r="AE41" i="19"/>
  <c r="AC41" i="19"/>
  <c r="P55" i="19"/>
  <c r="N55" i="19"/>
  <c r="AJ21" i="19"/>
  <c r="D7" i="19"/>
  <c r="S7" i="19"/>
  <c r="AH7" i="19"/>
  <c r="AW7" i="19"/>
  <c r="I8" i="19"/>
  <c r="AC8" i="19"/>
  <c r="AR8" i="19"/>
  <c r="N9" i="19"/>
  <c r="X9" i="19"/>
  <c r="AM9" i="19"/>
  <c r="D10" i="19"/>
  <c r="S10" i="19"/>
  <c r="AH10" i="19"/>
  <c r="AW10" i="19"/>
  <c r="I11" i="19"/>
  <c r="AC11" i="19"/>
  <c r="AR11" i="19"/>
  <c r="N12" i="19"/>
  <c r="X12" i="19"/>
  <c r="AM12" i="19"/>
  <c r="D13" i="19"/>
  <c r="S13" i="19"/>
  <c r="P21" i="19"/>
  <c r="AH21" i="19"/>
  <c r="F22" i="19"/>
  <c r="AC22" i="19"/>
  <c r="AY22" i="19"/>
  <c r="X23" i="19"/>
  <c r="AT23" i="19"/>
  <c r="S24" i="19"/>
  <c r="AJ26" i="19"/>
  <c r="AH26" i="19"/>
  <c r="N27" i="19"/>
  <c r="P27" i="19"/>
  <c r="AO29" i="19"/>
  <c r="K30" i="19"/>
  <c r="I30" i="19"/>
  <c r="AM30" i="19"/>
  <c r="AO30" i="19"/>
  <c r="U33" i="19"/>
  <c r="AT33" i="19"/>
  <c r="AR33" i="19"/>
  <c r="S34" i="19"/>
  <c r="U34" i="19"/>
  <c r="P36" i="19"/>
  <c r="Z37" i="19"/>
  <c r="K43" i="19"/>
  <c r="AC47" i="19"/>
  <c r="AE47" i="19"/>
  <c r="U50" i="19"/>
  <c r="S50" i="19"/>
  <c r="AM54" i="19"/>
  <c r="AO54" i="19"/>
  <c r="U56" i="19"/>
  <c r="S56" i="19"/>
  <c r="AO76" i="19"/>
  <c r="AM76" i="19"/>
  <c r="P22" i="19"/>
  <c r="N22" i="19"/>
  <c r="F23" i="19"/>
  <c r="D23" i="19"/>
  <c r="AY23" i="19"/>
  <c r="AW23" i="19"/>
  <c r="AT24" i="19"/>
  <c r="AR24" i="19"/>
  <c r="AO25" i="19"/>
  <c r="AM25" i="19"/>
  <c r="AO28" i="19"/>
  <c r="AM28" i="19"/>
  <c r="I29" i="19"/>
  <c r="K29" i="19"/>
  <c r="U32" i="19"/>
  <c r="S32" i="19"/>
  <c r="AR32" i="19"/>
  <c r="AT32" i="19"/>
  <c r="AT37" i="19"/>
  <c r="AR37" i="19"/>
  <c r="P39" i="19"/>
  <c r="N39" i="19"/>
  <c r="K42" i="19"/>
  <c r="I42" i="19"/>
  <c r="AE73" i="19"/>
  <c r="AC73" i="19"/>
  <c r="AT39" i="19"/>
  <c r="AR39" i="19"/>
  <c r="K21" i="19"/>
  <c r="I21" i="19"/>
  <c r="AO26" i="19"/>
  <c r="K27" i="19"/>
  <c r="I27" i="19"/>
  <c r="AM27" i="19"/>
  <c r="AO27" i="19"/>
  <c r="I28" i="19"/>
  <c r="U30" i="19"/>
  <c r="AT30" i="19"/>
  <c r="AR30" i="19"/>
  <c r="S31" i="19"/>
  <c r="U31" i="19"/>
  <c r="AR31" i="19"/>
  <c r="AY33" i="19"/>
  <c r="AW34" i="19"/>
  <c r="AY34" i="19"/>
  <c r="Z40" i="19"/>
  <c r="X40" i="19"/>
  <c r="AR40" i="19"/>
  <c r="AT40" i="19"/>
  <c r="AO42" i="19"/>
  <c r="U43" i="19"/>
  <c r="S43" i="19"/>
  <c r="U44" i="19"/>
  <c r="S44" i="19"/>
  <c r="AM48" i="19"/>
  <c r="AO48" i="19"/>
  <c r="AE51" i="19"/>
  <c r="AC51" i="19"/>
  <c r="Z59" i="19"/>
  <c r="X59" i="19"/>
  <c r="U21" i="19"/>
  <c r="K22" i="19"/>
  <c r="P23" i="19"/>
  <c r="F24" i="19"/>
  <c r="AY24" i="19"/>
  <c r="AT25" i="19"/>
  <c r="AM26" i="19"/>
  <c r="AT28" i="19"/>
  <c r="U29" i="19"/>
  <c r="S29" i="19"/>
  <c r="AR29" i="19"/>
  <c r="AT29" i="19"/>
  <c r="S30" i="19"/>
  <c r="Z32" i="19"/>
  <c r="AY32" i="19"/>
  <c r="AW32" i="19"/>
  <c r="X33" i="19"/>
  <c r="Z33" i="19"/>
  <c r="AW33" i="19"/>
  <c r="K36" i="19"/>
  <c r="I36" i="19"/>
  <c r="AJ36" i="19"/>
  <c r="AH36" i="19"/>
  <c r="AY37" i="19"/>
  <c r="AW37" i="19"/>
  <c r="K39" i="19"/>
  <c r="I39" i="19"/>
  <c r="U42" i="19"/>
  <c r="AT43" i="19"/>
  <c r="AW55" i="19"/>
  <c r="AY55" i="19"/>
  <c r="K24" i="19"/>
  <c r="I24" i="19"/>
  <c r="N7" i="19"/>
  <c r="X7" i="19"/>
  <c r="AM7" i="19"/>
  <c r="D8" i="19"/>
  <c r="S8" i="19"/>
  <c r="AH8" i="19"/>
  <c r="AW8" i="19"/>
  <c r="I9" i="19"/>
  <c r="AC9" i="19"/>
  <c r="AR9" i="19"/>
  <c r="N10" i="19"/>
  <c r="X10" i="19"/>
  <c r="AM10" i="19"/>
  <c r="D11" i="19"/>
  <c r="S11" i="19"/>
  <c r="AH11" i="19"/>
  <c r="AW11" i="19"/>
  <c r="I12" i="19"/>
  <c r="AC12" i="19"/>
  <c r="AR12" i="19"/>
  <c r="N13" i="19"/>
  <c r="X13" i="19"/>
  <c r="AM13" i="19"/>
  <c r="D14" i="19"/>
  <c r="S14" i="19"/>
  <c r="AH14" i="19"/>
  <c r="AW14" i="19"/>
  <c r="I15" i="19"/>
  <c r="AC15" i="19"/>
  <c r="AR15" i="19"/>
  <c r="N16" i="19"/>
  <c r="X16" i="19"/>
  <c r="AM16" i="19"/>
  <c r="D17" i="19"/>
  <c r="S17" i="19"/>
  <c r="AH17" i="19"/>
  <c r="AW17" i="19"/>
  <c r="I18" i="19"/>
  <c r="AC18" i="19"/>
  <c r="AR18" i="19"/>
  <c r="N19" i="19"/>
  <c r="AT27" i="19"/>
  <c r="AR27" i="19"/>
  <c r="S28" i="19"/>
  <c r="U28" i="19"/>
  <c r="Z31" i="19"/>
  <c r="X31" i="19"/>
  <c r="AW31" i="19"/>
  <c r="AY31" i="19"/>
  <c r="AR41" i="19"/>
  <c r="AT41" i="19"/>
  <c r="Z43" i="19"/>
  <c r="X43" i="19"/>
  <c r="Z44" i="19"/>
  <c r="X44" i="19"/>
  <c r="AE45" i="19"/>
  <c r="AC45" i="19"/>
  <c r="AW49" i="19"/>
  <c r="AY49" i="19"/>
  <c r="AO52" i="19"/>
  <c r="AM52" i="19"/>
  <c r="AE27" i="19"/>
  <c r="AC27" i="19"/>
  <c r="AH31" i="19"/>
  <c r="AJ31" i="19"/>
  <c r="AT21" i="19"/>
  <c r="AR21" i="19"/>
  <c r="AO22" i="19"/>
  <c r="AM22" i="19"/>
  <c r="AE24" i="19"/>
  <c r="AC24" i="19"/>
  <c r="Z25" i="19"/>
  <c r="X25" i="19"/>
  <c r="AR26" i="19"/>
  <c r="AT26" i="19"/>
  <c r="S27" i="19"/>
  <c r="AY29" i="19"/>
  <c r="AW29" i="19"/>
  <c r="X30" i="19"/>
  <c r="Z30" i="19"/>
  <c r="AW30" i="19"/>
  <c r="AE33" i="19"/>
  <c r="AC33" i="19"/>
  <c r="D34" i="19"/>
  <c r="F34" i="19"/>
  <c r="AC34" i="19"/>
  <c r="F38" i="19"/>
  <c r="D38" i="19"/>
  <c r="AW42" i="19"/>
  <c r="AY42" i="19"/>
  <c r="U23" i="19"/>
  <c r="S23" i="19"/>
  <c r="P31" i="19"/>
  <c r="N31" i="19"/>
  <c r="AJ23" i="19"/>
  <c r="AH23" i="19"/>
  <c r="U26" i="19"/>
  <c r="S26" i="19"/>
  <c r="AY27" i="19"/>
  <c r="Z28" i="19"/>
  <c r="X28" i="19"/>
  <c r="AW28" i="19"/>
  <c r="AY28" i="19"/>
  <c r="X29" i="19"/>
  <c r="AE31" i="19"/>
  <c r="F32" i="19"/>
  <c r="D32" i="19"/>
  <c r="AC32" i="19"/>
  <c r="AE32" i="19"/>
  <c r="D33" i="19"/>
  <c r="Z35" i="19"/>
  <c r="N37" i="19"/>
  <c r="AO39" i="19"/>
  <c r="F44" i="19"/>
  <c r="D44" i="19"/>
  <c r="F45" i="19"/>
  <c r="AO46" i="19"/>
  <c r="AM46" i="19"/>
  <c r="N51" i="19"/>
  <c r="P51" i="19"/>
  <c r="AY53" i="19"/>
  <c r="AW53" i="19"/>
  <c r="F21" i="19"/>
  <c r="AY21" i="19"/>
  <c r="AT22" i="19"/>
  <c r="AO23" i="19"/>
  <c r="AJ24" i="19"/>
  <c r="AE25" i="19"/>
  <c r="Z26" i="19"/>
  <c r="AY26" i="19"/>
  <c r="AW26" i="19"/>
  <c r="X27" i="19"/>
  <c r="Z27" i="19"/>
  <c r="AW27" i="19"/>
  <c r="F30" i="19"/>
  <c r="AE30" i="19"/>
  <c r="AC30" i="19"/>
  <c r="D31" i="19"/>
  <c r="F31" i="19"/>
  <c r="AC31" i="19"/>
  <c r="AJ33" i="19"/>
  <c r="P34" i="19"/>
  <c r="AH34" i="19"/>
  <c r="AJ34" i="19"/>
  <c r="AE35" i="19"/>
  <c r="AC35" i="19"/>
  <c r="AO36" i="19"/>
  <c r="Z41" i="19"/>
  <c r="F65" i="19"/>
  <c r="D65" i="19"/>
  <c r="D28" i="19"/>
  <c r="F28" i="19"/>
  <c r="Z21" i="19"/>
  <c r="F29" i="19"/>
  <c r="D29" i="19"/>
  <c r="AC29" i="19"/>
  <c r="AE29" i="19"/>
  <c r="AJ32" i="19"/>
  <c r="AH32" i="19"/>
  <c r="N33" i="19"/>
  <c r="P33" i="19"/>
  <c r="AT36" i="19"/>
  <c r="AR36" i="19"/>
  <c r="I37" i="19"/>
  <c r="K37" i="19"/>
  <c r="AC38" i="19"/>
  <c r="AE38" i="19"/>
  <c r="AE42" i="19"/>
  <c r="AC42" i="19"/>
  <c r="N45" i="19"/>
  <c r="P45" i="19"/>
  <c r="K46" i="19"/>
  <c r="AY47" i="19"/>
  <c r="AW47" i="19"/>
  <c r="S52" i="19"/>
  <c r="U52" i="19"/>
  <c r="AT57" i="19"/>
  <c r="K60" i="19"/>
  <c r="I60" i="19"/>
  <c r="AE60" i="19"/>
  <c r="Z61" i="19"/>
  <c r="X61" i="19"/>
  <c r="AJ64" i="19"/>
  <c r="S76" i="19"/>
  <c r="U76" i="19"/>
  <c r="N78" i="19"/>
  <c r="P78" i="19"/>
  <c r="D80" i="19"/>
  <c r="F80" i="19"/>
  <c r="F35" i="19"/>
  <c r="S35" i="19"/>
  <c r="AJ38" i="19"/>
  <c r="AW38" i="19"/>
  <c r="AY41" i="19"/>
  <c r="AW41" i="19"/>
  <c r="AO43" i="19"/>
  <c r="AM43" i="19"/>
  <c r="AY57" i="19"/>
  <c r="AW57" i="19"/>
  <c r="AO62" i="19"/>
  <c r="AM62" i="19"/>
  <c r="P63" i="19"/>
  <c r="P65" i="19"/>
  <c r="N65" i="19"/>
  <c r="U66" i="19"/>
  <c r="S66" i="19"/>
  <c r="AO66" i="19"/>
  <c r="AC67" i="19"/>
  <c r="AE69" i="19"/>
  <c r="AC69" i="19"/>
  <c r="U75" i="19"/>
  <c r="S75" i="19"/>
  <c r="N34" i="19"/>
  <c r="X34" i="19"/>
  <c r="AM34" i="19"/>
  <c r="D35" i="19"/>
  <c r="D36" i="19"/>
  <c r="S37" i="19"/>
  <c r="U38" i="19"/>
  <c r="AH38" i="19"/>
  <c r="AH39" i="19"/>
  <c r="AW40" i="19"/>
  <c r="S42" i="19"/>
  <c r="K45" i="19"/>
  <c r="I45" i="19"/>
  <c r="Z46" i="19"/>
  <c r="X46" i="19"/>
  <c r="AJ47" i="19"/>
  <c r="AH47" i="19"/>
  <c r="AT48" i="19"/>
  <c r="AR48" i="19"/>
  <c r="F50" i="19"/>
  <c r="D50" i="19"/>
  <c r="K51" i="19"/>
  <c r="I51" i="19"/>
  <c r="Z52" i="19"/>
  <c r="X52" i="19"/>
  <c r="AJ53" i="19"/>
  <c r="AH53" i="19"/>
  <c r="AT54" i="19"/>
  <c r="AR54" i="19"/>
  <c r="F56" i="19"/>
  <c r="D56" i="19"/>
  <c r="P59" i="19"/>
  <c r="N59" i="19"/>
  <c r="AE59" i="19"/>
  <c r="AE61" i="19"/>
  <c r="AC61" i="19"/>
  <c r="AT68" i="19"/>
  <c r="AT72" i="19"/>
  <c r="AR72" i="19"/>
  <c r="AO37" i="19"/>
  <c r="U41" i="19"/>
  <c r="I57" i="19"/>
  <c r="AJ61" i="19"/>
  <c r="AT70" i="19"/>
  <c r="AR70" i="19"/>
  <c r="N84" i="19"/>
  <c r="P84" i="19"/>
  <c r="F41" i="19"/>
  <c r="P43" i="19"/>
  <c r="N43" i="19"/>
  <c r="AY44" i="19"/>
  <c r="AW44" i="19"/>
  <c r="P46" i="19"/>
  <c r="N46" i="19"/>
  <c r="U47" i="19"/>
  <c r="S47" i="19"/>
  <c r="AE48" i="19"/>
  <c r="AC48" i="19"/>
  <c r="AO49" i="19"/>
  <c r="AM49" i="19"/>
  <c r="AY50" i="19"/>
  <c r="AW50" i="19"/>
  <c r="P52" i="19"/>
  <c r="N52" i="19"/>
  <c r="U53" i="19"/>
  <c r="S53" i="19"/>
  <c r="AE54" i="19"/>
  <c r="AC54" i="19"/>
  <c r="AO55" i="19"/>
  <c r="AM55" i="19"/>
  <c r="Z64" i="19"/>
  <c r="F68" i="19"/>
  <c r="P70" i="19"/>
  <c r="N72" i="19"/>
  <c r="P72" i="19"/>
  <c r="AW74" i="19"/>
  <c r="D82" i="19"/>
  <c r="F82" i="19"/>
  <c r="U57" i="19"/>
  <c r="S57" i="19"/>
  <c r="AJ63" i="19"/>
  <c r="AH63" i="19"/>
  <c r="K67" i="19"/>
  <c r="I67" i="19"/>
  <c r="AT42" i="19"/>
  <c r="AR42" i="19"/>
  <c r="AJ44" i="19"/>
  <c r="AH44" i="19"/>
  <c r="AE58" i="19"/>
  <c r="F60" i="19"/>
  <c r="D60" i="19"/>
  <c r="I74" i="19"/>
  <c r="K74" i="19"/>
  <c r="Z77" i="19"/>
  <c r="X77" i="19"/>
  <c r="AY78" i="19"/>
  <c r="AW78" i="19"/>
  <c r="K81" i="19"/>
  <c r="I81" i="19"/>
  <c r="X41" i="19"/>
  <c r="N42" i="19"/>
  <c r="I43" i="19"/>
  <c r="AW43" i="19"/>
  <c r="D45" i="19"/>
  <c r="AT45" i="19"/>
  <c r="AR45" i="19"/>
  <c r="I46" i="19"/>
  <c r="F47" i="19"/>
  <c r="D47" i="19"/>
  <c r="X47" i="19"/>
  <c r="K48" i="19"/>
  <c r="I48" i="19"/>
  <c r="AH48" i="19"/>
  <c r="Z49" i="19"/>
  <c r="X49" i="19"/>
  <c r="AR49" i="19"/>
  <c r="AJ50" i="19"/>
  <c r="AH50" i="19"/>
  <c r="D51" i="19"/>
  <c r="AT51" i="19"/>
  <c r="AR51" i="19"/>
  <c r="I52" i="19"/>
  <c r="F53" i="19"/>
  <c r="D53" i="19"/>
  <c r="X53" i="19"/>
  <c r="K54" i="19"/>
  <c r="I54" i="19"/>
  <c r="AH54" i="19"/>
  <c r="Z55" i="19"/>
  <c r="X55" i="19"/>
  <c r="AR55" i="19"/>
  <c r="AJ56" i="19"/>
  <c r="AH56" i="19"/>
  <c r="AC58" i="19"/>
  <c r="AY58" i="19"/>
  <c r="AW58" i="19"/>
  <c r="U59" i="19"/>
  <c r="AE62" i="19"/>
  <c r="AC62" i="19"/>
  <c r="AO63" i="19"/>
  <c r="AM63" i="19"/>
  <c r="AE64" i="19"/>
  <c r="P66" i="19"/>
  <c r="N66" i="19"/>
  <c r="U67" i="19"/>
  <c r="S67" i="19"/>
  <c r="AC68" i="19"/>
  <c r="AT71" i="19"/>
  <c r="AR71" i="19"/>
  <c r="AY60" i="19"/>
  <c r="AW60" i="19"/>
  <c r="AY35" i="19"/>
  <c r="AE39" i="19"/>
  <c r="Z45" i="19"/>
  <c r="S61" i="19"/>
  <c r="AT63" i="19"/>
  <c r="AR63" i="19"/>
  <c r="Z67" i="19"/>
  <c r="X67" i="19"/>
  <c r="K68" i="19"/>
  <c r="I68" i="19"/>
  <c r="AC78" i="19"/>
  <c r="AT85" i="19"/>
  <c r="AR85" i="19"/>
  <c r="AO92" i="19"/>
  <c r="AM92" i="19"/>
  <c r="F103" i="19"/>
  <c r="D103" i="19"/>
  <c r="AO59" i="19"/>
  <c r="U63" i="19"/>
  <c r="AY66" i="19"/>
  <c r="AE70" i="19"/>
  <c r="S79" i="19"/>
  <c r="U79" i="19"/>
  <c r="AO79" i="19"/>
  <c r="AW82" i="19"/>
  <c r="AY82" i="19"/>
  <c r="AW73" i="19"/>
  <c r="AY73" i="19"/>
  <c r="AT80" i="19"/>
  <c r="U83" i="19"/>
  <c r="F85" i="19"/>
  <c r="AW85" i="19"/>
  <c r="AY85" i="19"/>
  <c r="U89" i="19"/>
  <c r="AR89" i="19"/>
  <c r="AT89" i="19"/>
  <c r="AT91" i="19"/>
  <c r="AR91" i="19"/>
  <c r="AC77" i="19"/>
  <c r="AE77" i="19"/>
  <c r="AM81" i="19"/>
  <c r="AO81" i="19"/>
  <c r="AJ87" i="19"/>
  <c r="AH87" i="19"/>
  <c r="AT58" i="19"/>
  <c r="Z62" i="19"/>
  <c r="F66" i="19"/>
  <c r="AH68" i="19"/>
  <c r="AJ69" i="19"/>
  <c r="AW69" i="19"/>
  <c r="AW70" i="19"/>
  <c r="AY72" i="19"/>
  <c r="AO75" i="19"/>
  <c r="N76" i="19"/>
  <c r="AR76" i="19"/>
  <c r="AY77" i="19"/>
  <c r="X79" i="19"/>
  <c r="U81" i="19"/>
  <c r="AM84" i="19"/>
  <c r="AO84" i="19"/>
  <c r="Z89" i="19"/>
  <c r="X89" i="19"/>
  <c r="P62" i="19"/>
  <c r="AO65" i="19"/>
  <c r="U69" i="19"/>
  <c r="F75" i="19"/>
  <c r="AJ78" i="19"/>
  <c r="I80" i="19"/>
  <c r="K80" i="19"/>
  <c r="AY80" i="19"/>
  <c r="K82" i="19"/>
  <c r="I82" i="19"/>
  <c r="P85" i="19"/>
  <c r="AT86" i="19"/>
  <c r="AM87" i="19"/>
  <c r="AO87" i="19"/>
  <c r="AR60" i="19"/>
  <c r="AR75" i="19"/>
  <c r="AH77" i="19"/>
  <c r="D73" i="19"/>
  <c r="F73" i="19"/>
  <c r="AO82" i="19"/>
  <c r="P83" i="19"/>
  <c r="N83" i="19"/>
  <c r="AC86" i="19"/>
  <c r="AE86" i="19"/>
  <c r="D91" i="19"/>
  <c r="F91" i="19"/>
  <c r="AM68" i="19"/>
  <c r="AM69" i="19"/>
  <c r="D71" i="19"/>
  <c r="P75" i="19"/>
  <c r="AC75" i="19"/>
  <c r="I76" i="19"/>
  <c r="K77" i="19"/>
  <c r="D78" i="19"/>
  <c r="AO78" i="19"/>
  <c r="AE81" i="19"/>
  <c r="AY86" i="19"/>
  <c r="AJ88" i="19"/>
  <c r="P68" i="19"/>
  <c r="AO71" i="19"/>
  <c r="AO73" i="19"/>
  <c r="K75" i="19"/>
  <c r="AH76" i="19"/>
  <c r="AJ76" i="19"/>
  <c r="X78" i="19"/>
  <c r="Z78" i="19"/>
  <c r="AT78" i="19"/>
  <c r="P79" i="19"/>
  <c r="AE79" i="19"/>
  <c r="N81" i="19"/>
  <c r="P81" i="19"/>
  <c r="AJ83" i="19"/>
  <c r="F84" i="19"/>
  <c r="D84" i="19"/>
  <c r="AJ90" i="19"/>
  <c r="AH90" i="19"/>
  <c r="F57" i="19"/>
  <c r="AJ60" i="19"/>
  <c r="K64" i="19"/>
  <c r="AC64" i="19"/>
  <c r="AT67" i="19"/>
  <c r="N68" i="19"/>
  <c r="Z71" i="19"/>
  <c r="AM71" i="19"/>
  <c r="I75" i="19"/>
  <c r="K79" i="19"/>
  <c r="AY84" i="19"/>
  <c r="AW84" i="19"/>
  <c r="S88" i="19"/>
  <c r="U88" i="19"/>
  <c r="AW91" i="19"/>
  <c r="AY91" i="19"/>
  <c r="AE91" i="19"/>
  <c r="Z92" i="19"/>
  <c r="U93" i="19"/>
  <c r="AC89" i="19"/>
  <c r="AE89" i="19"/>
  <c r="AM90" i="19"/>
  <c r="AO90" i="19"/>
  <c r="AH102" i="19"/>
  <c r="AJ102" i="19"/>
  <c r="U106" i="19"/>
  <c r="S106" i="19"/>
  <c r="P108" i="19"/>
  <c r="N108" i="19"/>
  <c r="AY109" i="19"/>
  <c r="AW109" i="19"/>
  <c r="AO111" i="19"/>
  <c r="AM111" i="19"/>
  <c r="AE113" i="19"/>
  <c r="AC113" i="19"/>
  <c r="U115" i="19"/>
  <c r="S115" i="19"/>
  <c r="P117" i="19"/>
  <c r="N117" i="19"/>
  <c r="AJ104" i="19"/>
  <c r="AH104" i="19"/>
  <c r="AE123" i="19"/>
  <c r="AC123" i="19"/>
  <c r="D127" i="19"/>
  <c r="F127" i="19"/>
  <c r="Z83" i="19"/>
  <c r="K85" i="19"/>
  <c r="F87" i="19"/>
  <c r="AT88" i="19"/>
  <c r="AH91" i="19"/>
  <c r="AJ91" i="19"/>
  <c r="AC92" i="19"/>
  <c r="AE92" i="19"/>
  <c r="I89" i="19"/>
  <c r="K89" i="19"/>
  <c r="X90" i="19"/>
  <c r="Z90" i="19"/>
  <c r="D123" i="19"/>
  <c r="D90" i="19"/>
  <c r="I91" i="19"/>
  <c r="N92" i="19"/>
  <c r="D93" i="19"/>
  <c r="AT83" i="19"/>
  <c r="AJ85" i="19"/>
  <c r="AM86" i="19"/>
  <c r="Z87" i="19"/>
  <c r="AC88" i="19"/>
  <c r="AM91" i="19"/>
  <c r="S89" i="19"/>
  <c r="N90" i="19"/>
  <c r="P90" i="19"/>
  <c r="AC90" i="19"/>
  <c r="S91" i="19"/>
  <c r="U91" i="19"/>
  <c r="I92" i="19"/>
  <c r="K92" i="19"/>
  <c r="Z105" i="19"/>
  <c r="X105" i="19"/>
  <c r="K107" i="19"/>
  <c r="I107" i="19"/>
  <c r="F109" i="19"/>
  <c r="D109" i="19"/>
  <c r="AT110" i="19"/>
  <c r="AR110" i="19"/>
  <c r="AJ112" i="19"/>
  <c r="AH112" i="19"/>
  <c r="Z114" i="19"/>
  <c r="X114" i="19"/>
  <c r="K116" i="19"/>
  <c r="I116" i="19"/>
  <c r="AJ93" i="19"/>
  <c r="AE82" i="19"/>
  <c r="U84" i="19"/>
  <c r="P86" i="19"/>
  <c r="AY87" i="19"/>
  <c r="Z91" i="19"/>
  <c r="X103" i="19"/>
  <c r="AT102" i="19"/>
  <c r="F104" i="19"/>
  <c r="AY123" i="19"/>
  <c r="Z127" i="19"/>
  <c r="X127" i="19"/>
  <c r="AO128" i="19"/>
  <c r="AT92" i="19"/>
  <c r="U103" i="19"/>
  <c r="S103" i="19"/>
  <c r="AE104" i="19"/>
  <c r="AC104" i="19"/>
  <c r="AT105" i="19"/>
  <c r="AO106" i="19"/>
  <c r="AJ107" i="19"/>
  <c r="AE108" i="19"/>
  <c r="Z109" i="19"/>
  <c r="U110" i="19"/>
  <c r="K111" i="19"/>
  <c r="P112" i="19"/>
  <c r="F113" i="19"/>
  <c r="AY113" i="19"/>
  <c r="AT114" i="19"/>
  <c r="AO115" i="19"/>
  <c r="AJ116" i="19"/>
  <c r="AE117" i="19"/>
  <c r="X123" i="19"/>
  <c r="Z123" i="19"/>
  <c r="U105" i="19"/>
  <c r="AR105" i="19"/>
  <c r="K106" i="19"/>
  <c r="AM106" i="19"/>
  <c r="P107" i="19"/>
  <c r="AH107" i="19"/>
  <c r="F108" i="19"/>
  <c r="AC108" i="19"/>
  <c r="AY108" i="19"/>
  <c r="X109" i="19"/>
  <c r="AT109" i="19"/>
  <c r="S110" i="19"/>
  <c r="AO110" i="19"/>
  <c r="I111" i="19"/>
  <c r="AJ111" i="19"/>
  <c r="N112" i="19"/>
  <c r="AE112" i="19"/>
  <c r="D113" i="19"/>
  <c r="Z113" i="19"/>
  <c r="AW113" i="19"/>
  <c r="U114" i="19"/>
  <c r="AR114" i="19"/>
  <c r="K115" i="19"/>
  <c r="AM115" i="19"/>
  <c r="P116" i="19"/>
  <c r="AH116" i="19"/>
  <c r="F117" i="19"/>
  <c r="AC117" i="19"/>
  <c r="AY117" i="19"/>
  <c r="AE127" i="19"/>
  <c r="AC127" i="19"/>
  <c r="K104" i="19"/>
  <c r="I104" i="19"/>
  <c r="AH127" i="19"/>
  <c r="AJ127" i="19"/>
  <c r="AE105" i="19"/>
  <c r="Z106" i="19"/>
  <c r="U107" i="19"/>
  <c r="K108" i="19"/>
  <c r="P109" i="19"/>
  <c r="F110" i="19"/>
  <c r="AY110" i="19"/>
  <c r="AT111" i="19"/>
  <c r="AO112" i="19"/>
  <c r="AJ113" i="19"/>
  <c r="AE114" i="19"/>
  <c r="Z115" i="19"/>
  <c r="U116" i="19"/>
  <c r="K117" i="19"/>
  <c r="AJ123" i="19"/>
  <c r="P127" i="19"/>
  <c r="N127" i="19"/>
  <c r="C134" i="19"/>
  <c r="F134" i="19" s="1"/>
  <c r="W1" i="19" s="1"/>
  <c r="F132" i="19"/>
  <c r="AT103" i="19"/>
  <c r="F105" i="19"/>
  <c r="AC105" i="19"/>
  <c r="AY105" i="19"/>
  <c r="X106" i="19"/>
  <c r="AT106" i="19"/>
  <c r="S107" i="19"/>
  <c r="AO107" i="19"/>
  <c r="I108" i="19"/>
  <c r="AJ108" i="19"/>
  <c r="N109" i="19"/>
  <c r="AE109" i="19"/>
  <c r="D110" i="19"/>
  <c r="Z110" i="19"/>
  <c r="AW110" i="19"/>
  <c r="U111" i="19"/>
  <c r="AR111" i="19"/>
  <c r="K112" i="19"/>
  <c r="AM112" i="19"/>
  <c r="P113" i="19"/>
  <c r="AH113" i="19"/>
  <c r="F114" i="19"/>
  <c r="AC114" i="19"/>
  <c r="AY114" i="19"/>
  <c r="X115" i="19"/>
  <c r="AT115" i="19"/>
  <c r="S116" i="19"/>
  <c r="AO116" i="19"/>
  <c r="AJ117" i="19"/>
  <c r="AO127" i="19"/>
  <c r="AM127" i="19"/>
  <c r="AO102" i="19"/>
  <c r="AM102" i="19"/>
  <c r="AY103" i="19"/>
  <c r="AW103" i="19"/>
  <c r="P105" i="19"/>
  <c r="N105" i="19"/>
  <c r="F106" i="19"/>
  <c r="D106" i="19"/>
  <c r="AY106" i="19"/>
  <c r="AW106" i="19"/>
  <c r="AT107" i="19"/>
  <c r="AR107" i="19"/>
  <c r="AO108" i="19"/>
  <c r="AM108" i="19"/>
  <c r="AJ109" i="19"/>
  <c r="AH109" i="19"/>
  <c r="AE110" i="19"/>
  <c r="AC110" i="19"/>
  <c r="Z111" i="19"/>
  <c r="X111" i="19"/>
  <c r="U112" i="19"/>
  <c r="S112" i="19"/>
  <c r="K113" i="19"/>
  <c r="I113" i="19"/>
  <c r="P114" i="19"/>
  <c r="N114" i="19"/>
  <c r="F115" i="19"/>
  <c r="D115" i="19"/>
  <c r="AY115" i="19"/>
  <c r="AW115" i="19"/>
  <c r="AT116" i="19"/>
  <c r="AR116" i="19"/>
  <c r="AO117" i="19"/>
  <c r="AM117" i="19"/>
  <c r="AO132" i="19"/>
  <c r="K123" i="19"/>
  <c r="AG2" i="19" s="1"/>
  <c r="AM123" i="19"/>
  <c r="AO123" i="19"/>
  <c r="AT127" i="19"/>
  <c r="AR127" i="19"/>
  <c r="AE103" i="19"/>
  <c r="AO104" i="19"/>
  <c r="Z102" i="19"/>
  <c r="X102" i="19"/>
  <c r="AJ103" i="19"/>
  <c r="AH103" i="19"/>
  <c r="AT104" i="19"/>
  <c r="AR104" i="19"/>
  <c r="I105" i="19"/>
  <c r="AJ105" i="19"/>
  <c r="N106" i="19"/>
  <c r="AE106" i="19"/>
  <c r="D107" i="19"/>
  <c r="Z107" i="19"/>
  <c r="AW107" i="19"/>
  <c r="U108" i="19"/>
  <c r="AR108" i="19"/>
  <c r="K109" i="19"/>
  <c r="AM109" i="19"/>
  <c r="P110" i="19"/>
  <c r="AH110" i="19"/>
  <c r="F111" i="19"/>
  <c r="AC111" i="19"/>
  <c r="AY111" i="19"/>
  <c r="X112" i="19"/>
  <c r="AT112" i="19"/>
  <c r="S113" i="19"/>
  <c r="AO113" i="19"/>
  <c r="I114" i="19"/>
  <c r="AJ114" i="19"/>
  <c r="N115" i="19"/>
  <c r="AE115" i="19"/>
  <c r="D116" i="19"/>
  <c r="Z116" i="19"/>
  <c r="AW116" i="19"/>
  <c r="U117" i="19"/>
  <c r="AR117" i="19"/>
  <c r="AT123" i="19"/>
  <c r="AR123" i="19"/>
  <c r="S127" i="19"/>
  <c r="U127" i="19"/>
  <c r="AW127" i="19"/>
  <c r="AY127" i="19"/>
  <c r="J134" i="19"/>
  <c r="AS134" i="19"/>
  <c r="AO105" i="19"/>
  <c r="AM105" i="19"/>
  <c r="AJ106" i="19"/>
  <c r="AH106" i="19"/>
  <c r="AE107" i="19"/>
  <c r="AC107" i="19"/>
  <c r="Z108" i="19"/>
  <c r="X108" i="19"/>
  <c r="U109" i="19"/>
  <c r="S109" i="19"/>
  <c r="K110" i="19"/>
  <c r="I110" i="19"/>
  <c r="P111" i="19"/>
  <c r="N111" i="19"/>
  <c r="F112" i="19"/>
  <c r="D112" i="19"/>
  <c r="AY112" i="19"/>
  <c r="AW112" i="19"/>
  <c r="AT113" i="19"/>
  <c r="AR113" i="19"/>
  <c r="AO114" i="19"/>
  <c r="AM114" i="19"/>
  <c r="AJ115" i="19"/>
  <c r="AH115" i="19"/>
  <c r="AE116" i="19"/>
  <c r="AC116" i="19"/>
  <c r="Z117" i="19"/>
  <c r="X117" i="19"/>
  <c r="S123" i="19"/>
  <c r="P128" i="19"/>
  <c r="R134" i="19"/>
  <c r="U132" i="19"/>
  <c r="AJ132" i="19"/>
  <c r="AY132" i="19"/>
  <c r="K133" i="19"/>
  <c r="AE133" i="19"/>
  <c r="AT133" i="19"/>
  <c r="AH133" i="19"/>
  <c r="AL134" i="19"/>
  <c r="AM132" i="19" s="1"/>
  <c r="P132" i="19"/>
  <c r="Z132" i="19"/>
  <c r="AQ134" i="19"/>
  <c r="AE132" i="19"/>
  <c r="A1" i="12"/>
  <c r="I5" i="16"/>
  <c r="I20" i="16" s="1"/>
  <c r="AJ134" i="19" l="1"/>
  <c r="I132" i="19"/>
  <c r="P134" i="19"/>
  <c r="N132" i="19"/>
  <c r="AY134" i="19"/>
  <c r="AE134" i="19"/>
  <c r="AC133" i="19"/>
  <c r="AC132" i="19"/>
  <c r="K134" i="19"/>
  <c r="AG1" i="19" s="1"/>
  <c r="X133" i="19"/>
  <c r="Z134" i="19"/>
  <c r="AT134" i="19"/>
  <c r="U134" i="19"/>
  <c r="D133" i="19"/>
  <c r="S133" i="19"/>
  <c r="S132" i="19"/>
  <c r="D132" i="19"/>
  <c r="AM133" i="19"/>
  <c r="AO134" i="19"/>
  <c r="AR132" i="19"/>
  <c r="AR133" i="19"/>
  <c r="J87" i="16"/>
  <c r="H11" i="16"/>
  <c r="N5" i="16"/>
  <c r="I11" i="16"/>
  <c r="M72" i="16"/>
  <c r="N80" i="16"/>
  <c r="M80" i="16"/>
  <c r="O80" i="16" s="1"/>
  <c r="N79" i="16"/>
  <c r="M79" i="16"/>
  <c r="N78" i="16"/>
  <c r="M78" i="16"/>
  <c r="N77" i="16"/>
  <c r="M77" i="16"/>
  <c r="N76" i="16"/>
  <c r="M76" i="16"/>
  <c r="N75" i="16"/>
  <c r="M75" i="16"/>
  <c r="N74" i="16"/>
  <c r="M74" i="16"/>
  <c r="N73" i="16"/>
  <c r="M73" i="16"/>
  <c r="N72" i="16"/>
  <c r="N72" i="12"/>
  <c r="N73" i="12"/>
  <c r="N74" i="12"/>
  <c r="N75" i="12"/>
  <c r="N76" i="12"/>
  <c r="N77" i="12"/>
  <c r="N78" i="12"/>
  <c r="N71" i="12"/>
  <c r="M72" i="12"/>
  <c r="M73" i="12"/>
  <c r="M74" i="12"/>
  <c r="M75" i="12"/>
  <c r="M76" i="12"/>
  <c r="M77" i="12"/>
  <c r="M78" i="12"/>
  <c r="M71" i="12"/>
  <c r="N79" i="12"/>
  <c r="M79" i="12"/>
  <c r="I12" i="16"/>
  <c r="H12" i="16"/>
  <c r="J12" i="16" l="1"/>
  <c r="H21" i="16" l="1"/>
  <c r="V2" i="18"/>
  <c r="C1" i="16" l="1"/>
  <c r="I11" i="14"/>
  <c r="P11" i="14" s="1"/>
  <c r="K3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1109" i="10"/>
  <c r="K1110" i="10"/>
  <c r="K1111" i="10"/>
  <c r="K1112" i="10"/>
  <c r="K1113" i="10"/>
  <c r="K1114" i="10"/>
  <c r="K1115" i="10"/>
  <c r="K1116" i="10"/>
  <c r="K1117" i="10"/>
  <c r="K1118" i="10"/>
  <c r="K1119" i="10"/>
  <c r="K1120" i="10"/>
  <c r="K1121" i="10"/>
  <c r="K1122" i="10"/>
  <c r="K1123" i="10"/>
  <c r="K1124" i="10"/>
  <c r="K1125" i="10"/>
  <c r="K1126" i="10"/>
  <c r="K1127" i="10"/>
  <c r="K1128" i="10"/>
  <c r="K1129" i="10"/>
  <c r="K1130" i="10"/>
  <c r="K1131" i="10"/>
  <c r="K1132" i="10"/>
  <c r="K1133" i="10"/>
  <c r="K1134" i="10"/>
  <c r="K1135" i="10"/>
  <c r="K1136" i="10"/>
  <c r="K1137" i="10"/>
  <c r="K1138" i="10"/>
  <c r="K1139" i="10"/>
  <c r="K1140" i="10"/>
  <c r="K1141" i="10"/>
  <c r="K1142" i="10"/>
  <c r="K1143" i="10"/>
  <c r="K1144" i="10"/>
  <c r="K1145" i="10"/>
  <c r="K1146" i="10"/>
  <c r="K1147" i="10"/>
  <c r="K1148" i="10"/>
  <c r="K1149" i="10"/>
  <c r="K1150" i="10"/>
  <c r="K1151" i="10"/>
  <c r="K1152" i="10"/>
  <c r="K1153" i="10"/>
  <c r="K1154" i="10"/>
  <c r="K1155" i="10"/>
  <c r="K1156" i="10"/>
  <c r="K1157" i="10"/>
  <c r="K1158" i="10"/>
  <c r="K1159" i="10"/>
  <c r="K1160" i="10"/>
  <c r="K1161" i="10"/>
  <c r="K1162" i="10"/>
  <c r="K1163" i="10"/>
  <c r="K1164" i="10"/>
  <c r="K1165" i="10"/>
  <c r="K1166" i="10"/>
  <c r="K1167" i="10"/>
  <c r="K1168" i="10"/>
  <c r="K1169" i="10"/>
  <c r="K1170" i="10"/>
  <c r="K1171" i="10"/>
  <c r="K1172" i="10"/>
  <c r="K1173" i="10"/>
  <c r="K1174" i="10"/>
  <c r="K1175" i="10"/>
  <c r="K1176" i="10"/>
  <c r="K1177" i="10"/>
  <c r="K1178" i="10"/>
  <c r="K1179" i="10"/>
  <c r="K1180" i="10"/>
  <c r="K1181" i="10"/>
  <c r="K1182" i="10"/>
  <c r="K1183" i="10"/>
  <c r="K1184" i="10"/>
  <c r="K1185" i="10"/>
  <c r="K1186" i="10"/>
  <c r="K1187" i="10"/>
  <c r="K1188" i="10"/>
  <c r="K1189" i="10"/>
  <c r="K1190" i="10"/>
  <c r="K1191" i="10"/>
  <c r="K1192" i="10"/>
  <c r="K1193" i="10"/>
  <c r="K1194" i="10"/>
  <c r="K1195" i="10"/>
  <c r="K1196" i="10"/>
  <c r="K1197" i="10"/>
  <c r="K1198" i="10"/>
  <c r="K1199" i="10"/>
  <c r="K1200" i="10"/>
  <c r="K1201" i="10"/>
  <c r="K1202" i="10"/>
  <c r="K1203" i="10"/>
  <c r="K1204" i="10"/>
  <c r="K1205" i="10"/>
  <c r="K1206" i="10"/>
  <c r="K1207" i="10"/>
  <c r="K1208" i="10"/>
  <c r="K1209" i="10"/>
  <c r="K1210" i="10"/>
  <c r="K1211" i="10"/>
  <c r="K1212" i="10"/>
  <c r="K1213" i="10"/>
  <c r="K1214" i="10"/>
  <c r="K1215" i="10"/>
  <c r="K1216" i="10"/>
  <c r="K1217" i="10"/>
  <c r="K1218" i="10"/>
  <c r="K1219" i="10"/>
  <c r="K1220" i="10"/>
  <c r="K1221" i="10"/>
  <c r="K1222" i="10"/>
  <c r="K1223" i="10"/>
  <c r="K1224" i="10"/>
  <c r="K1225" i="10"/>
  <c r="K1226" i="10"/>
  <c r="K1227" i="10"/>
  <c r="K1228" i="10"/>
  <c r="K1229" i="10"/>
  <c r="K1230" i="10"/>
  <c r="K1231" i="10"/>
  <c r="K1232" i="10"/>
  <c r="K1233" i="10"/>
  <c r="K1234" i="10"/>
  <c r="K1235" i="10"/>
  <c r="K1236" i="10"/>
  <c r="K1237" i="10"/>
  <c r="K1238" i="10"/>
  <c r="K1239" i="10"/>
  <c r="K1240" i="10"/>
  <c r="K1241" i="10"/>
  <c r="K1242" i="10"/>
  <c r="K1243" i="10"/>
  <c r="K1244" i="10"/>
  <c r="K1245" i="10"/>
  <c r="K1246" i="10"/>
  <c r="K1247" i="10"/>
  <c r="K1248" i="10"/>
  <c r="K1249" i="10"/>
  <c r="K1250" i="10"/>
  <c r="K1251" i="10"/>
  <c r="K1252" i="10"/>
  <c r="K1253" i="10"/>
  <c r="K1254" i="10"/>
  <c r="K1255" i="10"/>
  <c r="K1256" i="10"/>
  <c r="K1257" i="10"/>
  <c r="K1258" i="10"/>
  <c r="K1259" i="10"/>
  <c r="K1260" i="10"/>
  <c r="K1261" i="10"/>
  <c r="K1262" i="10"/>
  <c r="K1263" i="10"/>
  <c r="K1264" i="10"/>
  <c r="K1265" i="10"/>
  <c r="K1266" i="10"/>
  <c r="K1267" i="10"/>
  <c r="K1268" i="10"/>
  <c r="K1269" i="10"/>
  <c r="K1270" i="10"/>
  <c r="K1271" i="10"/>
  <c r="K1272" i="10"/>
  <c r="K1273" i="10"/>
  <c r="K1274" i="10"/>
  <c r="K1275" i="10"/>
  <c r="K1276" i="10"/>
  <c r="K1277" i="10"/>
  <c r="K1278" i="10"/>
  <c r="K1279" i="10"/>
  <c r="K1280" i="10"/>
  <c r="K1281" i="10"/>
  <c r="K1282" i="10"/>
  <c r="K1283" i="10"/>
  <c r="K1284" i="10"/>
  <c r="K1285" i="10"/>
  <c r="K1286" i="10"/>
  <c r="K1287" i="10"/>
  <c r="K1288" i="10"/>
  <c r="K1289" i="10"/>
  <c r="K1290" i="10"/>
  <c r="K1291" i="10"/>
  <c r="K1292" i="10"/>
  <c r="K1293" i="10"/>
  <c r="K1294" i="10"/>
  <c r="K1295" i="10"/>
  <c r="K1296" i="10"/>
  <c r="K1297" i="10"/>
  <c r="K1298" i="10"/>
  <c r="K1299" i="10"/>
  <c r="K1300" i="10"/>
  <c r="K1301" i="10"/>
  <c r="K1302" i="10"/>
  <c r="K1303" i="10"/>
  <c r="K1304" i="10"/>
  <c r="K1305" i="10"/>
  <c r="K1306" i="10"/>
  <c r="K1307" i="10"/>
  <c r="K1308" i="10"/>
  <c r="K1309" i="10"/>
  <c r="K1310" i="10"/>
  <c r="K1311" i="10"/>
  <c r="K1312" i="10"/>
  <c r="K1313" i="10"/>
  <c r="K1314" i="10"/>
  <c r="K1315" i="10"/>
  <c r="K1316" i="10"/>
  <c r="K1317" i="10"/>
  <c r="K1318" i="10"/>
  <c r="K1319" i="10"/>
  <c r="K1320" i="10"/>
  <c r="K1321" i="10"/>
  <c r="K1322" i="10"/>
  <c r="K1323" i="10"/>
  <c r="K1324" i="10"/>
  <c r="K1325" i="10"/>
  <c r="K1326" i="10"/>
  <c r="K1327" i="10"/>
  <c r="K1328" i="10"/>
  <c r="K1329" i="10"/>
  <c r="K1330" i="10"/>
  <c r="K1331" i="10"/>
  <c r="K1332" i="10"/>
  <c r="K1333" i="10"/>
  <c r="K1334" i="10"/>
  <c r="K1335" i="10"/>
  <c r="K1336" i="10"/>
  <c r="K1337" i="10"/>
  <c r="K1338" i="10"/>
  <c r="K1339" i="10"/>
  <c r="K1340" i="10"/>
  <c r="K1341" i="10"/>
  <c r="K1342" i="10"/>
  <c r="K1343" i="10"/>
  <c r="K1344" i="10"/>
  <c r="K1345" i="10"/>
  <c r="K1346" i="10"/>
  <c r="K1347" i="10"/>
  <c r="K1348" i="10"/>
  <c r="K1349" i="10"/>
  <c r="K1350" i="10"/>
  <c r="K1351" i="10"/>
  <c r="K1352" i="10"/>
  <c r="K1353" i="10"/>
  <c r="K1354" i="10"/>
  <c r="K1355" i="10"/>
  <c r="K1356" i="10"/>
  <c r="K1357" i="10"/>
  <c r="K1358" i="10"/>
  <c r="K1359" i="10"/>
  <c r="K1360" i="10"/>
  <c r="K1361" i="10"/>
  <c r="K1362" i="10"/>
  <c r="K1363" i="10"/>
  <c r="K1364" i="10"/>
  <c r="K1365" i="10"/>
  <c r="K1366" i="10"/>
  <c r="K1367" i="10"/>
  <c r="K1368" i="10"/>
  <c r="K1369" i="10"/>
  <c r="K1370" i="10"/>
  <c r="K1371" i="10"/>
  <c r="K1372" i="10"/>
  <c r="K1373" i="10"/>
  <c r="K1374" i="10"/>
  <c r="K1375" i="10"/>
  <c r="K1376" i="10"/>
  <c r="K1377" i="10"/>
  <c r="K1378" i="10"/>
  <c r="K1379" i="10"/>
  <c r="K1380" i="10"/>
  <c r="K1381" i="10"/>
  <c r="K1382" i="10"/>
  <c r="K1383" i="10"/>
  <c r="K1384" i="10"/>
  <c r="K1385" i="10"/>
  <c r="K1386" i="10"/>
  <c r="K1387" i="10"/>
  <c r="K1388" i="10"/>
  <c r="K1389" i="10"/>
  <c r="K1390" i="10"/>
  <c r="K1391" i="10"/>
  <c r="K1392" i="10"/>
  <c r="K1393" i="10"/>
  <c r="K1394" i="10"/>
  <c r="K1395" i="10"/>
  <c r="K1396" i="10"/>
  <c r="K1397" i="10"/>
  <c r="K1398" i="10"/>
  <c r="K1399" i="10"/>
  <c r="K1400" i="10"/>
  <c r="K1401" i="10"/>
  <c r="K1402" i="10"/>
  <c r="K1403" i="10"/>
  <c r="K1404" i="10"/>
  <c r="K1405" i="10"/>
  <c r="K1406" i="10"/>
  <c r="K1407" i="10"/>
  <c r="K1408" i="10"/>
  <c r="K1409" i="10"/>
  <c r="K1410" i="10"/>
  <c r="K1411" i="10"/>
  <c r="K1412" i="10"/>
  <c r="K1413" i="10"/>
  <c r="K1414" i="10"/>
  <c r="K1415" i="10"/>
  <c r="K1416" i="10"/>
  <c r="K1417" i="10"/>
  <c r="K1418" i="10"/>
  <c r="K1419" i="10"/>
  <c r="K1420" i="10"/>
  <c r="K1421" i="10"/>
  <c r="K1422" i="10"/>
  <c r="K1423" i="10"/>
  <c r="K1424" i="10"/>
  <c r="K1425" i="10"/>
  <c r="K1426" i="10"/>
  <c r="K1427" i="10"/>
  <c r="K1428" i="10"/>
  <c r="K1429" i="10"/>
  <c r="K1430" i="10"/>
  <c r="K1431" i="10"/>
  <c r="K1432" i="10"/>
  <c r="K1433" i="10"/>
  <c r="K1434" i="10"/>
  <c r="K1435" i="10"/>
  <c r="K1436" i="10"/>
  <c r="K1437" i="10"/>
  <c r="K1438" i="10"/>
  <c r="K1439" i="10"/>
  <c r="K1440" i="10"/>
  <c r="K1441" i="10"/>
  <c r="K1442" i="10"/>
  <c r="K1443" i="10"/>
  <c r="K1444" i="10"/>
  <c r="K1445" i="10"/>
  <c r="K1446" i="10"/>
  <c r="K1447" i="10"/>
  <c r="K1448" i="10"/>
  <c r="K1449" i="10"/>
  <c r="K1450" i="10"/>
  <c r="K1451" i="10"/>
  <c r="K1452" i="10"/>
  <c r="K1453" i="10"/>
  <c r="K1454" i="10"/>
  <c r="K1455" i="10"/>
  <c r="K1456" i="10"/>
  <c r="K1457" i="10"/>
  <c r="K1458" i="10"/>
  <c r="K1459" i="10"/>
  <c r="K1460" i="10"/>
  <c r="K1461" i="10"/>
  <c r="K1462" i="10"/>
  <c r="K1463" i="10"/>
  <c r="K1464" i="10"/>
  <c r="K1465" i="10"/>
  <c r="K1466" i="10"/>
  <c r="K1467" i="10"/>
  <c r="K1468" i="10"/>
  <c r="K1469" i="10"/>
  <c r="K1470" i="10"/>
  <c r="K1471" i="10"/>
  <c r="K1472" i="10"/>
  <c r="K1473" i="10"/>
  <c r="K1474" i="10"/>
  <c r="K1475" i="10"/>
  <c r="K1476" i="10"/>
  <c r="K1477" i="10"/>
  <c r="K1478" i="10"/>
  <c r="K1479" i="10"/>
  <c r="K1480" i="10"/>
  <c r="K1481" i="10"/>
  <c r="K1482" i="10"/>
  <c r="K1483" i="10"/>
  <c r="K1484" i="10"/>
  <c r="K1485" i="10"/>
  <c r="K1486" i="10"/>
  <c r="K1487" i="10"/>
  <c r="K1488" i="10"/>
  <c r="K1489" i="10"/>
  <c r="K1490" i="10"/>
  <c r="K1491" i="10"/>
  <c r="K1492" i="10"/>
  <c r="K1493" i="10"/>
  <c r="K1494" i="10"/>
  <c r="K1495" i="10"/>
  <c r="K1496" i="10"/>
  <c r="K1497" i="10"/>
  <c r="K1498" i="10"/>
  <c r="K1499" i="10"/>
  <c r="K1500" i="10"/>
  <c r="K1501" i="10"/>
  <c r="K1502" i="10"/>
  <c r="K1503" i="10"/>
  <c r="K1504" i="10"/>
  <c r="K1505" i="10"/>
  <c r="K1506" i="10"/>
  <c r="K1507" i="10"/>
  <c r="K1508" i="10"/>
  <c r="K1509" i="10"/>
  <c r="K1510" i="10"/>
  <c r="K1511" i="10"/>
  <c r="K1512" i="10"/>
  <c r="K1513" i="10"/>
  <c r="K1514" i="10"/>
  <c r="K1515" i="10"/>
  <c r="K1516" i="10"/>
  <c r="K1517" i="10"/>
  <c r="K1518" i="10"/>
  <c r="K1519" i="10"/>
  <c r="K1520" i="10"/>
  <c r="K1521" i="10"/>
  <c r="K1522" i="10"/>
  <c r="K1523" i="10"/>
  <c r="K1524" i="10"/>
  <c r="K1525" i="10"/>
  <c r="K1526" i="10"/>
  <c r="K1527" i="10"/>
  <c r="K1528" i="10"/>
  <c r="K1529" i="10"/>
  <c r="K1530" i="10"/>
  <c r="K1531" i="10"/>
  <c r="K1532" i="10"/>
  <c r="K1533" i="10"/>
  <c r="K1534" i="10"/>
  <c r="K1535" i="10"/>
  <c r="K1536" i="10"/>
  <c r="K1537" i="10"/>
  <c r="K1538" i="10"/>
  <c r="K1539" i="10"/>
  <c r="K1540" i="10"/>
  <c r="K1541" i="10"/>
  <c r="K1542" i="10"/>
  <c r="K1543" i="10"/>
  <c r="K1544" i="10"/>
  <c r="K1545" i="10"/>
  <c r="K1546" i="10"/>
  <c r="K1547" i="10"/>
  <c r="K1548" i="10"/>
  <c r="K1549" i="10"/>
  <c r="K1550" i="10"/>
  <c r="K1551" i="10"/>
  <c r="K1552" i="10"/>
  <c r="K1553" i="10"/>
  <c r="K1554" i="10"/>
  <c r="K1555" i="10"/>
  <c r="K1556" i="10"/>
  <c r="K1557" i="10"/>
  <c r="K1558" i="10"/>
  <c r="K1559" i="10"/>
  <c r="K1560" i="10"/>
  <c r="K1561" i="10"/>
  <c r="K1562" i="10"/>
  <c r="K1563" i="10"/>
  <c r="K1564" i="10"/>
  <c r="K1565" i="10"/>
  <c r="K1566" i="10"/>
  <c r="K1567" i="10"/>
  <c r="K1568" i="10"/>
  <c r="K1569" i="10"/>
  <c r="K1570" i="10"/>
  <c r="K1571" i="10"/>
  <c r="K1572" i="10"/>
  <c r="K1573" i="10"/>
  <c r="K1574" i="10"/>
  <c r="K1575" i="10"/>
  <c r="K1576" i="10"/>
  <c r="K1577" i="10"/>
  <c r="K1578" i="10"/>
  <c r="K1579" i="10"/>
  <c r="K1580" i="10"/>
  <c r="K1581" i="10"/>
  <c r="K1582" i="10"/>
  <c r="K1583" i="10"/>
  <c r="K1584" i="10"/>
  <c r="K1585" i="10"/>
  <c r="K1586" i="10"/>
  <c r="K1587" i="10"/>
  <c r="K1588" i="10"/>
  <c r="K1589" i="10"/>
  <c r="K1590" i="10"/>
  <c r="K1591" i="10"/>
  <c r="K1592" i="10"/>
  <c r="K1593" i="10"/>
  <c r="K1594" i="10"/>
  <c r="K1595" i="10"/>
  <c r="K1596" i="10"/>
  <c r="K1597" i="10"/>
  <c r="K1598" i="10"/>
  <c r="K1599" i="10"/>
  <c r="K1600" i="10"/>
  <c r="K1601" i="10"/>
  <c r="K1602" i="10"/>
  <c r="K1603" i="10"/>
  <c r="K1604" i="10"/>
  <c r="K1605" i="10"/>
  <c r="K1606" i="10"/>
  <c r="K1607" i="10"/>
  <c r="K1608" i="10"/>
  <c r="K1609" i="10"/>
  <c r="K1610" i="10"/>
  <c r="K1611" i="10"/>
  <c r="K1612" i="10"/>
  <c r="K1613" i="10"/>
  <c r="K1614" i="10"/>
  <c r="K1615" i="10"/>
  <c r="K1616" i="10"/>
  <c r="K1617" i="10"/>
  <c r="K1618" i="10"/>
  <c r="K1619" i="10"/>
  <c r="K1620" i="10"/>
  <c r="K1621" i="10"/>
  <c r="K1622" i="10"/>
  <c r="K1623" i="10"/>
  <c r="K1624" i="10"/>
  <c r="K1625" i="10"/>
  <c r="K1626" i="10"/>
  <c r="K1627" i="10"/>
  <c r="K1628" i="10"/>
  <c r="K1629" i="10"/>
  <c r="K1630" i="10"/>
  <c r="K1631" i="10"/>
  <c r="K1632" i="10"/>
  <c r="K1633" i="10"/>
  <c r="K1634" i="10"/>
  <c r="K1635" i="10"/>
  <c r="K1636" i="10"/>
  <c r="K1637" i="10"/>
  <c r="K1638" i="10"/>
  <c r="K1639" i="10"/>
  <c r="K1640" i="10"/>
  <c r="K1641" i="10"/>
  <c r="K1642" i="10"/>
  <c r="K1643" i="10"/>
  <c r="K1644" i="10"/>
  <c r="K1645" i="10"/>
  <c r="K1646" i="10"/>
  <c r="K1647" i="10"/>
  <c r="K1648" i="10"/>
  <c r="K1649" i="10"/>
  <c r="K1650" i="10"/>
  <c r="K1651" i="10"/>
  <c r="K1652" i="10"/>
  <c r="K1653" i="10"/>
  <c r="K1654" i="10"/>
  <c r="K1655" i="10"/>
  <c r="K1656" i="10"/>
  <c r="K1657" i="10"/>
  <c r="K1658" i="10"/>
  <c r="K1659" i="10"/>
  <c r="K1660" i="10"/>
  <c r="K1661" i="10"/>
  <c r="K1662" i="10"/>
  <c r="K1663" i="10"/>
  <c r="K1664" i="10"/>
  <c r="K1665" i="10"/>
  <c r="K1666" i="10"/>
  <c r="K1667" i="10"/>
  <c r="K1668" i="10"/>
  <c r="K1669" i="10"/>
  <c r="K1670" i="10"/>
  <c r="K1671" i="10"/>
  <c r="K1672" i="10"/>
  <c r="K1673" i="10"/>
  <c r="K1674" i="10"/>
  <c r="K1675" i="10"/>
  <c r="K1676" i="10"/>
  <c r="K1677" i="10"/>
  <c r="K1678" i="10"/>
  <c r="K1679" i="10"/>
  <c r="K1680" i="10"/>
  <c r="K1681" i="10"/>
  <c r="K1682" i="10"/>
  <c r="K1683" i="10"/>
  <c r="K1684" i="10"/>
  <c r="K1685" i="10"/>
  <c r="K1686" i="10"/>
  <c r="K1687" i="10"/>
  <c r="K1688" i="10"/>
  <c r="K1689" i="10"/>
  <c r="K1690" i="10"/>
  <c r="K1691" i="10"/>
  <c r="K1692" i="10"/>
  <c r="K1693" i="10"/>
  <c r="K1694" i="10"/>
  <c r="K1695" i="10"/>
  <c r="K1696" i="10"/>
  <c r="K1697" i="10"/>
  <c r="K1698" i="10"/>
  <c r="K1699" i="10"/>
  <c r="K1700" i="10"/>
  <c r="K1701" i="10"/>
  <c r="K1702" i="10"/>
  <c r="K1703" i="10"/>
  <c r="K1704" i="10"/>
  <c r="K1705" i="10"/>
  <c r="K1706" i="10"/>
  <c r="K1707" i="10"/>
  <c r="K1708" i="10"/>
  <c r="K1709" i="10"/>
  <c r="K1710" i="10"/>
  <c r="K1711" i="10"/>
  <c r="K1712" i="10"/>
  <c r="K1713" i="10"/>
  <c r="K1714" i="10"/>
  <c r="K1715" i="10"/>
  <c r="K1716" i="10"/>
  <c r="K1717" i="10"/>
  <c r="K1718" i="10"/>
  <c r="K1719" i="10"/>
  <c r="K1720" i="10"/>
  <c r="K1721" i="10"/>
  <c r="K1722" i="10"/>
  <c r="K1723" i="10"/>
  <c r="K1724" i="10"/>
  <c r="K1725" i="10"/>
  <c r="K1726" i="10"/>
  <c r="K1727" i="10"/>
  <c r="K1728" i="10"/>
  <c r="K1729" i="10"/>
  <c r="K1730" i="10"/>
  <c r="K1731" i="10"/>
  <c r="K1732" i="10"/>
  <c r="K1733" i="10"/>
  <c r="K1734" i="10"/>
  <c r="K1735" i="10"/>
  <c r="K1736" i="10"/>
  <c r="K1737" i="10"/>
  <c r="K1738" i="10"/>
  <c r="K1739" i="10"/>
  <c r="K1740" i="10"/>
  <c r="K1741" i="10"/>
  <c r="K1742" i="10"/>
  <c r="K1743" i="10"/>
  <c r="K1744" i="10"/>
  <c r="K1745" i="10"/>
  <c r="K1746" i="10"/>
  <c r="K1747" i="10"/>
  <c r="K1748" i="10"/>
  <c r="K1749" i="10"/>
  <c r="K1750" i="10"/>
  <c r="K1751" i="10"/>
  <c r="K1752" i="10"/>
  <c r="K1753" i="10"/>
  <c r="K1754" i="10"/>
  <c r="K1755" i="10"/>
  <c r="K1756" i="10"/>
  <c r="K1757" i="10"/>
  <c r="K1758" i="10"/>
  <c r="K1759" i="10"/>
  <c r="K1760" i="10"/>
  <c r="K1761" i="10"/>
  <c r="K1762" i="10"/>
  <c r="K1763" i="10"/>
  <c r="K1764" i="10"/>
  <c r="K1765" i="10"/>
  <c r="K1766" i="10"/>
  <c r="K1767" i="10"/>
  <c r="K1768" i="10"/>
  <c r="K1769" i="10"/>
  <c r="K1770" i="10"/>
  <c r="K1771" i="10"/>
  <c r="K1772" i="10"/>
  <c r="K1773" i="10"/>
  <c r="K1774" i="10"/>
  <c r="K1775" i="10"/>
  <c r="K1776" i="10"/>
  <c r="K1777" i="10"/>
  <c r="K1778" i="10"/>
  <c r="K1779" i="10"/>
  <c r="K1780" i="10"/>
  <c r="K1781" i="10"/>
  <c r="K1782" i="10"/>
  <c r="K1783" i="10"/>
  <c r="K1784" i="10"/>
  <c r="K1785" i="10"/>
  <c r="K1786" i="10"/>
  <c r="K1787" i="10"/>
  <c r="K1788" i="10"/>
  <c r="K1789" i="10"/>
  <c r="K1790" i="10"/>
  <c r="K1791" i="10"/>
  <c r="K1792" i="10"/>
  <c r="K1793" i="10"/>
  <c r="K1794" i="10"/>
  <c r="K1795" i="10"/>
  <c r="K1796" i="10"/>
  <c r="K1797" i="10"/>
  <c r="K1798" i="10"/>
  <c r="K1799" i="10"/>
  <c r="K1800" i="10"/>
  <c r="K1801" i="10"/>
  <c r="K1802" i="10"/>
  <c r="K1803" i="10"/>
  <c r="K1804" i="10"/>
  <c r="K1805" i="10"/>
  <c r="K1806" i="10"/>
  <c r="K1807" i="10"/>
  <c r="K1808" i="10"/>
  <c r="K1809" i="10"/>
  <c r="K1810" i="10"/>
  <c r="K1811" i="10"/>
  <c r="K1812" i="10"/>
  <c r="K1813" i="10"/>
  <c r="K1814" i="10"/>
  <c r="K1815" i="10"/>
  <c r="K1816" i="10"/>
  <c r="K1817" i="10"/>
  <c r="K1818" i="10"/>
  <c r="K1819" i="10"/>
  <c r="K1820" i="10"/>
  <c r="K1821" i="10"/>
  <c r="K1822" i="10"/>
  <c r="K1823" i="10"/>
  <c r="K1824" i="10"/>
  <c r="K1825" i="10"/>
  <c r="K1826" i="10"/>
  <c r="K1827" i="10"/>
  <c r="K1828" i="10"/>
  <c r="K1829" i="10"/>
  <c r="K1830" i="10"/>
  <c r="K1831" i="10"/>
  <c r="K1832" i="10"/>
  <c r="K1833" i="10"/>
  <c r="K1834" i="10"/>
  <c r="K1835" i="10"/>
  <c r="K1836" i="10"/>
  <c r="K1837" i="10"/>
  <c r="K1838" i="10"/>
  <c r="K1839" i="10"/>
  <c r="K1840" i="10"/>
  <c r="K1841" i="10"/>
  <c r="K1842" i="10"/>
  <c r="K1843" i="10"/>
  <c r="K1844" i="10"/>
  <c r="K1845" i="10"/>
  <c r="K1846" i="10"/>
  <c r="K1847" i="10"/>
  <c r="K1848" i="10"/>
  <c r="K1849" i="10"/>
  <c r="K1850" i="10"/>
  <c r="K1851" i="10"/>
  <c r="K1852" i="10"/>
  <c r="K1853" i="10"/>
  <c r="K1854" i="10"/>
  <c r="K1855" i="10"/>
  <c r="K1856" i="10"/>
  <c r="K1857" i="10"/>
  <c r="K1858" i="10"/>
  <c r="K1859" i="10"/>
  <c r="K1860" i="10"/>
  <c r="K1861" i="10"/>
  <c r="K1862" i="10"/>
  <c r="K1863" i="10"/>
  <c r="K1864" i="10"/>
  <c r="K1865" i="10"/>
  <c r="K1866" i="10"/>
  <c r="K1867" i="10"/>
  <c r="K1868" i="10"/>
  <c r="K1869" i="10"/>
  <c r="K1870" i="10"/>
  <c r="K1871" i="10"/>
  <c r="K1872" i="10"/>
  <c r="K1873" i="10"/>
  <c r="K1874" i="10"/>
  <c r="K1875" i="10"/>
  <c r="K1876" i="10"/>
  <c r="K1877" i="10"/>
  <c r="K1878" i="10"/>
  <c r="K1879" i="10"/>
  <c r="K1880" i="10"/>
  <c r="K1881" i="10"/>
  <c r="K1882" i="10"/>
  <c r="K1883" i="10"/>
  <c r="K1884" i="10"/>
  <c r="K1885" i="10"/>
  <c r="K1886" i="10"/>
  <c r="K1887" i="10"/>
  <c r="K1888" i="10"/>
  <c r="K1889" i="10"/>
  <c r="K1890" i="10"/>
  <c r="K1891" i="10"/>
  <c r="K1892" i="10"/>
  <c r="K1893" i="10"/>
  <c r="K1894" i="10"/>
  <c r="K1895" i="10"/>
  <c r="K1896" i="10"/>
  <c r="K1897" i="10"/>
  <c r="K1898" i="10"/>
  <c r="K1899" i="10"/>
  <c r="K1900" i="10"/>
  <c r="K1901" i="10"/>
  <c r="K1902" i="10"/>
  <c r="K1903" i="10"/>
  <c r="K1904" i="10"/>
  <c r="K1905" i="10"/>
  <c r="K1906" i="10"/>
  <c r="K1907" i="10"/>
  <c r="K1908" i="10"/>
  <c r="K1909" i="10"/>
  <c r="K1910" i="10"/>
  <c r="K1911" i="10"/>
  <c r="K1912" i="10"/>
  <c r="K1913" i="10"/>
  <c r="K1914" i="10"/>
  <c r="K1915" i="10"/>
  <c r="K1916" i="10"/>
  <c r="K1917" i="10"/>
  <c r="K1918" i="10"/>
  <c r="K1919" i="10"/>
  <c r="K1920" i="10"/>
  <c r="K1921" i="10"/>
  <c r="K1922" i="10"/>
  <c r="K1923" i="10"/>
  <c r="K1924" i="10"/>
  <c r="K1925" i="10"/>
  <c r="K1926" i="10"/>
  <c r="K1927" i="10"/>
  <c r="K1928" i="10"/>
  <c r="K1929" i="10"/>
  <c r="K1930" i="10"/>
  <c r="K1931" i="10"/>
  <c r="K1932" i="10"/>
  <c r="K1933" i="10"/>
  <c r="K1934" i="10"/>
  <c r="K1935" i="10"/>
  <c r="K1936" i="10"/>
  <c r="K1937" i="10"/>
  <c r="K1938" i="10"/>
  <c r="K1939" i="10"/>
  <c r="K1940" i="10"/>
  <c r="K1941" i="10"/>
  <c r="K1942" i="10"/>
  <c r="K1943" i="10"/>
  <c r="K1944" i="10"/>
  <c r="K1945" i="10"/>
  <c r="K1946" i="10"/>
  <c r="K1947" i="10"/>
  <c r="K1948" i="10"/>
  <c r="K1949" i="10"/>
  <c r="K1950" i="10"/>
  <c r="K1951" i="10"/>
  <c r="K1952" i="10"/>
  <c r="K1953" i="10"/>
  <c r="K1954" i="10"/>
  <c r="K1955" i="10"/>
  <c r="K1956" i="10"/>
  <c r="K1957" i="10"/>
  <c r="K1958" i="10"/>
  <c r="K1959" i="10"/>
  <c r="K1960" i="10"/>
  <c r="K1961" i="10"/>
  <c r="K1962" i="10"/>
  <c r="K1963" i="10"/>
  <c r="K1964" i="10"/>
  <c r="K1965" i="10"/>
  <c r="K1966" i="10"/>
  <c r="K1967" i="10"/>
  <c r="K1968" i="10"/>
  <c r="K1969" i="10"/>
  <c r="K1970" i="10"/>
  <c r="K1971" i="10"/>
  <c r="K1972" i="10"/>
  <c r="K1973" i="10"/>
  <c r="K1974" i="10"/>
  <c r="K1975" i="10"/>
  <c r="K1976" i="10"/>
  <c r="K1977" i="10"/>
  <c r="K1978" i="10"/>
  <c r="K1979" i="10"/>
  <c r="K1980" i="10"/>
  <c r="K1981" i="10"/>
  <c r="K1982" i="10"/>
  <c r="K1983" i="10"/>
  <c r="K1984" i="10"/>
  <c r="K1985" i="10"/>
  <c r="K1986" i="10"/>
  <c r="K1987" i="10"/>
  <c r="K1988" i="10"/>
  <c r="K1989" i="10"/>
  <c r="K1990" i="10"/>
  <c r="K1991" i="10"/>
  <c r="K1992" i="10"/>
  <c r="K1993" i="10"/>
  <c r="K1994" i="10"/>
  <c r="K1995" i="10"/>
  <c r="K1996" i="10"/>
  <c r="K1997" i="10"/>
  <c r="K1998" i="10"/>
  <c r="K1999" i="10"/>
  <c r="K2000" i="10"/>
  <c r="K2001" i="10"/>
  <c r="K2002" i="10"/>
  <c r="K2003" i="10"/>
  <c r="K2004" i="10"/>
  <c r="K2005" i="10"/>
  <c r="K2006" i="10"/>
  <c r="K2007" i="10"/>
  <c r="K2008" i="10"/>
  <c r="K2009" i="10"/>
  <c r="K2010" i="10"/>
  <c r="K2011" i="10"/>
  <c r="K2012" i="10"/>
  <c r="K2013" i="10"/>
  <c r="K2014" i="10"/>
  <c r="K2015" i="10"/>
  <c r="K2016" i="10"/>
  <c r="K2017" i="10"/>
  <c r="K2018" i="10"/>
  <c r="K2019" i="10"/>
  <c r="K2020" i="10"/>
  <c r="K2021" i="10"/>
  <c r="K2022" i="10"/>
  <c r="K2023" i="10"/>
  <c r="K2024" i="10"/>
  <c r="K2025" i="10"/>
  <c r="K2026" i="10"/>
  <c r="K2027" i="10"/>
  <c r="K2028" i="10"/>
  <c r="K2029" i="10"/>
  <c r="K2030" i="10"/>
  <c r="K2031" i="10"/>
  <c r="K2032" i="10"/>
  <c r="K2033" i="10"/>
  <c r="K2034" i="10"/>
  <c r="K2035" i="10"/>
  <c r="K2036" i="10"/>
  <c r="K2037" i="10"/>
  <c r="K2038" i="10"/>
  <c r="K2039" i="10"/>
  <c r="K2040" i="10"/>
  <c r="K2041" i="10"/>
  <c r="K2042" i="10"/>
  <c r="K2043" i="10"/>
  <c r="K2044" i="10"/>
  <c r="K2045" i="10"/>
  <c r="K2046" i="10"/>
  <c r="K2047" i="10"/>
  <c r="K2048" i="10"/>
  <c r="K2049" i="10"/>
  <c r="K2050" i="10"/>
  <c r="K2051" i="10"/>
  <c r="K2052" i="10"/>
  <c r="K2053" i="10"/>
  <c r="K2054" i="10"/>
  <c r="K2055" i="10"/>
  <c r="K2056" i="10"/>
  <c r="K2057" i="10"/>
  <c r="K2058" i="10"/>
  <c r="K2059" i="10"/>
  <c r="K2060" i="10"/>
  <c r="K2061" i="10"/>
  <c r="K2062" i="10"/>
  <c r="K2063" i="10"/>
  <c r="K2064" i="10"/>
  <c r="K2065" i="10"/>
  <c r="K2066" i="10"/>
  <c r="K2067" i="10"/>
  <c r="K2068" i="10"/>
  <c r="K2069" i="10"/>
  <c r="K2070" i="10"/>
  <c r="K2071" i="10"/>
  <c r="K2072" i="10"/>
  <c r="K2073" i="10"/>
  <c r="K2074" i="10"/>
  <c r="K2075" i="10"/>
  <c r="K2076" i="10"/>
  <c r="K2077" i="10"/>
  <c r="K2078" i="10"/>
  <c r="K2079" i="10"/>
  <c r="K2080" i="10"/>
  <c r="K2081" i="10"/>
  <c r="K2082" i="10"/>
  <c r="K2083" i="10"/>
  <c r="K2084" i="10"/>
  <c r="K2085" i="10"/>
  <c r="K2086" i="10"/>
  <c r="K2087" i="10"/>
  <c r="K2088" i="10"/>
  <c r="K2089" i="10"/>
  <c r="K2090" i="10"/>
  <c r="K2091" i="10"/>
  <c r="K2092" i="10"/>
  <c r="K2093" i="10"/>
  <c r="K2094" i="10"/>
  <c r="K2095" i="10"/>
  <c r="K2096" i="10"/>
  <c r="K2097" i="10"/>
  <c r="K2098" i="10"/>
  <c r="K2099" i="10"/>
  <c r="K2100" i="10"/>
  <c r="K2101" i="10"/>
  <c r="K2102" i="10"/>
  <c r="K2103" i="10"/>
  <c r="K2104" i="10"/>
  <c r="K2105" i="10"/>
  <c r="K2106" i="10"/>
  <c r="K2107" i="10"/>
  <c r="K2108" i="10"/>
  <c r="K2109" i="10"/>
  <c r="K2110" i="10"/>
  <c r="K2111" i="10"/>
  <c r="K2112" i="10"/>
  <c r="K2113" i="10"/>
  <c r="K2114" i="10"/>
  <c r="K2115" i="10"/>
  <c r="K2116" i="10"/>
  <c r="K2117" i="10"/>
  <c r="K2118" i="10"/>
  <c r="K2119" i="10"/>
  <c r="K2120" i="10"/>
  <c r="K2121" i="10"/>
  <c r="K2122" i="10"/>
  <c r="K2123" i="10"/>
  <c r="K2124" i="10"/>
  <c r="K2125" i="10"/>
  <c r="K2126" i="10"/>
  <c r="K2127" i="10"/>
  <c r="K2128" i="10"/>
  <c r="K2129" i="10"/>
  <c r="K2130" i="10"/>
  <c r="K2131" i="10"/>
  <c r="K2132" i="10"/>
  <c r="K2133" i="10"/>
  <c r="K2134" i="10"/>
  <c r="K2135" i="10"/>
  <c r="K2136" i="10"/>
  <c r="K2137" i="10"/>
  <c r="K2138" i="10"/>
  <c r="K2139" i="10"/>
  <c r="K2140" i="10"/>
  <c r="K2141" i="10"/>
  <c r="K2142" i="10"/>
  <c r="K2143" i="10"/>
  <c r="K2144" i="10"/>
  <c r="K2145" i="10"/>
  <c r="K2146" i="10"/>
  <c r="K2147" i="10"/>
  <c r="K2148" i="10"/>
  <c r="K2149" i="10"/>
  <c r="K2150" i="10"/>
  <c r="K2151" i="10"/>
  <c r="K2152" i="10"/>
  <c r="K2153" i="10"/>
  <c r="K2154" i="10"/>
  <c r="K2155" i="10"/>
  <c r="K2156" i="10"/>
  <c r="K2157" i="10"/>
  <c r="K2158" i="10"/>
  <c r="K2159" i="10"/>
  <c r="K2160" i="10"/>
  <c r="K2161" i="10"/>
  <c r="K2162" i="10"/>
  <c r="K2163" i="10"/>
  <c r="K2164" i="10"/>
  <c r="K2165" i="10"/>
  <c r="K2166" i="10"/>
  <c r="K2167" i="10"/>
  <c r="K2168" i="10"/>
  <c r="K2169" i="10"/>
  <c r="K2170" i="10"/>
  <c r="K2171" i="10"/>
  <c r="K2172" i="10"/>
  <c r="K2173" i="10"/>
  <c r="K2174" i="10"/>
  <c r="K2175" i="10"/>
  <c r="K2176" i="10"/>
  <c r="K2177" i="10"/>
  <c r="K2178" i="10"/>
  <c r="K2179" i="10"/>
  <c r="K2180" i="10"/>
  <c r="K2181" i="10"/>
  <c r="K2182" i="10"/>
  <c r="K2183" i="10"/>
  <c r="K2184" i="10"/>
  <c r="K2185" i="10"/>
  <c r="K2186" i="10"/>
  <c r="K2187" i="10"/>
  <c r="K2188" i="10"/>
  <c r="K2189" i="10"/>
  <c r="K2190" i="10"/>
  <c r="K2191" i="10"/>
  <c r="K2192" i="10"/>
  <c r="K2193" i="10"/>
  <c r="K2194" i="10"/>
  <c r="K2195" i="10"/>
  <c r="K2196" i="10"/>
  <c r="K2197" i="10"/>
  <c r="K2198" i="10"/>
  <c r="K2199" i="10"/>
  <c r="K2200" i="10"/>
  <c r="K2201" i="10"/>
  <c r="K2202" i="10"/>
  <c r="K2203" i="10"/>
  <c r="K2204" i="10"/>
  <c r="K2205" i="10"/>
  <c r="K2206" i="10"/>
  <c r="K2207" i="10"/>
  <c r="K2208" i="10"/>
  <c r="K2209" i="10"/>
  <c r="K2210" i="10"/>
  <c r="K2211" i="10"/>
  <c r="K2212" i="10"/>
  <c r="K2213" i="10"/>
  <c r="K2214" i="10"/>
  <c r="K2215" i="10"/>
  <c r="K2216" i="10"/>
  <c r="K2217" i="10"/>
  <c r="K2218" i="10"/>
  <c r="K2219" i="10"/>
  <c r="K2220" i="10"/>
  <c r="K2221" i="10"/>
  <c r="K2222" i="10"/>
  <c r="K2223" i="10"/>
  <c r="K2224" i="10"/>
  <c r="K2225" i="10"/>
  <c r="K2226" i="10"/>
  <c r="K2227" i="10"/>
  <c r="K2228" i="10"/>
  <c r="K2229" i="10"/>
  <c r="K2230" i="10"/>
  <c r="K2231" i="10"/>
  <c r="K2232" i="10"/>
  <c r="K2233" i="10"/>
  <c r="K2234" i="10"/>
  <c r="K2235" i="10"/>
  <c r="K2236" i="10"/>
  <c r="K2237" i="10"/>
  <c r="K2238" i="10"/>
  <c r="K2239" i="10"/>
  <c r="K2240" i="10"/>
  <c r="K2241" i="10"/>
  <c r="K2242" i="10"/>
  <c r="K2243" i="10"/>
  <c r="K2244" i="10"/>
  <c r="K2245" i="10"/>
  <c r="K2246" i="10"/>
  <c r="K2247" i="10"/>
  <c r="K2248" i="10"/>
  <c r="K2249" i="10"/>
  <c r="K2250" i="10"/>
  <c r="K2251" i="10"/>
  <c r="K2252" i="10"/>
  <c r="K2253" i="10"/>
  <c r="K2254" i="10"/>
  <c r="K2255" i="10"/>
  <c r="K2256" i="10"/>
  <c r="K2257" i="10"/>
  <c r="K2258" i="10"/>
  <c r="K2259" i="10"/>
  <c r="K2260" i="10"/>
  <c r="K2261" i="10"/>
  <c r="K2262" i="10"/>
  <c r="K2263" i="10"/>
  <c r="K2264" i="10"/>
  <c r="K2265" i="10"/>
  <c r="K2266" i="10"/>
  <c r="K2267" i="10"/>
  <c r="K2268" i="10"/>
  <c r="K2269" i="10"/>
  <c r="K2270" i="10"/>
  <c r="K2271" i="10"/>
  <c r="K2272" i="10"/>
  <c r="K2273" i="10"/>
  <c r="K2274" i="10"/>
  <c r="K2275" i="10"/>
  <c r="K2276" i="10"/>
  <c r="K2277" i="10"/>
  <c r="K2278" i="10"/>
  <c r="K2279" i="10"/>
  <c r="K2280" i="10"/>
  <c r="K2281" i="10"/>
  <c r="K2282" i="10"/>
  <c r="K2283" i="10"/>
  <c r="K2284" i="10"/>
  <c r="K2285" i="10"/>
  <c r="K2286" i="10"/>
  <c r="K2287" i="10"/>
  <c r="K2288" i="10"/>
  <c r="K2289" i="10"/>
  <c r="K2290" i="10"/>
  <c r="K2291" i="10"/>
  <c r="K2292" i="10"/>
  <c r="K2293" i="10"/>
  <c r="K2294" i="10"/>
  <c r="K2295" i="10"/>
  <c r="K2296" i="10"/>
  <c r="K2297" i="10"/>
  <c r="K2298" i="10"/>
  <c r="K2299" i="10"/>
  <c r="K2300" i="10"/>
  <c r="K2301" i="10"/>
  <c r="K2302" i="10"/>
  <c r="K2303" i="10"/>
  <c r="K2304" i="10"/>
  <c r="K2305" i="10"/>
  <c r="K2306" i="10"/>
  <c r="K2307" i="10"/>
  <c r="K2308" i="10"/>
  <c r="K2309" i="10"/>
  <c r="K2310" i="10"/>
  <c r="K2311" i="10"/>
  <c r="K2312" i="10"/>
  <c r="K2313" i="10"/>
  <c r="K2314" i="10"/>
  <c r="K2315" i="10"/>
  <c r="K2316" i="10"/>
  <c r="K2317" i="10"/>
  <c r="K2318" i="10"/>
  <c r="K2319" i="10"/>
  <c r="K2320" i="10"/>
  <c r="K2321" i="10"/>
  <c r="K2322" i="10"/>
  <c r="K2323" i="10"/>
  <c r="K2324" i="10"/>
  <c r="K2325" i="10"/>
  <c r="K2326" i="10"/>
  <c r="K2327" i="10"/>
  <c r="K2328" i="10"/>
  <c r="K2329" i="10"/>
  <c r="K2330" i="10"/>
  <c r="K2331" i="10"/>
  <c r="K2332" i="10"/>
  <c r="K2333" i="10"/>
  <c r="K2334" i="10"/>
  <c r="K2335" i="10"/>
  <c r="K2336" i="10"/>
  <c r="K2337" i="10"/>
  <c r="K2338" i="10"/>
  <c r="K2339" i="10"/>
  <c r="K2340" i="10"/>
  <c r="K2341" i="10"/>
  <c r="K2342" i="10"/>
  <c r="K2343" i="10"/>
  <c r="K2344" i="10"/>
  <c r="K2345" i="10"/>
  <c r="K2346" i="10"/>
  <c r="K2347" i="10"/>
  <c r="K2348" i="10"/>
  <c r="K2349" i="10"/>
  <c r="K2350" i="10"/>
  <c r="K2351" i="10"/>
  <c r="K2352" i="10"/>
  <c r="K2353" i="10"/>
  <c r="K2354" i="10"/>
  <c r="K2355" i="10"/>
  <c r="K2356" i="10"/>
  <c r="K2357" i="10"/>
  <c r="K2358" i="10"/>
  <c r="K2359" i="10"/>
  <c r="K2360" i="10"/>
  <c r="K2361" i="10"/>
  <c r="K2362" i="10"/>
  <c r="K2363" i="10"/>
  <c r="K2364" i="10"/>
  <c r="K2365" i="10"/>
  <c r="K2366" i="10"/>
  <c r="K2367" i="10"/>
  <c r="K2368" i="10"/>
  <c r="K2369" i="10"/>
  <c r="K2370" i="10"/>
  <c r="K2371" i="10"/>
  <c r="K2372" i="10"/>
  <c r="K2373" i="10"/>
  <c r="K2374" i="10"/>
  <c r="K2375" i="10"/>
  <c r="K2376" i="10"/>
  <c r="K2377" i="10"/>
  <c r="K2378" i="10"/>
  <c r="K2379" i="10"/>
  <c r="K2380" i="10"/>
  <c r="K2381" i="10"/>
  <c r="K2382" i="10"/>
  <c r="K2383" i="10"/>
  <c r="K2384" i="10"/>
  <c r="K2385" i="10"/>
  <c r="K2386" i="10"/>
  <c r="K2387" i="10"/>
  <c r="K2388" i="10"/>
  <c r="K2389" i="10"/>
  <c r="K2390" i="10"/>
  <c r="K2391" i="10"/>
  <c r="K2392" i="10"/>
  <c r="K2393" i="10"/>
  <c r="K2394" i="10"/>
  <c r="K2395" i="10"/>
  <c r="K2396" i="10"/>
  <c r="K2397" i="10"/>
  <c r="K2398" i="10"/>
  <c r="K2399" i="10"/>
  <c r="K2400" i="10"/>
  <c r="K2401" i="10"/>
  <c r="K2402" i="10"/>
  <c r="K2403" i="10"/>
  <c r="K2404" i="10"/>
  <c r="K2405" i="10"/>
  <c r="K2406" i="10"/>
  <c r="K2407" i="10"/>
  <c r="K2408" i="10"/>
  <c r="K2409" i="10"/>
  <c r="K2410" i="10"/>
  <c r="K2411" i="10"/>
  <c r="K2412" i="10"/>
  <c r="K2413" i="10"/>
  <c r="K2414" i="10"/>
  <c r="K2415" i="10"/>
  <c r="K2416" i="10"/>
  <c r="K2417" i="10"/>
  <c r="K2418" i="10"/>
  <c r="K2419" i="10"/>
  <c r="K2420" i="10"/>
  <c r="K2421" i="10"/>
  <c r="K2422" i="10"/>
  <c r="K2423" i="10"/>
  <c r="K2424" i="10"/>
  <c r="K2425" i="10"/>
  <c r="K2426" i="10"/>
  <c r="K2427" i="10"/>
  <c r="K2428" i="10"/>
  <c r="K2429" i="10"/>
  <c r="K2430" i="10"/>
  <c r="K2431" i="10"/>
  <c r="K2432" i="10"/>
  <c r="K2433" i="10"/>
  <c r="K2434" i="10"/>
  <c r="K2435" i="10"/>
  <c r="K2436" i="10"/>
  <c r="K2437" i="10"/>
  <c r="K2438" i="10"/>
  <c r="K2439" i="10"/>
  <c r="K2440" i="10"/>
  <c r="K2441" i="10"/>
  <c r="K2442" i="10"/>
  <c r="K2443" i="10"/>
  <c r="K2444" i="10"/>
  <c r="K2445" i="10"/>
  <c r="K2446" i="10"/>
  <c r="K2447" i="10"/>
  <c r="K2448" i="10"/>
  <c r="K2449" i="10"/>
  <c r="K2450" i="10"/>
  <c r="K2451" i="10"/>
  <c r="K2452" i="10"/>
  <c r="K2453" i="10"/>
  <c r="K2454" i="10"/>
  <c r="K2455" i="10"/>
  <c r="K2456" i="10"/>
  <c r="K2457" i="10"/>
  <c r="K2458" i="10"/>
  <c r="K2459" i="10"/>
  <c r="K2460" i="10"/>
  <c r="K2461" i="10"/>
  <c r="K2462" i="10"/>
  <c r="K2463" i="10"/>
  <c r="K2464" i="10"/>
  <c r="K2465" i="10"/>
  <c r="K2466" i="10"/>
  <c r="K2467" i="10"/>
  <c r="K2468" i="10"/>
  <c r="K2469" i="10"/>
  <c r="K2470" i="10"/>
  <c r="K2471" i="10"/>
  <c r="K2472" i="10"/>
  <c r="K2473" i="10"/>
  <c r="K2474" i="10"/>
  <c r="K2475" i="10"/>
  <c r="K2476" i="10"/>
  <c r="K2477" i="10"/>
  <c r="K2478" i="10"/>
  <c r="K2479" i="10"/>
  <c r="K2480" i="10"/>
  <c r="K2481" i="10"/>
  <c r="K2482" i="10"/>
  <c r="K2483" i="10"/>
  <c r="K2484" i="10"/>
  <c r="K2485" i="10"/>
  <c r="K2486" i="10"/>
  <c r="K2487" i="10"/>
  <c r="K2488" i="10"/>
  <c r="K2489" i="10"/>
  <c r="K2490" i="10"/>
  <c r="K2491" i="10"/>
  <c r="K2492" i="10"/>
  <c r="K2493" i="10"/>
  <c r="K2494" i="10"/>
  <c r="K2495" i="10"/>
  <c r="K2496" i="10"/>
  <c r="K2497" i="10"/>
  <c r="K2498" i="10"/>
  <c r="K2499" i="10"/>
  <c r="K2500" i="10"/>
  <c r="K2501" i="10"/>
  <c r="K2502" i="10"/>
  <c r="K2503" i="10"/>
  <c r="K2504" i="10"/>
  <c r="K2505" i="10"/>
  <c r="K2506" i="10"/>
  <c r="K2507" i="10"/>
  <c r="K2508" i="10"/>
  <c r="K2509" i="10"/>
  <c r="K2510" i="10"/>
  <c r="K2511" i="10"/>
  <c r="K2512" i="10"/>
  <c r="K2513" i="10"/>
  <c r="K2514" i="10"/>
  <c r="K2515" i="10"/>
  <c r="K2516" i="10"/>
  <c r="K2517" i="10"/>
  <c r="K2518" i="10"/>
  <c r="K2519" i="10"/>
  <c r="K2520" i="10"/>
  <c r="K2521" i="10"/>
  <c r="K2522" i="10"/>
  <c r="K2523" i="10"/>
  <c r="K2524" i="10"/>
  <c r="K2525" i="10"/>
  <c r="K2526" i="10"/>
  <c r="K2527" i="10"/>
  <c r="K2528" i="10"/>
  <c r="K2529" i="10"/>
  <c r="K2530" i="10"/>
  <c r="K2531" i="10"/>
  <c r="K2532" i="10"/>
  <c r="K2533" i="10"/>
  <c r="K2534" i="10"/>
  <c r="K2535" i="10"/>
  <c r="K2536" i="10"/>
  <c r="K2537" i="10"/>
  <c r="K2538" i="10"/>
  <c r="K2539" i="10"/>
  <c r="K2540" i="10"/>
  <c r="K2541" i="10"/>
  <c r="K2542" i="10"/>
  <c r="K2543" i="10"/>
  <c r="K2544" i="10"/>
  <c r="K2545" i="10"/>
  <c r="K2546" i="10"/>
  <c r="K2547" i="10"/>
  <c r="K2548" i="10"/>
  <c r="K2549" i="10"/>
  <c r="K2550" i="10"/>
  <c r="K2551" i="10"/>
  <c r="K2552" i="10"/>
  <c r="K2553" i="10"/>
  <c r="K2554" i="10"/>
  <c r="K2555" i="10"/>
  <c r="K2556" i="10"/>
  <c r="K2557" i="10"/>
  <c r="K2558" i="10"/>
  <c r="K2559" i="10"/>
  <c r="K2560" i="10"/>
  <c r="K2561" i="10"/>
  <c r="K2562" i="10"/>
  <c r="K2563" i="10"/>
  <c r="K2564" i="10"/>
  <c r="K2565" i="10"/>
  <c r="K2566" i="10"/>
  <c r="K2567" i="10"/>
  <c r="K2568" i="10"/>
  <c r="K2569" i="10"/>
  <c r="K2570" i="10"/>
  <c r="K2571" i="10"/>
  <c r="K2572" i="10"/>
  <c r="K2573" i="10"/>
  <c r="K2574" i="10"/>
  <c r="K2575" i="10"/>
  <c r="K2576" i="10"/>
  <c r="K2577" i="10"/>
  <c r="K2578" i="10"/>
  <c r="K2579" i="10"/>
  <c r="K2580" i="10"/>
  <c r="K2581" i="10"/>
  <c r="K2582" i="10"/>
  <c r="K2583" i="10"/>
  <c r="K2584" i="10"/>
  <c r="K2585" i="10"/>
  <c r="K2586" i="10"/>
  <c r="K2587" i="10"/>
  <c r="K2588" i="10"/>
  <c r="K2589" i="10"/>
  <c r="K2590" i="10"/>
  <c r="K2591" i="10"/>
  <c r="K2592" i="10"/>
  <c r="K2593" i="10"/>
  <c r="K2594" i="10"/>
  <c r="K2595" i="10"/>
  <c r="K2596" i="10"/>
  <c r="K2597" i="10"/>
  <c r="K2598" i="10"/>
  <c r="K2599" i="10"/>
  <c r="K2600" i="10"/>
  <c r="K2601" i="10"/>
  <c r="K2602" i="10"/>
  <c r="K2603" i="10"/>
  <c r="K2604" i="10"/>
  <c r="K2605" i="10"/>
  <c r="K2606" i="10"/>
  <c r="K2607" i="10"/>
  <c r="K2608" i="10"/>
  <c r="K2609" i="10"/>
  <c r="K2610" i="10"/>
  <c r="K2611" i="10"/>
  <c r="K2612" i="10"/>
  <c r="K2613" i="10"/>
  <c r="K2614" i="10"/>
  <c r="K2615" i="10"/>
  <c r="K2616" i="10"/>
  <c r="K2617" i="10"/>
  <c r="K2618" i="10"/>
  <c r="K2619" i="10"/>
  <c r="K2620" i="10"/>
  <c r="K2621" i="10"/>
  <c r="K2622" i="10"/>
  <c r="K2623" i="10"/>
  <c r="K2624" i="10"/>
  <c r="K2625" i="10"/>
  <c r="K2626" i="10"/>
  <c r="K2627" i="10"/>
  <c r="K2628" i="10"/>
  <c r="K2629" i="10"/>
  <c r="K2630" i="10"/>
  <c r="K2631" i="10"/>
  <c r="K2632" i="10"/>
  <c r="K2633" i="10"/>
  <c r="K2634" i="10"/>
  <c r="K2635" i="10"/>
  <c r="K2636" i="10"/>
  <c r="K2637" i="10"/>
  <c r="K2638" i="10"/>
  <c r="K2639" i="10"/>
  <c r="K2640" i="10"/>
  <c r="K2641" i="10"/>
  <c r="K2642" i="10"/>
  <c r="K2643" i="10"/>
  <c r="K2644" i="10"/>
  <c r="K2645" i="10"/>
  <c r="K2646" i="10"/>
  <c r="K2647" i="10"/>
  <c r="K2648" i="10"/>
  <c r="K2649" i="10"/>
  <c r="K2650" i="10"/>
  <c r="K2651" i="10"/>
  <c r="K2652" i="10"/>
  <c r="K2653" i="10"/>
  <c r="K2654" i="10"/>
  <c r="K2655" i="10"/>
  <c r="K2656" i="10"/>
  <c r="K2657" i="10"/>
  <c r="K2658" i="10"/>
  <c r="K2659" i="10"/>
  <c r="K2660" i="10"/>
  <c r="K2661" i="10"/>
  <c r="K2662" i="10"/>
  <c r="K2663" i="10"/>
  <c r="K2664" i="10"/>
  <c r="K2665" i="10"/>
  <c r="K2666" i="10"/>
  <c r="K2667" i="10"/>
  <c r="K2668" i="10"/>
  <c r="K2669" i="10"/>
  <c r="K2670" i="10"/>
  <c r="K2671" i="10"/>
  <c r="K2672" i="10"/>
  <c r="K2673" i="10"/>
  <c r="K2674" i="10"/>
  <c r="K2675" i="10"/>
  <c r="K2676" i="10"/>
  <c r="K2677" i="10"/>
  <c r="K2678" i="10"/>
  <c r="K2679" i="10"/>
  <c r="K2680" i="10"/>
  <c r="K2681" i="10"/>
  <c r="K2682" i="10"/>
  <c r="K2683" i="10"/>
  <c r="K2684" i="10"/>
  <c r="K2685" i="10"/>
  <c r="K2686" i="10"/>
  <c r="K2687" i="10"/>
  <c r="K2688" i="10"/>
  <c r="K2689" i="10"/>
  <c r="K2690" i="10"/>
  <c r="K2691" i="10"/>
  <c r="K2692" i="10"/>
  <c r="K2693" i="10"/>
  <c r="K2694" i="10"/>
  <c r="K2695" i="10"/>
  <c r="K2696" i="10"/>
  <c r="K2697" i="10"/>
  <c r="K2698" i="10"/>
  <c r="K2699" i="10"/>
  <c r="K2700" i="10"/>
  <c r="K2701" i="10"/>
  <c r="K2702" i="10"/>
  <c r="K2703" i="10"/>
  <c r="K2704" i="10"/>
  <c r="K2705" i="10"/>
  <c r="K2706" i="10"/>
  <c r="K2707" i="10"/>
  <c r="K2708" i="10"/>
  <c r="K2709" i="10"/>
  <c r="K2710" i="10"/>
  <c r="K2711" i="10"/>
  <c r="K2712" i="10"/>
  <c r="K2713" i="10"/>
  <c r="K2714" i="10"/>
  <c r="K2715" i="10"/>
  <c r="K2716" i="10"/>
  <c r="K2717" i="10"/>
  <c r="K2718" i="10"/>
  <c r="K2719" i="10"/>
  <c r="K2720" i="10"/>
  <c r="K2721" i="10"/>
  <c r="K2722" i="10"/>
  <c r="K2723" i="10"/>
  <c r="K2724" i="10"/>
  <c r="K2725" i="10"/>
  <c r="K2726" i="10"/>
  <c r="K2727" i="10"/>
  <c r="K2728" i="10"/>
  <c r="K2729" i="10"/>
  <c r="K2730" i="10"/>
  <c r="K2731" i="10"/>
  <c r="K2732" i="10"/>
  <c r="K2733" i="10"/>
  <c r="K2734" i="10"/>
  <c r="K2735" i="10"/>
  <c r="K2736" i="10"/>
  <c r="K2737" i="10"/>
  <c r="K2738" i="10"/>
  <c r="K2739" i="10"/>
  <c r="K2740" i="10"/>
  <c r="K2741" i="10"/>
  <c r="K2742" i="10"/>
  <c r="K2743" i="10"/>
  <c r="K2744" i="10"/>
  <c r="K2745" i="10"/>
  <c r="K2746" i="10"/>
  <c r="K2747" i="10"/>
  <c r="K2748" i="10"/>
  <c r="K2749" i="10"/>
  <c r="K2750" i="10"/>
  <c r="K2751" i="10"/>
  <c r="K2752" i="10"/>
  <c r="K2753" i="10"/>
  <c r="K2754" i="10"/>
  <c r="K2755" i="10"/>
  <c r="K2756" i="10"/>
  <c r="K2757" i="10"/>
  <c r="K2758" i="10"/>
  <c r="K2759" i="10"/>
  <c r="K2760" i="10"/>
  <c r="K2761" i="10"/>
  <c r="K2762" i="10"/>
  <c r="K2763" i="10"/>
  <c r="K2764" i="10"/>
  <c r="K2765" i="10"/>
  <c r="K2766" i="10"/>
  <c r="K2767" i="10"/>
  <c r="K2768" i="10"/>
  <c r="K2769" i="10"/>
  <c r="K2770" i="10"/>
  <c r="K2771" i="10"/>
  <c r="K2772" i="10"/>
  <c r="K2773" i="10"/>
  <c r="K2774" i="10"/>
  <c r="K2775" i="10"/>
  <c r="K2776" i="10"/>
  <c r="K2777" i="10"/>
  <c r="K2778" i="10"/>
  <c r="K2779" i="10"/>
  <c r="K2780" i="10"/>
  <c r="K2781" i="10"/>
  <c r="K2782" i="10"/>
  <c r="K2783" i="10"/>
  <c r="K2784" i="10"/>
  <c r="K2785" i="10"/>
  <c r="K2786" i="10"/>
  <c r="K2787" i="10"/>
  <c r="K2788" i="10"/>
  <c r="K2789" i="10"/>
  <c r="K2790" i="10"/>
  <c r="K2791" i="10"/>
  <c r="K2792" i="10"/>
  <c r="K2793" i="10"/>
  <c r="K2794" i="10"/>
  <c r="K2795" i="10"/>
  <c r="K2796" i="10"/>
  <c r="K2797" i="10"/>
  <c r="K2798" i="10"/>
  <c r="K2799" i="10"/>
  <c r="K2800" i="10"/>
  <c r="K2801" i="10"/>
  <c r="K2802" i="10"/>
  <c r="K2803" i="10"/>
  <c r="K2804" i="10"/>
  <c r="K2805" i="10"/>
  <c r="K2806" i="10"/>
  <c r="K2807" i="10"/>
  <c r="K2808" i="10"/>
  <c r="K2809" i="10"/>
  <c r="K2810" i="10"/>
  <c r="K2811" i="10"/>
  <c r="K2812" i="10"/>
  <c r="K2813" i="10"/>
  <c r="K2814" i="10"/>
  <c r="K2815" i="10"/>
  <c r="K2816" i="10"/>
  <c r="K2817" i="10"/>
  <c r="K2818" i="10"/>
  <c r="K2819" i="10"/>
  <c r="K2820" i="10"/>
  <c r="K2821" i="10"/>
  <c r="K2822" i="10"/>
  <c r="K2823" i="10"/>
  <c r="K2824" i="10"/>
  <c r="K2825" i="10"/>
  <c r="K2826" i="10"/>
  <c r="K2827" i="10"/>
  <c r="K2828" i="10"/>
  <c r="K2829" i="10"/>
  <c r="K2830" i="10"/>
  <c r="K2831" i="10"/>
  <c r="K2832" i="10"/>
  <c r="K2833" i="10"/>
  <c r="K2834" i="10"/>
  <c r="K2835" i="10"/>
  <c r="K2836" i="10"/>
  <c r="K2837" i="10"/>
  <c r="K2838" i="10"/>
  <c r="K2839" i="10"/>
  <c r="K2840" i="10"/>
  <c r="K2841" i="10"/>
  <c r="K2842" i="10"/>
  <c r="K2843" i="10"/>
  <c r="K2844" i="10"/>
  <c r="K2845" i="10"/>
  <c r="K2846" i="10"/>
  <c r="K2847" i="10"/>
  <c r="K2848" i="10"/>
  <c r="K2849" i="10"/>
  <c r="K2850" i="10"/>
  <c r="K2851" i="10"/>
  <c r="K2852" i="10"/>
  <c r="K2853" i="10"/>
  <c r="K2854" i="10"/>
  <c r="K2855" i="10"/>
  <c r="K2856" i="10"/>
  <c r="K2857" i="10"/>
  <c r="K2858" i="10"/>
  <c r="K2859" i="10"/>
  <c r="K2860" i="10"/>
  <c r="K2861" i="10"/>
  <c r="K2862" i="10"/>
  <c r="K2863" i="10"/>
  <c r="K2864" i="10"/>
  <c r="K2865" i="10"/>
  <c r="K2866" i="10"/>
  <c r="K2867" i="10"/>
  <c r="K2868" i="10"/>
  <c r="K2869" i="10"/>
  <c r="K2870" i="10"/>
  <c r="K2871" i="10"/>
  <c r="K2872" i="10"/>
  <c r="K2873" i="10"/>
  <c r="K2874" i="10"/>
  <c r="K2875" i="10"/>
  <c r="K2876" i="10"/>
  <c r="K2877" i="10"/>
  <c r="K2878" i="10"/>
  <c r="K2879" i="10"/>
  <c r="K2880" i="10"/>
  <c r="K2881" i="10"/>
  <c r="K2882" i="10"/>
  <c r="K2883" i="10"/>
  <c r="K2884" i="10"/>
  <c r="K2885" i="10"/>
  <c r="K2886" i="10"/>
  <c r="K2887" i="10"/>
  <c r="K2888" i="10"/>
  <c r="K2889" i="10"/>
  <c r="K2890" i="10"/>
  <c r="K2891" i="10"/>
  <c r="K2892" i="10"/>
  <c r="K2893" i="10"/>
  <c r="K2894" i="10"/>
  <c r="K2895" i="10"/>
  <c r="K2896" i="10"/>
  <c r="K2897" i="10"/>
  <c r="K2898" i="10"/>
  <c r="K2899" i="10"/>
  <c r="K2900" i="10"/>
  <c r="K2901" i="10"/>
  <c r="K2902" i="10"/>
  <c r="K2903" i="10"/>
  <c r="K2904" i="10"/>
  <c r="K2905" i="10"/>
  <c r="K2906" i="10"/>
  <c r="K2907" i="10"/>
  <c r="K2908" i="10"/>
  <c r="K2909" i="10"/>
  <c r="K2910" i="10"/>
  <c r="K2911" i="10"/>
  <c r="K2912" i="10"/>
  <c r="K2913" i="10"/>
  <c r="K2914" i="10"/>
  <c r="K2915" i="10"/>
  <c r="K2916" i="10"/>
  <c r="K2917" i="10"/>
  <c r="K2918" i="10"/>
  <c r="K2919" i="10"/>
  <c r="K2920" i="10"/>
  <c r="K2921" i="10"/>
  <c r="K2922" i="10"/>
  <c r="K2923" i="10"/>
  <c r="K2924" i="10"/>
  <c r="K2925" i="10"/>
  <c r="K2926" i="10"/>
  <c r="K2927" i="10"/>
  <c r="K2928" i="10"/>
  <c r="K2929" i="10"/>
  <c r="K2930" i="10"/>
  <c r="K2931" i="10"/>
  <c r="K2932" i="10"/>
  <c r="K2933" i="10"/>
  <c r="K2934" i="10"/>
  <c r="K2935" i="10"/>
  <c r="K2936" i="10"/>
  <c r="K2937" i="10"/>
  <c r="K2938" i="10"/>
  <c r="K2939" i="10"/>
  <c r="K2940" i="10"/>
  <c r="K2941" i="10"/>
  <c r="K2942" i="10"/>
  <c r="K2943" i="10"/>
  <c r="K2944" i="10"/>
  <c r="K2945" i="10"/>
  <c r="K2946" i="10"/>
  <c r="K2947" i="10"/>
  <c r="K2948" i="10"/>
  <c r="K2949" i="10"/>
  <c r="K2950" i="10"/>
  <c r="K2951" i="10"/>
  <c r="K2952" i="10"/>
  <c r="K2953" i="10"/>
  <c r="K2954" i="10"/>
  <c r="K2955" i="10"/>
  <c r="K2956" i="10"/>
  <c r="K2957" i="10"/>
  <c r="K2958" i="10"/>
  <c r="K2959" i="10"/>
  <c r="K2960" i="10"/>
  <c r="K2961" i="10"/>
  <c r="K2962" i="10"/>
  <c r="K2963" i="10"/>
  <c r="K2964" i="10"/>
  <c r="K2965" i="10"/>
  <c r="K2966" i="10"/>
  <c r="K2967" i="10"/>
  <c r="K2968" i="10"/>
  <c r="K2969" i="10"/>
  <c r="K2970" i="10"/>
  <c r="K2971" i="10"/>
  <c r="K2972" i="10"/>
  <c r="K2973" i="10"/>
  <c r="K2974" i="10"/>
  <c r="K2975" i="10"/>
  <c r="K2976" i="10"/>
  <c r="K2977" i="10"/>
  <c r="K2978" i="10"/>
  <c r="K2979" i="10"/>
  <c r="K2980" i="10"/>
  <c r="K2981" i="10"/>
  <c r="K2982" i="10"/>
  <c r="K2983" i="10"/>
  <c r="K2984" i="10"/>
  <c r="K2985" i="10"/>
  <c r="K2986" i="10"/>
  <c r="K2987" i="10"/>
  <c r="K2988" i="10"/>
  <c r="K2989" i="10"/>
  <c r="K2990" i="10"/>
  <c r="K2991" i="10"/>
  <c r="K2992" i="10"/>
  <c r="K2993" i="10"/>
  <c r="K2994" i="10"/>
  <c r="K2995" i="10"/>
  <c r="K2996" i="10"/>
  <c r="K2997" i="10"/>
  <c r="K2998" i="10"/>
  <c r="K2999" i="10"/>
  <c r="K3000" i="10"/>
  <c r="K3001" i="10"/>
  <c r="K3002" i="10"/>
  <c r="K3003" i="10"/>
  <c r="K3004" i="10"/>
  <c r="K3005" i="10"/>
  <c r="K3006" i="10"/>
  <c r="K3007" i="10"/>
  <c r="K3008" i="10"/>
  <c r="K3009" i="10"/>
  <c r="K3010" i="10"/>
  <c r="K3011" i="10"/>
  <c r="K3012" i="10"/>
  <c r="K3013" i="10"/>
  <c r="K3014" i="10"/>
  <c r="K3015" i="10"/>
  <c r="K3016" i="10"/>
  <c r="K3017" i="10"/>
  <c r="K3018" i="10"/>
  <c r="K3019" i="10"/>
  <c r="K3020" i="10"/>
  <c r="K3021" i="10"/>
  <c r="K3022" i="10"/>
  <c r="K3023" i="10"/>
  <c r="K3024" i="10"/>
  <c r="K3025" i="10"/>
  <c r="K3026" i="10"/>
  <c r="K3027" i="10"/>
  <c r="K3028" i="10"/>
  <c r="K3029" i="10"/>
  <c r="K3030" i="10"/>
  <c r="K3031" i="10"/>
  <c r="K3032" i="10"/>
  <c r="K3033" i="10"/>
  <c r="K3034" i="10"/>
  <c r="K3035" i="10"/>
  <c r="K3036" i="10"/>
  <c r="K3037" i="10"/>
  <c r="K3038" i="10"/>
  <c r="K3039" i="10"/>
  <c r="K3040" i="10"/>
  <c r="K3041" i="10"/>
  <c r="K3042" i="10"/>
  <c r="K3043" i="10"/>
  <c r="K3044" i="10"/>
  <c r="K3045" i="10"/>
  <c r="K3046" i="10"/>
  <c r="K3047" i="10"/>
  <c r="K3048" i="10"/>
  <c r="K3049" i="10"/>
  <c r="K3050" i="10"/>
  <c r="K3051" i="10"/>
  <c r="K3052" i="10"/>
  <c r="K3053" i="10"/>
  <c r="K3054" i="10"/>
  <c r="K3055" i="10"/>
  <c r="K3056" i="10"/>
  <c r="K3057" i="10"/>
  <c r="K3058" i="10"/>
  <c r="K3059" i="10"/>
  <c r="K3060" i="10"/>
  <c r="K3061" i="10"/>
  <c r="K3062" i="10"/>
  <c r="K3063" i="10"/>
  <c r="K3064" i="10"/>
  <c r="K3065" i="10"/>
  <c r="K3066" i="10"/>
  <c r="K3067" i="10"/>
  <c r="K3068" i="10"/>
  <c r="K3069" i="10"/>
  <c r="K3070" i="10"/>
  <c r="K3071" i="10"/>
  <c r="K3072" i="10"/>
  <c r="K3073" i="10"/>
  <c r="K3074" i="10"/>
  <c r="K3075" i="10"/>
  <c r="K3076" i="10"/>
  <c r="K3077" i="10"/>
  <c r="K3078" i="10"/>
  <c r="K3079" i="10"/>
  <c r="K3080" i="10"/>
  <c r="K3081" i="10"/>
  <c r="K3082" i="10"/>
  <c r="K3083" i="10"/>
  <c r="K3084" i="10"/>
  <c r="K3085" i="10"/>
  <c r="K3086" i="10"/>
  <c r="K3087" i="10"/>
  <c r="K3088" i="10"/>
  <c r="K3089" i="10"/>
  <c r="K3090" i="10"/>
  <c r="K3091" i="10"/>
  <c r="K3092" i="10"/>
  <c r="K3093" i="10"/>
  <c r="K3094" i="10"/>
  <c r="K3095" i="10"/>
  <c r="K3096" i="10"/>
  <c r="K3097" i="10"/>
  <c r="K3098" i="10"/>
  <c r="K3099" i="10"/>
  <c r="K3100" i="10"/>
  <c r="K3101" i="10"/>
  <c r="K3102" i="10"/>
  <c r="K3103" i="10"/>
  <c r="K3104" i="10"/>
  <c r="K3105" i="10"/>
  <c r="K3106" i="10"/>
  <c r="K3107" i="10"/>
  <c r="K3108" i="10"/>
  <c r="K3109" i="10"/>
  <c r="K3110" i="10"/>
  <c r="K3111" i="10"/>
  <c r="K3112" i="10"/>
  <c r="K3113" i="10"/>
  <c r="K3114" i="10"/>
  <c r="K3115" i="10"/>
  <c r="K3116" i="10"/>
  <c r="K3117" i="10"/>
  <c r="K3118" i="10"/>
  <c r="K3119" i="10"/>
  <c r="K3120" i="10"/>
  <c r="K3121" i="10"/>
  <c r="K3122" i="10"/>
  <c r="K3123" i="10"/>
  <c r="K3124" i="10"/>
  <c r="K3125" i="10"/>
  <c r="K3126" i="10"/>
  <c r="K3127" i="10"/>
  <c r="K3128" i="10"/>
  <c r="K3129" i="10"/>
  <c r="K3130" i="10"/>
  <c r="K3131" i="10"/>
  <c r="K3132" i="10"/>
  <c r="K3133" i="10"/>
  <c r="K3134" i="10"/>
  <c r="K3135" i="10"/>
  <c r="K3136" i="10"/>
  <c r="K3137" i="10"/>
  <c r="K3138" i="10"/>
  <c r="K3139" i="10"/>
  <c r="K3140" i="10"/>
  <c r="K3141" i="10"/>
  <c r="K3142" i="10"/>
  <c r="K3143" i="10"/>
  <c r="K3144" i="10"/>
  <c r="K3145" i="10"/>
  <c r="K3146" i="10"/>
  <c r="K3147" i="10"/>
  <c r="K3148" i="10"/>
  <c r="K3149" i="10"/>
  <c r="K3150" i="10"/>
  <c r="K3151" i="10"/>
  <c r="K3152" i="10"/>
  <c r="K3153" i="10"/>
  <c r="K3154" i="10"/>
  <c r="K3155" i="10"/>
  <c r="K3156" i="10"/>
  <c r="K3157" i="10"/>
  <c r="K3158" i="10"/>
  <c r="K3159" i="10"/>
  <c r="K3160" i="10"/>
  <c r="K3161" i="10"/>
  <c r="K3162" i="10"/>
  <c r="K3163" i="10"/>
  <c r="K3164" i="10"/>
  <c r="K3165" i="10"/>
  <c r="K3166" i="10"/>
  <c r="K3167" i="10"/>
  <c r="K3168" i="10"/>
  <c r="K3169" i="10"/>
  <c r="K3170" i="10"/>
  <c r="K3171" i="10"/>
  <c r="K3172" i="10"/>
  <c r="K3173" i="10"/>
  <c r="K3174" i="10"/>
  <c r="K3175" i="10"/>
  <c r="K3176" i="10"/>
  <c r="K3177" i="10"/>
  <c r="K3178" i="10"/>
  <c r="K3179" i="10"/>
  <c r="K3180" i="10"/>
  <c r="K3181" i="10"/>
  <c r="K3182" i="10"/>
  <c r="K3183" i="10"/>
  <c r="K3184" i="10"/>
  <c r="K3185" i="10"/>
  <c r="K3186" i="10"/>
  <c r="K3187" i="10"/>
  <c r="K3188" i="10"/>
  <c r="K3189" i="10"/>
  <c r="K3190" i="10"/>
  <c r="K3191" i="10"/>
  <c r="K3192" i="10"/>
  <c r="K3193" i="10"/>
  <c r="K3194" i="10"/>
  <c r="K3195" i="10"/>
  <c r="K3196" i="10"/>
  <c r="K3197" i="10"/>
  <c r="K3198" i="10"/>
  <c r="K3199" i="10"/>
  <c r="K3200" i="10"/>
  <c r="K3201" i="10"/>
  <c r="K3202" i="10"/>
  <c r="K3203" i="10"/>
  <c r="K3204" i="10"/>
  <c r="K3205" i="10"/>
  <c r="K3206" i="10"/>
  <c r="K3207" i="10"/>
  <c r="K3208" i="10"/>
  <c r="K3209" i="10"/>
  <c r="K3210" i="10"/>
  <c r="K3211" i="10"/>
  <c r="K3212" i="10"/>
  <c r="K3213" i="10"/>
  <c r="K3214" i="10"/>
  <c r="K3215" i="10"/>
  <c r="K3216" i="10"/>
  <c r="K3217" i="10"/>
  <c r="K3218" i="10"/>
  <c r="K3219" i="10"/>
  <c r="K3220" i="10"/>
  <c r="K3221" i="10"/>
  <c r="K3222" i="10"/>
  <c r="K3223" i="10"/>
  <c r="K3224" i="10"/>
  <c r="K3225" i="10"/>
  <c r="K3226" i="10"/>
  <c r="K3227" i="10"/>
  <c r="K3228" i="10"/>
  <c r="K3229" i="10"/>
  <c r="K3230" i="10"/>
  <c r="K3231" i="10"/>
  <c r="K3232" i="10"/>
  <c r="K3233" i="10"/>
  <c r="K3234" i="10"/>
  <c r="K3235" i="10"/>
  <c r="K3236" i="10"/>
  <c r="K3237" i="10"/>
  <c r="K3238" i="10"/>
  <c r="K3239" i="10"/>
  <c r="K3240" i="10"/>
  <c r="K3241" i="10"/>
  <c r="K3242" i="10"/>
  <c r="K3243" i="10"/>
  <c r="K3244" i="10"/>
  <c r="K3245" i="10"/>
  <c r="K3246" i="10"/>
  <c r="K3247" i="10"/>
  <c r="K3248" i="10"/>
  <c r="K3249" i="10"/>
  <c r="K3250" i="10"/>
  <c r="K3251" i="10"/>
  <c r="K3252" i="10"/>
  <c r="K3253" i="10"/>
  <c r="K3254" i="10"/>
  <c r="K3255" i="10"/>
  <c r="K3256" i="10"/>
  <c r="K3257" i="10"/>
  <c r="K3258" i="10"/>
  <c r="K3259" i="10"/>
  <c r="K3260" i="10"/>
  <c r="K3261" i="10"/>
  <c r="K3262" i="10"/>
  <c r="K3263" i="10"/>
  <c r="K3264" i="10"/>
  <c r="K3265" i="10"/>
  <c r="K3266" i="10"/>
  <c r="K3267" i="10"/>
  <c r="K3268" i="10"/>
  <c r="K3269" i="10"/>
  <c r="K3270" i="10"/>
  <c r="K3271" i="10"/>
  <c r="K3272" i="10"/>
  <c r="K3273" i="10"/>
  <c r="K3274" i="10"/>
  <c r="K3275" i="10"/>
  <c r="K3276" i="10"/>
  <c r="K3277" i="10"/>
  <c r="K3278" i="10"/>
  <c r="K3279" i="10"/>
  <c r="K3280" i="10"/>
  <c r="K3281" i="10"/>
  <c r="K3282" i="10"/>
  <c r="K3283" i="10"/>
  <c r="K3284" i="10"/>
  <c r="K3285" i="10"/>
  <c r="K3286" i="10"/>
  <c r="K3287" i="10"/>
  <c r="K3288" i="10"/>
  <c r="K3289" i="10"/>
  <c r="K3290" i="10"/>
  <c r="K3291" i="10"/>
  <c r="K3292" i="10"/>
  <c r="K3293" i="10"/>
  <c r="K3294" i="10"/>
  <c r="K3295" i="10"/>
  <c r="K3296" i="10"/>
  <c r="K3297" i="10"/>
  <c r="K3298" i="10"/>
  <c r="K3299" i="10"/>
  <c r="K3300" i="10"/>
  <c r="K3301" i="10"/>
  <c r="K3302" i="10"/>
  <c r="K3303" i="10"/>
  <c r="K3304" i="10"/>
  <c r="K3305" i="10"/>
  <c r="K3306" i="10"/>
  <c r="K3307" i="10"/>
  <c r="K3308" i="10"/>
  <c r="K3309" i="10"/>
  <c r="K3310" i="10"/>
  <c r="K3311" i="10"/>
  <c r="K3312" i="10"/>
  <c r="K3313" i="10"/>
  <c r="K3314" i="10"/>
  <c r="K3315" i="10"/>
  <c r="K3316" i="10"/>
  <c r="K3317" i="10"/>
  <c r="K3318" i="10"/>
  <c r="K3319" i="10"/>
  <c r="K3320" i="10"/>
  <c r="K3321" i="10"/>
  <c r="K3322" i="10"/>
  <c r="K3323" i="10"/>
  <c r="K3324" i="10"/>
  <c r="K3325" i="10"/>
  <c r="K3326" i="10"/>
  <c r="K3327" i="10"/>
  <c r="K3328" i="10"/>
  <c r="K3329" i="10"/>
  <c r="K3330" i="10"/>
  <c r="K3331" i="10"/>
  <c r="K3332" i="10"/>
  <c r="K3333" i="10"/>
  <c r="K3334" i="10"/>
  <c r="K3335" i="10"/>
  <c r="K3336" i="10"/>
  <c r="K3337" i="10"/>
  <c r="K3338" i="10"/>
  <c r="K3339" i="10"/>
  <c r="K3340" i="10"/>
  <c r="K3341" i="10"/>
  <c r="K3342" i="10"/>
  <c r="K3343" i="10"/>
  <c r="K3344" i="10"/>
  <c r="K3345" i="10"/>
  <c r="K3346" i="10"/>
  <c r="K3347" i="10"/>
  <c r="K3348" i="10"/>
  <c r="K3349" i="10"/>
  <c r="K3350" i="10"/>
  <c r="K3351" i="10"/>
  <c r="K3352" i="10"/>
  <c r="K3353" i="10"/>
  <c r="K3354" i="10"/>
  <c r="K3355" i="10"/>
  <c r="K3356" i="10"/>
  <c r="K3357" i="10"/>
  <c r="K3358" i="10"/>
  <c r="K3359" i="10"/>
  <c r="K3360" i="10"/>
  <c r="K3361" i="10"/>
  <c r="K3362" i="10"/>
  <c r="K3363" i="10"/>
  <c r="K3364" i="10"/>
  <c r="K3365" i="10"/>
  <c r="K3366" i="10"/>
  <c r="K3367" i="10"/>
  <c r="K3368" i="10"/>
  <c r="K3369" i="10"/>
  <c r="K3370" i="10"/>
  <c r="K3371" i="10"/>
  <c r="K3372" i="10"/>
  <c r="K3373" i="10"/>
  <c r="K3374" i="10"/>
  <c r="K3375" i="10"/>
  <c r="K3376" i="10"/>
  <c r="K3377" i="10"/>
  <c r="K3378" i="10"/>
  <c r="K3379" i="10"/>
  <c r="K3380" i="10"/>
  <c r="K3381" i="10"/>
  <c r="K3382" i="10"/>
  <c r="K3383" i="10"/>
  <c r="K3384" i="10"/>
  <c r="K3385" i="10"/>
  <c r="K3386" i="10"/>
  <c r="K3387" i="10"/>
  <c r="K3388" i="10"/>
  <c r="K3389" i="10"/>
  <c r="K3390" i="10"/>
  <c r="K3391" i="10"/>
  <c r="K3392" i="10"/>
  <c r="K3393" i="10"/>
  <c r="K3394" i="10"/>
  <c r="K3395" i="10"/>
  <c r="K3396" i="10"/>
  <c r="K3397" i="10"/>
  <c r="K3398" i="10"/>
  <c r="K3399" i="10"/>
  <c r="K3400" i="10"/>
  <c r="K3401" i="10"/>
  <c r="K3402" i="10"/>
  <c r="K3403" i="10"/>
  <c r="K3404" i="10"/>
  <c r="K3405" i="10"/>
  <c r="K3406" i="10"/>
  <c r="K3407" i="10"/>
  <c r="K3408" i="10"/>
  <c r="K3409" i="10"/>
  <c r="K3410" i="10"/>
  <c r="K3411" i="10"/>
  <c r="K3412" i="10"/>
  <c r="K3413" i="10"/>
  <c r="K3414" i="10"/>
  <c r="K3415" i="10"/>
  <c r="K3416" i="10"/>
  <c r="K3417" i="10"/>
  <c r="K3418" i="10"/>
  <c r="K3419" i="10"/>
  <c r="K3420" i="10"/>
  <c r="K3421" i="10"/>
  <c r="K3422" i="10"/>
  <c r="K3423" i="10"/>
  <c r="K3424" i="10"/>
  <c r="K3425" i="10"/>
  <c r="K3426" i="10"/>
  <c r="K3427" i="10"/>
  <c r="K3428" i="10"/>
  <c r="K3429" i="10"/>
  <c r="K3430" i="10"/>
  <c r="K3431" i="10"/>
  <c r="K3432" i="10"/>
  <c r="K3433" i="10"/>
  <c r="K3434" i="10"/>
  <c r="K3435" i="10"/>
  <c r="K3436" i="10"/>
  <c r="K3437" i="10"/>
  <c r="K3438" i="10"/>
  <c r="K3439" i="10"/>
  <c r="K3440" i="10"/>
  <c r="K3441" i="10"/>
  <c r="K3442" i="10"/>
  <c r="K3443" i="10"/>
  <c r="K3444" i="10"/>
  <c r="K3445" i="10"/>
  <c r="K3446" i="10"/>
  <c r="K3447" i="10"/>
  <c r="K3448" i="10"/>
  <c r="K3449" i="10"/>
  <c r="K3450" i="10"/>
  <c r="K3451" i="10"/>
  <c r="K3452" i="10"/>
  <c r="K3453" i="10"/>
  <c r="K3454" i="10"/>
  <c r="K3455" i="10"/>
  <c r="K3456" i="10"/>
  <c r="K3457" i="10"/>
  <c r="K3458" i="10"/>
  <c r="K3459" i="10"/>
  <c r="K3460" i="10"/>
  <c r="K3461" i="10"/>
  <c r="K3462" i="10"/>
  <c r="K3463" i="10"/>
  <c r="K3464" i="10"/>
  <c r="K3465" i="10"/>
  <c r="K3466" i="10"/>
  <c r="K3467" i="10"/>
  <c r="K3468" i="10"/>
  <c r="K3469" i="10"/>
  <c r="K3470" i="10"/>
  <c r="K3471" i="10"/>
  <c r="K3472" i="10"/>
  <c r="K3473" i="10"/>
  <c r="K3474" i="10"/>
  <c r="K3475" i="10"/>
  <c r="K3476" i="10"/>
  <c r="K3477" i="10"/>
  <c r="K3478" i="10"/>
  <c r="K3479" i="10"/>
  <c r="K3480" i="10"/>
  <c r="K3481" i="10"/>
  <c r="K3482" i="10"/>
  <c r="K3483" i="10"/>
  <c r="K3484" i="10"/>
  <c r="K3485" i="10"/>
  <c r="K3486" i="10"/>
  <c r="K3487" i="10"/>
  <c r="K3488" i="10"/>
  <c r="K3489" i="10"/>
  <c r="K3490" i="10"/>
  <c r="K3491" i="10"/>
  <c r="K3492" i="10"/>
  <c r="K3493" i="10"/>
  <c r="K3494" i="10"/>
  <c r="K3495" i="10"/>
  <c r="K3496" i="10"/>
  <c r="K3497" i="10"/>
  <c r="K3498" i="10"/>
  <c r="K3499" i="10"/>
  <c r="K3500" i="10"/>
  <c r="K3501" i="10"/>
  <c r="K3502" i="10"/>
  <c r="K3503" i="10"/>
  <c r="K3504" i="10"/>
  <c r="K3505" i="10"/>
  <c r="K3506" i="10"/>
  <c r="K3507" i="10"/>
  <c r="K3508" i="10"/>
  <c r="K3509" i="10"/>
  <c r="K3510" i="10"/>
  <c r="K3511" i="10"/>
  <c r="K3512" i="10"/>
  <c r="K3513" i="10"/>
  <c r="K3514" i="10"/>
  <c r="K3515" i="10"/>
  <c r="K3516" i="10"/>
  <c r="K3517" i="10"/>
  <c r="K3518" i="10"/>
  <c r="K3519" i="10"/>
  <c r="K3520" i="10"/>
  <c r="K3521" i="10"/>
  <c r="K3522" i="10"/>
  <c r="K3523" i="10"/>
  <c r="K3524" i="10"/>
  <c r="K3525" i="10"/>
  <c r="K3526" i="10"/>
  <c r="K3527" i="10"/>
  <c r="K3528" i="10"/>
  <c r="K3529" i="10"/>
  <c r="K3530" i="10"/>
  <c r="K3531" i="10"/>
  <c r="K3532" i="10"/>
  <c r="K3533" i="10"/>
  <c r="K3534" i="10"/>
  <c r="K3535" i="10"/>
  <c r="K3536" i="10"/>
  <c r="K3537" i="10"/>
  <c r="K3538" i="10"/>
  <c r="K3539" i="10"/>
  <c r="K3540" i="10"/>
  <c r="K3541" i="10"/>
  <c r="K3542" i="10"/>
  <c r="K3543" i="10"/>
  <c r="K3544" i="10"/>
  <c r="K3545" i="10"/>
  <c r="K3546" i="10"/>
  <c r="K3547" i="10"/>
  <c r="K3548" i="10"/>
  <c r="K3549" i="10"/>
  <c r="K3550" i="10"/>
  <c r="K3551" i="10"/>
  <c r="K3552" i="10"/>
  <c r="K3553" i="10"/>
  <c r="K3554" i="10"/>
  <c r="K3555" i="10"/>
  <c r="K3556" i="10"/>
  <c r="K3557" i="10"/>
  <c r="K3558" i="10"/>
  <c r="K3559" i="10"/>
  <c r="K3560" i="10"/>
  <c r="K3561" i="10"/>
  <c r="K3562" i="10"/>
  <c r="K3563" i="10"/>
  <c r="K3564" i="10"/>
  <c r="K3565" i="10"/>
  <c r="K3566" i="10"/>
  <c r="K3567" i="10"/>
  <c r="K3568" i="10"/>
  <c r="K3569" i="10"/>
  <c r="K3570" i="10"/>
  <c r="K3571" i="10"/>
  <c r="K3572" i="10"/>
  <c r="K3573" i="10"/>
  <c r="K3574" i="10"/>
  <c r="K3575" i="10"/>
  <c r="K3576" i="10"/>
  <c r="K3577" i="10"/>
  <c r="K3578" i="10"/>
  <c r="K3579" i="10"/>
  <c r="K3580" i="10"/>
  <c r="K3581" i="10"/>
  <c r="K3582" i="10"/>
  <c r="K3583" i="10"/>
  <c r="K3584" i="10"/>
  <c r="K3585" i="10"/>
  <c r="K3586" i="10"/>
  <c r="K3587" i="10"/>
  <c r="K3588" i="10"/>
  <c r="K3589" i="10"/>
  <c r="K3590" i="10"/>
  <c r="K3591" i="10"/>
  <c r="K3592" i="10"/>
  <c r="K3593" i="10"/>
  <c r="K3594" i="10"/>
  <c r="K3595" i="10"/>
  <c r="K3596" i="10"/>
  <c r="K3597" i="10"/>
  <c r="K3598" i="10"/>
  <c r="K3599" i="10"/>
  <c r="K3600" i="10"/>
  <c r="K3601" i="10"/>
  <c r="K3602" i="10"/>
  <c r="K3603" i="10"/>
  <c r="K3604" i="10"/>
  <c r="K3605" i="10"/>
  <c r="K3606" i="10"/>
  <c r="K3607" i="10"/>
  <c r="K3608" i="10"/>
  <c r="K3609" i="10"/>
  <c r="K3610" i="10"/>
  <c r="K3611" i="10"/>
  <c r="K3612" i="10"/>
  <c r="K3613" i="10"/>
  <c r="K3614" i="10"/>
  <c r="K3615" i="10"/>
  <c r="K3616" i="10"/>
  <c r="K3617" i="10"/>
  <c r="K3618" i="10"/>
  <c r="K3619" i="10"/>
  <c r="K3620" i="10"/>
  <c r="K3621" i="10"/>
  <c r="K3622" i="10"/>
  <c r="K3623" i="10"/>
  <c r="K3624" i="10"/>
  <c r="K3625" i="10"/>
  <c r="K3626" i="10"/>
  <c r="K3627" i="10"/>
  <c r="K3628" i="10"/>
  <c r="K3629" i="10"/>
  <c r="K3630" i="10"/>
  <c r="K3631" i="10"/>
  <c r="K3632" i="10"/>
  <c r="K3633" i="10"/>
  <c r="K3634" i="10"/>
  <c r="K3635" i="10"/>
  <c r="K3636" i="10"/>
  <c r="K3637" i="10"/>
  <c r="K3638" i="10"/>
  <c r="K3639" i="10"/>
  <c r="K3640" i="10"/>
  <c r="K3641" i="10"/>
  <c r="K3642" i="10"/>
  <c r="K3643" i="10"/>
  <c r="K3644" i="10"/>
  <c r="K3645" i="10"/>
  <c r="K3646" i="10"/>
  <c r="K3647" i="10"/>
  <c r="K3648" i="10"/>
  <c r="K3649" i="10"/>
  <c r="K3650" i="10"/>
  <c r="K3651" i="10"/>
  <c r="K3652" i="10"/>
  <c r="K3653" i="10"/>
  <c r="K3654" i="10"/>
  <c r="K3655" i="10"/>
  <c r="K3656" i="10"/>
  <c r="K3657" i="10"/>
  <c r="K3658" i="10"/>
  <c r="K3659" i="10"/>
  <c r="K3660" i="10"/>
  <c r="K3661" i="10"/>
  <c r="K3662" i="10"/>
  <c r="K3663" i="10"/>
  <c r="K3664" i="10"/>
  <c r="K3665" i="10"/>
  <c r="K3666" i="10"/>
  <c r="K3667" i="10"/>
  <c r="K3668" i="10"/>
  <c r="K3669" i="10"/>
  <c r="K3670" i="10"/>
  <c r="K3671" i="10"/>
  <c r="K3672" i="10"/>
  <c r="K3673" i="10"/>
  <c r="K3674" i="10"/>
  <c r="K3675" i="10"/>
  <c r="K3676" i="10"/>
  <c r="K3677" i="10"/>
  <c r="K3678" i="10"/>
  <c r="K3679" i="10"/>
  <c r="K3680" i="10"/>
  <c r="K3681" i="10"/>
  <c r="K3682" i="10"/>
  <c r="K3683" i="10"/>
  <c r="K3684" i="10"/>
  <c r="K3685" i="10"/>
  <c r="K3686" i="10"/>
  <c r="K3687" i="10"/>
  <c r="K3688" i="10"/>
  <c r="K3689" i="10"/>
  <c r="K3690" i="10"/>
  <c r="K3691" i="10"/>
  <c r="K3692" i="10"/>
  <c r="K3693" i="10"/>
  <c r="K3694" i="10"/>
  <c r="K3695" i="10"/>
  <c r="K3696" i="10"/>
  <c r="K3697" i="10"/>
  <c r="K3698" i="10"/>
  <c r="K3699" i="10"/>
  <c r="K3700" i="10"/>
  <c r="K3701" i="10"/>
  <c r="K3702" i="10"/>
  <c r="K3703" i="10"/>
  <c r="K3704" i="10"/>
  <c r="K3705" i="10"/>
  <c r="K3706" i="10"/>
  <c r="K3707" i="10"/>
  <c r="K3708" i="10"/>
  <c r="K3709" i="10"/>
  <c r="K3710" i="10"/>
  <c r="K3711" i="10"/>
  <c r="K3712" i="10"/>
  <c r="K3713" i="10"/>
  <c r="K3714" i="10"/>
  <c r="K3715" i="10"/>
  <c r="K3716" i="10"/>
  <c r="K3717" i="10"/>
  <c r="K3718" i="10"/>
  <c r="K3719" i="10"/>
  <c r="K3720" i="10"/>
  <c r="K3721" i="10"/>
  <c r="K3722" i="10"/>
  <c r="K3723" i="10"/>
  <c r="K3724" i="10"/>
  <c r="K3725" i="10"/>
  <c r="K3726" i="10"/>
  <c r="K3727" i="10"/>
  <c r="K3728" i="10"/>
  <c r="K3729" i="10"/>
  <c r="K3730" i="10"/>
  <c r="K3731" i="10"/>
  <c r="K3732" i="10"/>
  <c r="K3733" i="10"/>
  <c r="K3734" i="10"/>
  <c r="K3735" i="10"/>
  <c r="K3736" i="10"/>
  <c r="K3737" i="10"/>
  <c r="K3738" i="10"/>
  <c r="K3739" i="10"/>
  <c r="K3740" i="10"/>
  <c r="K3741" i="10"/>
  <c r="K3742" i="10"/>
  <c r="K3743" i="10"/>
  <c r="K3744" i="10"/>
  <c r="K3745" i="10"/>
  <c r="K3746" i="10"/>
  <c r="K3747" i="10"/>
  <c r="K3748" i="10"/>
  <c r="K3749" i="10"/>
  <c r="K3750" i="10"/>
  <c r="K3751" i="10"/>
  <c r="K3752" i="10"/>
  <c r="K3753" i="10"/>
  <c r="K3754" i="10"/>
  <c r="K3755" i="10"/>
  <c r="K3756" i="10"/>
  <c r="K3757" i="10"/>
  <c r="K3758" i="10"/>
  <c r="K3759" i="10"/>
  <c r="K3760" i="10"/>
  <c r="K3761" i="10"/>
  <c r="K3762" i="10"/>
  <c r="K3763" i="10"/>
  <c r="K3764" i="10"/>
  <c r="K3765" i="10"/>
  <c r="K3766" i="10"/>
  <c r="K3767" i="10"/>
  <c r="K3768" i="10"/>
  <c r="K3769" i="10"/>
  <c r="K3770" i="10"/>
  <c r="K3771" i="10"/>
  <c r="K3772" i="10"/>
  <c r="K3773" i="10"/>
  <c r="K3774" i="10"/>
  <c r="K3775" i="10"/>
  <c r="K3776" i="10"/>
  <c r="K3777" i="10"/>
  <c r="K3778" i="10"/>
  <c r="K3779" i="10"/>
  <c r="K3780" i="10"/>
  <c r="K3781" i="10"/>
  <c r="K3782" i="10"/>
  <c r="K3783" i="10"/>
  <c r="K3784" i="10"/>
  <c r="K3785" i="10"/>
  <c r="K3786" i="10"/>
  <c r="K3787" i="10"/>
  <c r="K3788" i="10"/>
  <c r="K3789" i="10"/>
  <c r="K3790" i="10"/>
  <c r="K3791" i="10"/>
  <c r="K3792" i="10"/>
  <c r="K3793" i="10"/>
  <c r="J11" i="14" l="1"/>
  <c r="K11" i="14"/>
  <c r="L11" i="14"/>
  <c r="M11" i="14"/>
  <c r="N11" i="14"/>
  <c r="O11" i="14"/>
  <c r="J56" i="12" l="1"/>
  <c r="J54" i="12"/>
  <c r="N20" i="16"/>
  <c r="N18" i="12"/>
  <c r="K34" i="12" s="1"/>
  <c r="M70" i="12" s="1"/>
  <c r="I18" i="12"/>
  <c r="I34" i="12" s="1"/>
  <c r="N70" i="12" s="1"/>
  <c r="J8" i="12"/>
  <c r="I8" i="12"/>
  <c r="I36" i="16" l="1"/>
  <c r="J20" i="16"/>
  <c r="K36" i="16" s="1"/>
  <c r="N71" i="16" s="1"/>
  <c r="K20" i="16"/>
  <c r="L36" i="16" s="1"/>
  <c r="M71" i="16" s="1"/>
  <c r="J36" i="16"/>
  <c r="V2" i="13"/>
  <c r="N4" i="12"/>
  <c r="I4" i="12"/>
  <c r="I3320" i="10"/>
  <c r="J3320" i="10"/>
  <c r="I3321" i="10"/>
  <c r="J3321" i="10"/>
  <c r="I3322" i="10"/>
  <c r="J3322" i="10"/>
  <c r="I3323" i="10"/>
  <c r="J3323" i="10"/>
  <c r="I3324" i="10"/>
  <c r="J3324" i="10"/>
  <c r="I3325" i="10"/>
  <c r="J3325" i="10"/>
  <c r="I3326" i="10"/>
  <c r="J3326" i="10"/>
  <c r="I3327" i="10"/>
  <c r="J3327" i="10"/>
  <c r="I3328" i="10"/>
  <c r="J3328" i="10"/>
  <c r="I3329" i="10"/>
  <c r="J3329" i="10"/>
  <c r="I3330" i="10"/>
  <c r="J3330" i="10"/>
  <c r="I3331" i="10"/>
  <c r="J3331" i="10"/>
  <c r="I3332" i="10"/>
  <c r="J3332" i="10"/>
  <c r="I3333" i="10"/>
  <c r="J3333" i="10"/>
  <c r="I3334" i="10"/>
  <c r="J3334" i="10"/>
  <c r="I3335" i="10"/>
  <c r="J3335" i="10"/>
  <c r="I3336" i="10"/>
  <c r="J3336" i="10"/>
  <c r="I3337" i="10"/>
  <c r="J3337" i="10"/>
  <c r="I3338" i="10"/>
  <c r="J3338" i="10"/>
  <c r="I3339" i="10"/>
  <c r="J3339" i="10"/>
  <c r="I3340" i="10"/>
  <c r="J3340" i="10"/>
  <c r="I3341" i="10"/>
  <c r="J3341" i="10"/>
  <c r="I3342" i="10"/>
  <c r="J3342" i="10"/>
  <c r="I3343" i="10"/>
  <c r="J3343" i="10"/>
  <c r="I3344" i="10"/>
  <c r="J3344" i="10"/>
  <c r="I3345" i="10"/>
  <c r="J3345" i="10"/>
  <c r="I3346" i="10"/>
  <c r="J3346" i="10"/>
  <c r="I3347" i="10"/>
  <c r="J3347" i="10"/>
  <c r="I3348" i="10"/>
  <c r="J3348" i="10"/>
  <c r="I3349" i="10"/>
  <c r="J3349" i="10"/>
  <c r="I3350" i="10"/>
  <c r="J3350" i="10"/>
  <c r="I3351" i="10"/>
  <c r="J3351" i="10"/>
  <c r="I3352" i="10"/>
  <c r="J3352" i="10"/>
  <c r="I3353" i="10"/>
  <c r="J3353" i="10"/>
  <c r="I3354" i="10"/>
  <c r="J3354" i="10"/>
  <c r="I3355" i="10"/>
  <c r="J3355" i="10"/>
  <c r="I3356" i="10"/>
  <c r="J3356" i="10"/>
  <c r="I3357" i="10"/>
  <c r="J3357" i="10"/>
  <c r="I3358" i="10"/>
  <c r="J3358" i="10"/>
  <c r="I3359" i="10"/>
  <c r="J3359" i="10"/>
  <c r="I3360" i="10"/>
  <c r="J3360" i="10"/>
  <c r="I3361" i="10"/>
  <c r="J3361" i="10"/>
  <c r="I3362" i="10"/>
  <c r="J3362" i="10"/>
  <c r="I3363" i="10"/>
  <c r="J3363" i="10"/>
  <c r="I3364" i="10"/>
  <c r="J3364" i="10"/>
  <c r="I3365" i="10"/>
  <c r="J3365" i="10"/>
  <c r="I3366" i="10"/>
  <c r="J3366" i="10"/>
  <c r="I3367" i="10"/>
  <c r="J3367" i="10"/>
  <c r="I3368" i="10"/>
  <c r="J3368" i="10"/>
  <c r="I3369" i="10"/>
  <c r="J3369" i="10"/>
  <c r="I3370" i="10"/>
  <c r="J3370" i="10"/>
  <c r="I3371" i="10"/>
  <c r="J3371" i="10"/>
  <c r="I3372" i="10"/>
  <c r="J3372" i="10"/>
  <c r="I3373" i="10"/>
  <c r="J3373" i="10"/>
  <c r="I3374" i="10"/>
  <c r="J3374" i="10"/>
  <c r="I3375" i="10"/>
  <c r="J3375" i="10"/>
  <c r="I3376" i="10"/>
  <c r="J3376" i="10"/>
  <c r="I3377" i="10"/>
  <c r="J3377" i="10"/>
  <c r="I3378" i="10"/>
  <c r="J3378" i="10"/>
  <c r="I3379" i="10"/>
  <c r="J3379" i="10"/>
  <c r="I3380" i="10"/>
  <c r="J3380" i="10"/>
  <c r="I3381" i="10"/>
  <c r="J3381" i="10"/>
  <c r="I3382" i="10"/>
  <c r="J3382" i="10"/>
  <c r="I3383" i="10"/>
  <c r="J3383" i="10"/>
  <c r="I3384" i="10"/>
  <c r="J3384" i="10"/>
  <c r="I3385" i="10"/>
  <c r="J3385" i="10"/>
  <c r="I3386" i="10"/>
  <c r="J3386" i="10"/>
  <c r="I3387" i="10"/>
  <c r="J3387" i="10"/>
  <c r="I3388" i="10"/>
  <c r="J3388" i="10"/>
  <c r="I3389" i="10"/>
  <c r="J3389" i="10"/>
  <c r="I3390" i="10"/>
  <c r="J3390" i="10"/>
  <c r="I3391" i="10"/>
  <c r="J3391" i="10"/>
  <c r="I3392" i="10"/>
  <c r="J3392" i="10"/>
  <c r="I3393" i="10"/>
  <c r="J3393" i="10"/>
  <c r="I3394" i="10"/>
  <c r="J3394" i="10"/>
  <c r="I3395" i="10"/>
  <c r="J3395" i="10"/>
  <c r="I3396" i="10"/>
  <c r="J3396" i="10"/>
  <c r="I3397" i="10"/>
  <c r="J3397" i="10"/>
  <c r="I3398" i="10"/>
  <c r="J3398" i="10"/>
  <c r="I3399" i="10"/>
  <c r="J3399" i="10"/>
  <c r="I3400" i="10"/>
  <c r="J3400" i="10"/>
  <c r="I3401" i="10"/>
  <c r="J3401" i="10"/>
  <c r="I3402" i="10"/>
  <c r="J3402" i="10"/>
  <c r="I3403" i="10"/>
  <c r="J3403" i="10"/>
  <c r="I3404" i="10"/>
  <c r="J3404" i="10"/>
  <c r="I3405" i="10"/>
  <c r="J3405" i="10"/>
  <c r="I3406" i="10"/>
  <c r="J3406" i="10"/>
  <c r="I3407" i="10"/>
  <c r="J3407" i="10"/>
  <c r="I3408" i="10"/>
  <c r="J3408" i="10"/>
  <c r="I3409" i="10"/>
  <c r="J3409" i="10"/>
  <c r="I3410" i="10"/>
  <c r="J3410" i="10"/>
  <c r="I3411" i="10"/>
  <c r="J3411" i="10"/>
  <c r="I3412" i="10"/>
  <c r="J3412" i="10"/>
  <c r="I3413" i="10"/>
  <c r="J3413" i="10"/>
  <c r="I3414" i="10"/>
  <c r="J3414" i="10"/>
  <c r="I3415" i="10"/>
  <c r="J3415" i="10"/>
  <c r="I3416" i="10"/>
  <c r="J3416" i="10"/>
  <c r="I3417" i="10"/>
  <c r="J3417" i="10"/>
  <c r="I3418" i="10"/>
  <c r="J3418" i="10"/>
  <c r="I3419" i="10"/>
  <c r="J3419" i="10"/>
  <c r="I3420" i="10"/>
  <c r="J3420" i="10"/>
  <c r="I3421" i="10"/>
  <c r="J3421" i="10"/>
  <c r="I3422" i="10"/>
  <c r="J3422" i="10"/>
  <c r="I3423" i="10"/>
  <c r="J3423" i="10"/>
  <c r="I3424" i="10"/>
  <c r="J3424" i="10"/>
  <c r="I3425" i="10"/>
  <c r="J3425" i="10"/>
  <c r="I3426" i="10"/>
  <c r="J3426" i="10"/>
  <c r="I3427" i="10"/>
  <c r="J3427" i="10"/>
  <c r="I3428" i="10"/>
  <c r="J3428" i="10"/>
  <c r="I3429" i="10"/>
  <c r="J3429" i="10"/>
  <c r="I3430" i="10"/>
  <c r="J3430" i="10"/>
  <c r="I3431" i="10"/>
  <c r="J3431" i="10"/>
  <c r="I3432" i="10"/>
  <c r="J3432" i="10"/>
  <c r="I3433" i="10"/>
  <c r="J3433" i="10"/>
  <c r="I3434" i="10"/>
  <c r="J3434" i="10"/>
  <c r="I3435" i="10"/>
  <c r="J3435" i="10"/>
  <c r="I3436" i="10"/>
  <c r="J3436" i="10"/>
  <c r="I3437" i="10"/>
  <c r="J3437" i="10"/>
  <c r="I3438" i="10"/>
  <c r="J3438" i="10"/>
  <c r="I3439" i="10"/>
  <c r="J3439" i="10"/>
  <c r="I3440" i="10"/>
  <c r="J3440" i="10"/>
  <c r="I3441" i="10"/>
  <c r="J3441" i="10"/>
  <c r="I3442" i="10"/>
  <c r="J3442" i="10"/>
  <c r="I3443" i="10"/>
  <c r="J3443" i="10"/>
  <c r="I3444" i="10"/>
  <c r="J3444" i="10"/>
  <c r="I3445" i="10"/>
  <c r="J3445" i="10"/>
  <c r="I3446" i="10"/>
  <c r="J3446" i="10"/>
  <c r="I3447" i="10"/>
  <c r="J3447" i="10"/>
  <c r="I3448" i="10"/>
  <c r="J3448" i="10"/>
  <c r="I3449" i="10"/>
  <c r="J3449" i="10"/>
  <c r="I3450" i="10"/>
  <c r="J3450" i="10"/>
  <c r="I3451" i="10"/>
  <c r="J3451" i="10"/>
  <c r="I3452" i="10"/>
  <c r="J3452" i="10"/>
  <c r="I3453" i="10"/>
  <c r="J3453" i="10"/>
  <c r="I3454" i="10"/>
  <c r="J3454" i="10"/>
  <c r="I3455" i="10"/>
  <c r="J3455" i="10"/>
  <c r="I3456" i="10"/>
  <c r="J3456" i="10"/>
  <c r="I3457" i="10"/>
  <c r="J3457" i="10"/>
  <c r="I3458" i="10"/>
  <c r="J3458" i="10"/>
  <c r="I3459" i="10"/>
  <c r="J3459" i="10"/>
  <c r="I3460" i="10"/>
  <c r="J3460" i="10"/>
  <c r="I3461" i="10"/>
  <c r="J3461" i="10"/>
  <c r="I3462" i="10"/>
  <c r="J3462" i="10"/>
  <c r="I3463" i="10"/>
  <c r="J3463" i="10"/>
  <c r="I3464" i="10"/>
  <c r="J3464" i="10"/>
  <c r="I3465" i="10"/>
  <c r="J3465" i="10"/>
  <c r="I3466" i="10"/>
  <c r="J3466" i="10"/>
  <c r="I3467" i="10"/>
  <c r="J3467" i="10"/>
  <c r="I3468" i="10"/>
  <c r="J3468" i="10"/>
  <c r="I3469" i="10"/>
  <c r="J3469" i="10"/>
  <c r="I3470" i="10"/>
  <c r="J3470" i="10"/>
  <c r="I3471" i="10"/>
  <c r="J3471" i="10"/>
  <c r="I3472" i="10"/>
  <c r="J3472" i="10"/>
  <c r="I3473" i="10"/>
  <c r="J3473" i="10"/>
  <c r="I3474" i="10"/>
  <c r="J3474" i="10"/>
  <c r="I3475" i="10"/>
  <c r="J3475" i="10"/>
  <c r="I3476" i="10"/>
  <c r="J3476" i="10"/>
  <c r="I3477" i="10"/>
  <c r="J3477" i="10"/>
  <c r="I3478" i="10"/>
  <c r="J3478" i="10"/>
  <c r="I3479" i="10"/>
  <c r="J3479" i="10"/>
  <c r="I3480" i="10"/>
  <c r="J3480" i="10"/>
  <c r="I3481" i="10"/>
  <c r="J3481" i="10"/>
  <c r="I3482" i="10"/>
  <c r="J3482" i="10"/>
  <c r="I3483" i="10"/>
  <c r="J3483" i="10"/>
  <c r="I3484" i="10"/>
  <c r="J3484" i="10"/>
  <c r="I3485" i="10"/>
  <c r="J3485" i="10"/>
  <c r="I3486" i="10"/>
  <c r="J3486" i="10"/>
  <c r="I3487" i="10"/>
  <c r="J3487" i="10"/>
  <c r="I3488" i="10"/>
  <c r="J3488" i="10"/>
  <c r="I3489" i="10"/>
  <c r="J3489" i="10"/>
  <c r="I3490" i="10"/>
  <c r="J3490" i="10"/>
  <c r="I3491" i="10"/>
  <c r="J3491" i="10"/>
  <c r="I3492" i="10"/>
  <c r="J3492" i="10"/>
  <c r="I3493" i="10"/>
  <c r="J3493" i="10"/>
  <c r="I3494" i="10"/>
  <c r="J3494" i="10"/>
  <c r="I3495" i="10"/>
  <c r="J3495" i="10"/>
  <c r="I3496" i="10"/>
  <c r="J3496" i="10"/>
  <c r="I3497" i="10"/>
  <c r="J3497" i="10"/>
  <c r="I3498" i="10"/>
  <c r="J3498" i="10"/>
  <c r="I3499" i="10"/>
  <c r="J3499" i="10"/>
  <c r="I3500" i="10"/>
  <c r="J3500" i="10"/>
  <c r="I3501" i="10"/>
  <c r="J3501" i="10"/>
  <c r="I3502" i="10"/>
  <c r="J3502" i="10"/>
  <c r="I3503" i="10"/>
  <c r="J3503" i="10"/>
  <c r="I3504" i="10"/>
  <c r="J3504" i="10"/>
  <c r="I3505" i="10"/>
  <c r="J3505" i="10"/>
  <c r="I3506" i="10"/>
  <c r="J3506" i="10"/>
  <c r="I3507" i="10"/>
  <c r="J3507" i="10"/>
  <c r="I3508" i="10"/>
  <c r="J3508" i="10"/>
  <c r="I3509" i="10"/>
  <c r="J3509" i="10"/>
  <c r="I3510" i="10"/>
  <c r="J3510" i="10"/>
  <c r="I3511" i="10"/>
  <c r="J3511" i="10"/>
  <c r="I3512" i="10"/>
  <c r="J3512" i="10"/>
  <c r="I3513" i="10"/>
  <c r="J3513" i="10"/>
  <c r="I3514" i="10"/>
  <c r="J3514" i="10"/>
  <c r="I3515" i="10"/>
  <c r="J3515" i="10"/>
  <c r="I3516" i="10"/>
  <c r="J3516" i="10"/>
  <c r="I3517" i="10"/>
  <c r="J3517" i="10"/>
  <c r="I3518" i="10"/>
  <c r="J3518" i="10"/>
  <c r="I3519" i="10"/>
  <c r="J3519" i="10"/>
  <c r="I3520" i="10"/>
  <c r="J3520" i="10"/>
  <c r="I3521" i="10"/>
  <c r="J3521" i="10"/>
  <c r="I3522" i="10"/>
  <c r="J3522" i="10"/>
  <c r="I3523" i="10"/>
  <c r="J3523" i="10"/>
  <c r="I3524" i="10"/>
  <c r="J3524" i="10"/>
  <c r="I3525" i="10"/>
  <c r="J3525" i="10"/>
  <c r="I3526" i="10"/>
  <c r="J3526" i="10"/>
  <c r="I3527" i="10"/>
  <c r="J3527" i="10"/>
  <c r="I3528" i="10"/>
  <c r="J3528" i="10"/>
  <c r="I3529" i="10"/>
  <c r="J3529" i="10"/>
  <c r="I3530" i="10"/>
  <c r="J3530" i="10"/>
  <c r="I3531" i="10"/>
  <c r="J3531" i="10"/>
  <c r="I3532" i="10"/>
  <c r="J3532" i="10"/>
  <c r="I3533" i="10"/>
  <c r="J3533" i="10"/>
  <c r="I3534" i="10"/>
  <c r="J3534" i="10"/>
  <c r="I3535" i="10"/>
  <c r="J3535" i="10"/>
  <c r="I3536" i="10"/>
  <c r="J3536" i="10"/>
  <c r="I3537" i="10"/>
  <c r="J3537" i="10"/>
  <c r="I3538" i="10"/>
  <c r="J3538" i="10"/>
  <c r="I3539" i="10"/>
  <c r="J3539" i="10"/>
  <c r="I3540" i="10"/>
  <c r="J3540" i="10"/>
  <c r="I3541" i="10"/>
  <c r="J3541" i="10"/>
  <c r="I3542" i="10"/>
  <c r="J3542" i="10"/>
  <c r="I3543" i="10"/>
  <c r="J3543" i="10"/>
  <c r="I3544" i="10"/>
  <c r="J3544" i="10"/>
  <c r="I3545" i="10"/>
  <c r="J3545" i="10"/>
  <c r="I3546" i="10"/>
  <c r="J3546" i="10"/>
  <c r="I3547" i="10"/>
  <c r="J3547" i="10"/>
  <c r="I3548" i="10"/>
  <c r="J3548" i="10"/>
  <c r="I3549" i="10"/>
  <c r="J3549" i="10"/>
  <c r="I3550" i="10"/>
  <c r="J3550" i="10"/>
  <c r="I3551" i="10"/>
  <c r="J3551" i="10"/>
  <c r="I3552" i="10"/>
  <c r="J3552" i="10"/>
  <c r="I3553" i="10"/>
  <c r="J3553" i="10"/>
  <c r="I3554" i="10"/>
  <c r="J3554" i="10"/>
  <c r="I3555" i="10"/>
  <c r="J3555" i="10"/>
  <c r="I3556" i="10"/>
  <c r="J3556" i="10"/>
  <c r="I3557" i="10"/>
  <c r="J3557" i="10"/>
  <c r="I3558" i="10"/>
  <c r="J3558" i="10"/>
  <c r="I3559" i="10"/>
  <c r="J3559" i="10"/>
  <c r="I3560" i="10"/>
  <c r="J3560" i="10"/>
  <c r="I3561" i="10"/>
  <c r="J3561" i="10"/>
  <c r="I3562" i="10"/>
  <c r="J3562" i="10"/>
  <c r="I3563" i="10"/>
  <c r="J3563" i="10"/>
  <c r="I3564" i="10"/>
  <c r="J3564" i="10"/>
  <c r="I3565" i="10"/>
  <c r="J3565" i="10"/>
  <c r="I3566" i="10"/>
  <c r="J3566" i="10"/>
  <c r="I3567" i="10"/>
  <c r="J3567" i="10"/>
  <c r="I3568" i="10"/>
  <c r="J3568" i="10"/>
  <c r="I3569" i="10"/>
  <c r="J3569" i="10"/>
  <c r="I3570" i="10"/>
  <c r="J3570" i="10"/>
  <c r="I3571" i="10"/>
  <c r="J3571" i="10"/>
  <c r="I3572" i="10"/>
  <c r="J3572" i="10"/>
  <c r="I3573" i="10"/>
  <c r="J3573" i="10"/>
  <c r="I3574" i="10"/>
  <c r="J3574" i="10"/>
  <c r="I3575" i="10"/>
  <c r="J3575" i="10"/>
  <c r="I3576" i="10"/>
  <c r="J3576" i="10"/>
  <c r="I3577" i="10"/>
  <c r="J3577" i="10"/>
  <c r="I3578" i="10"/>
  <c r="J3578" i="10"/>
  <c r="I3579" i="10"/>
  <c r="J3579" i="10"/>
  <c r="I3580" i="10"/>
  <c r="J3580" i="10"/>
  <c r="I3581" i="10"/>
  <c r="J3581" i="10"/>
  <c r="I3582" i="10"/>
  <c r="J3582" i="10"/>
  <c r="I3583" i="10"/>
  <c r="J3583" i="10"/>
  <c r="I3584" i="10"/>
  <c r="J3584" i="10"/>
  <c r="I3585" i="10"/>
  <c r="J3585" i="10"/>
  <c r="I3586" i="10"/>
  <c r="J3586" i="10"/>
  <c r="I3587" i="10"/>
  <c r="J3587" i="10"/>
  <c r="I3588" i="10"/>
  <c r="J3588" i="10"/>
  <c r="I3589" i="10"/>
  <c r="J3589" i="10"/>
  <c r="I3590" i="10"/>
  <c r="J3590" i="10"/>
  <c r="I3591" i="10"/>
  <c r="J3591" i="10"/>
  <c r="I3592" i="10"/>
  <c r="J3592" i="10"/>
  <c r="I3593" i="10"/>
  <c r="J3593" i="10"/>
  <c r="I3594" i="10"/>
  <c r="J3594" i="10"/>
  <c r="I3595" i="10"/>
  <c r="J3595" i="10"/>
  <c r="I3596" i="10"/>
  <c r="J3596" i="10"/>
  <c r="I3597" i="10"/>
  <c r="J3597" i="10"/>
  <c r="I3598" i="10"/>
  <c r="J3598" i="10"/>
  <c r="I3599" i="10"/>
  <c r="J3599" i="10"/>
  <c r="I3600" i="10"/>
  <c r="J3600" i="10"/>
  <c r="I3601" i="10"/>
  <c r="J3601" i="10"/>
  <c r="I3602" i="10"/>
  <c r="J3602" i="10"/>
  <c r="I3603" i="10"/>
  <c r="J3603" i="10"/>
  <c r="I3604" i="10"/>
  <c r="J3604" i="10"/>
  <c r="I3605" i="10"/>
  <c r="J3605" i="10"/>
  <c r="I3606" i="10"/>
  <c r="J3606" i="10"/>
  <c r="I3607" i="10"/>
  <c r="J3607" i="10"/>
  <c r="I3608" i="10"/>
  <c r="J3608" i="10"/>
  <c r="I3609" i="10"/>
  <c r="J3609" i="10"/>
  <c r="I3610" i="10"/>
  <c r="J3610" i="10"/>
  <c r="I3611" i="10"/>
  <c r="J3611" i="10"/>
  <c r="I3612" i="10"/>
  <c r="J3612" i="10"/>
  <c r="I3613" i="10"/>
  <c r="J3613" i="10"/>
  <c r="I3614" i="10"/>
  <c r="J3614" i="10"/>
  <c r="I3615" i="10"/>
  <c r="J3615" i="10"/>
  <c r="I3616" i="10"/>
  <c r="J3616" i="10"/>
  <c r="I3617" i="10"/>
  <c r="J3617" i="10"/>
  <c r="I3618" i="10"/>
  <c r="J3618" i="10"/>
  <c r="I3619" i="10"/>
  <c r="J3619" i="10"/>
  <c r="I3620" i="10"/>
  <c r="J3620" i="10"/>
  <c r="I3621" i="10"/>
  <c r="J3621" i="10"/>
  <c r="I3622" i="10"/>
  <c r="J3622" i="10"/>
  <c r="I3623" i="10"/>
  <c r="J3623" i="10"/>
  <c r="I3624" i="10"/>
  <c r="J3624" i="10"/>
  <c r="I3625" i="10"/>
  <c r="J3625" i="10"/>
  <c r="I3626" i="10"/>
  <c r="J3626" i="10"/>
  <c r="I3627" i="10"/>
  <c r="J3627" i="10"/>
  <c r="I3628" i="10"/>
  <c r="J3628" i="10"/>
  <c r="I3629" i="10"/>
  <c r="J3629" i="10"/>
  <c r="I3630" i="10"/>
  <c r="J3630" i="10"/>
  <c r="I3631" i="10"/>
  <c r="J3631" i="10"/>
  <c r="I3632" i="10"/>
  <c r="J3632" i="10"/>
  <c r="I3633" i="10"/>
  <c r="J3633" i="10"/>
  <c r="I3634" i="10"/>
  <c r="J3634" i="10"/>
  <c r="I3635" i="10"/>
  <c r="J3635" i="10"/>
  <c r="I3636" i="10"/>
  <c r="J3636" i="10"/>
  <c r="I3637" i="10"/>
  <c r="J3637" i="10"/>
  <c r="I3638" i="10"/>
  <c r="J3638" i="10"/>
  <c r="I3639" i="10"/>
  <c r="J3639" i="10"/>
  <c r="I3640" i="10"/>
  <c r="J3640" i="10"/>
  <c r="I3641" i="10"/>
  <c r="J3641" i="10"/>
  <c r="I3642" i="10"/>
  <c r="J3642" i="10"/>
  <c r="I3643" i="10"/>
  <c r="J3643" i="10"/>
  <c r="I3644" i="10"/>
  <c r="J3644" i="10"/>
  <c r="I3645" i="10"/>
  <c r="J3645" i="10"/>
  <c r="I3646" i="10"/>
  <c r="J3646" i="10"/>
  <c r="I3647" i="10"/>
  <c r="J3647" i="10"/>
  <c r="I3648" i="10"/>
  <c r="J3648" i="10"/>
  <c r="I3649" i="10"/>
  <c r="J3649" i="10"/>
  <c r="I3650" i="10"/>
  <c r="J3650" i="10"/>
  <c r="I3651" i="10"/>
  <c r="J3651" i="10"/>
  <c r="I3652" i="10"/>
  <c r="J3652" i="10"/>
  <c r="I3653" i="10"/>
  <c r="J3653" i="10"/>
  <c r="I3654" i="10"/>
  <c r="J3654" i="10"/>
  <c r="I3655" i="10"/>
  <c r="J3655" i="10"/>
  <c r="I3656" i="10"/>
  <c r="J3656" i="10"/>
  <c r="I3657" i="10"/>
  <c r="J3657" i="10"/>
  <c r="I3658" i="10"/>
  <c r="J3658" i="10"/>
  <c r="I3659" i="10"/>
  <c r="J3659" i="10"/>
  <c r="I3660" i="10"/>
  <c r="J3660" i="10"/>
  <c r="I3661" i="10"/>
  <c r="J3661" i="10"/>
  <c r="I3662" i="10"/>
  <c r="J3662" i="10"/>
  <c r="I3663" i="10"/>
  <c r="J3663" i="10"/>
  <c r="I3664" i="10"/>
  <c r="J3664" i="10"/>
  <c r="I3665" i="10"/>
  <c r="J3665" i="10"/>
  <c r="I3666" i="10"/>
  <c r="J3666" i="10"/>
  <c r="I3667" i="10"/>
  <c r="J3667" i="10"/>
  <c r="I3668" i="10"/>
  <c r="J3668" i="10"/>
  <c r="I3669" i="10"/>
  <c r="J3669" i="10"/>
  <c r="I3670" i="10"/>
  <c r="J3670" i="10"/>
  <c r="I3671" i="10"/>
  <c r="J3671" i="10"/>
  <c r="I3672" i="10"/>
  <c r="J3672" i="10"/>
  <c r="I3673" i="10"/>
  <c r="J3673" i="10"/>
  <c r="I3674" i="10"/>
  <c r="J3674" i="10"/>
  <c r="I3675" i="10"/>
  <c r="J3675" i="10"/>
  <c r="I3676" i="10"/>
  <c r="J3676" i="10"/>
  <c r="I3677" i="10"/>
  <c r="J3677" i="10"/>
  <c r="I3678" i="10"/>
  <c r="J3678" i="10"/>
  <c r="I3679" i="10"/>
  <c r="J3679" i="10"/>
  <c r="I3680" i="10"/>
  <c r="J3680" i="10"/>
  <c r="I3681" i="10"/>
  <c r="J3681" i="10"/>
  <c r="I3682" i="10"/>
  <c r="J3682" i="10"/>
  <c r="I3683" i="10"/>
  <c r="J3683" i="10"/>
  <c r="I3684" i="10"/>
  <c r="J3684" i="10"/>
  <c r="I3685" i="10"/>
  <c r="J3685" i="10"/>
  <c r="I3686" i="10"/>
  <c r="J3686" i="10"/>
  <c r="I3687" i="10"/>
  <c r="J3687" i="10"/>
  <c r="I3688" i="10"/>
  <c r="J3688" i="10"/>
  <c r="I3689" i="10"/>
  <c r="J3689" i="10"/>
  <c r="I3690" i="10"/>
  <c r="J3690" i="10"/>
  <c r="I3691" i="10"/>
  <c r="J3691" i="10"/>
  <c r="I3692" i="10"/>
  <c r="J3692" i="10"/>
  <c r="I3693" i="10"/>
  <c r="J3693" i="10"/>
  <c r="I3694" i="10"/>
  <c r="J3694" i="10"/>
  <c r="I3695" i="10"/>
  <c r="J3695" i="10"/>
  <c r="I3696" i="10"/>
  <c r="J3696" i="10"/>
  <c r="I3697" i="10"/>
  <c r="J3697" i="10"/>
  <c r="I3698" i="10"/>
  <c r="J3698" i="10"/>
  <c r="I3699" i="10"/>
  <c r="J3699" i="10"/>
  <c r="I3700" i="10"/>
  <c r="J3700" i="10"/>
  <c r="I3701" i="10"/>
  <c r="J3701" i="10"/>
  <c r="I3702" i="10"/>
  <c r="J3702" i="10"/>
  <c r="I3703" i="10"/>
  <c r="J3703" i="10"/>
  <c r="I3704" i="10"/>
  <c r="J3704" i="10"/>
  <c r="I3705" i="10"/>
  <c r="J3705" i="10"/>
  <c r="I3706" i="10"/>
  <c r="J3706" i="10"/>
  <c r="I3707" i="10"/>
  <c r="J3707" i="10"/>
  <c r="I3708" i="10"/>
  <c r="J3708" i="10"/>
  <c r="I3709" i="10"/>
  <c r="J3709" i="10"/>
  <c r="I3710" i="10"/>
  <c r="J3710" i="10"/>
  <c r="I3711" i="10"/>
  <c r="J3711" i="10"/>
  <c r="I3712" i="10"/>
  <c r="J3712" i="10"/>
  <c r="I3713" i="10"/>
  <c r="J3713" i="10"/>
  <c r="I3714" i="10"/>
  <c r="J3714" i="10"/>
  <c r="I3715" i="10"/>
  <c r="J3715" i="10"/>
  <c r="I3716" i="10"/>
  <c r="J3716" i="10"/>
  <c r="I3717" i="10"/>
  <c r="J3717" i="10"/>
  <c r="I3718" i="10"/>
  <c r="J3718" i="10"/>
  <c r="I3719" i="10"/>
  <c r="J3719" i="10"/>
  <c r="I3720" i="10"/>
  <c r="J3720" i="10"/>
  <c r="I3721" i="10"/>
  <c r="J3721" i="10"/>
  <c r="I3722" i="10"/>
  <c r="J3722" i="10"/>
  <c r="I3723" i="10"/>
  <c r="J3723" i="10"/>
  <c r="I3724" i="10"/>
  <c r="J3724" i="10"/>
  <c r="I3725" i="10"/>
  <c r="J3725" i="10"/>
  <c r="I3726" i="10"/>
  <c r="J3726" i="10"/>
  <c r="I3727" i="10"/>
  <c r="J3727" i="10"/>
  <c r="I3728" i="10"/>
  <c r="J3728" i="10"/>
  <c r="I3729" i="10"/>
  <c r="J3729" i="10"/>
  <c r="I3730" i="10"/>
  <c r="J3730" i="10"/>
  <c r="I3731" i="10"/>
  <c r="J3731" i="10"/>
  <c r="I3732" i="10"/>
  <c r="J3732" i="10"/>
  <c r="I3733" i="10"/>
  <c r="J3733" i="10"/>
  <c r="I3734" i="10"/>
  <c r="J3734" i="10"/>
  <c r="I3735" i="10"/>
  <c r="J3735" i="10"/>
  <c r="I3736" i="10"/>
  <c r="J3736" i="10"/>
  <c r="I3737" i="10"/>
  <c r="J3737" i="10"/>
  <c r="I3738" i="10"/>
  <c r="J3738" i="10"/>
  <c r="I3739" i="10"/>
  <c r="J3739" i="10"/>
  <c r="I3740" i="10"/>
  <c r="J3740" i="10"/>
  <c r="I3741" i="10"/>
  <c r="J3741" i="10"/>
  <c r="I3742" i="10"/>
  <c r="J3742" i="10"/>
  <c r="I3743" i="10"/>
  <c r="J3743" i="10"/>
  <c r="I3744" i="10"/>
  <c r="J3744" i="10"/>
  <c r="I3745" i="10"/>
  <c r="J3745" i="10"/>
  <c r="I3746" i="10"/>
  <c r="J3746" i="10"/>
  <c r="I3747" i="10"/>
  <c r="J3747" i="10"/>
  <c r="I3748" i="10"/>
  <c r="J3748" i="10"/>
  <c r="I3749" i="10"/>
  <c r="J3749" i="10"/>
  <c r="I3750" i="10"/>
  <c r="J3750" i="10"/>
  <c r="I3751" i="10"/>
  <c r="J3751" i="10"/>
  <c r="I3752" i="10"/>
  <c r="J3752" i="10"/>
  <c r="I3753" i="10"/>
  <c r="J3753" i="10"/>
  <c r="I3754" i="10"/>
  <c r="J3754" i="10"/>
  <c r="I3755" i="10"/>
  <c r="J3755" i="10"/>
  <c r="I3756" i="10"/>
  <c r="J3756" i="10"/>
  <c r="I3757" i="10"/>
  <c r="J3757" i="10"/>
  <c r="I3758" i="10"/>
  <c r="J3758" i="10"/>
  <c r="I3759" i="10"/>
  <c r="J3759" i="10"/>
  <c r="I3760" i="10"/>
  <c r="J3760" i="10"/>
  <c r="I3761" i="10"/>
  <c r="J3761" i="10"/>
  <c r="I3762" i="10"/>
  <c r="J3762" i="10"/>
  <c r="I3763" i="10"/>
  <c r="J3763" i="10"/>
  <c r="I3764" i="10"/>
  <c r="J3764" i="10"/>
  <c r="I3765" i="10"/>
  <c r="J3765" i="10"/>
  <c r="I3766" i="10"/>
  <c r="J3766" i="10"/>
  <c r="I3767" i="10"/>
  <c r="J3767" i="10"/>
  <c r="I3768" i="10"/>
  <c r="J3768" i="10"/>
  <c r="I3769" i="10"/>
  <c r="J3769" i="10"/>
  <c r="I3770" i="10"/>
  <c r="J3770" i="10"/>
  <c r="I3771" i="10"/>
  <c r="J3771" i="10"/>
  <c r="I3772" i="10"/>
  <c r="J3772" i="10"/>
  <c r="I3773" i="10"/>
  <c r="J3773" i="10"/>
  <c r="I3774" i="10"/>
  <c r="J3774" i="10"/>
  <c r="I3775" i="10"/>
  <c r="J3775" i="10"/>
  <c r="I3776" i="10"/>
  <c r="J3776" i="10"/>
  <c r="I3777" i="10"/>
  <c r="J3777" i="10"/>
  <c r="I3778" i="10"/>
  <c r="J3778" i="10"/>
  <c r="I3779" i="10"/>
  <c r="J3779" i="10"/>
  <c r="I3780" i="10"/>
  <c r="J3780" i="10"/>
  <c r="I3781" i="10"/>
  <c r="J3781" i="10"/>
  <c r="I3782" i="10"/>
  <c r="J3782" i="10"/>
  <c r="I3783" i="10"/>
  <c r="J3783" i="10"/>
  <c r="I3784" i="10"/>
  <c r="J3784" i="10"/>
  <c r="I3785" i="10"/>
  <c r="J3785" i="10"/>
  <c r="I3786" i="10"/>
  <c r="J3786" i="10"/>
  <c r="I3787" i="10"/>
  <c r="J3787" i="10"/>
  <c r="I3788" i="10"/>
  <c r="J3788" i="10"/>
  <c r="I3789" i="10"/>
  <c r="J3789" i="10"/>
  <c r="I3790" i="10"/>
  <c r="J3790" i="10"/>
  <c r="I3791" i="10"/>
  <c r="J3791" i="10"/>
  <c r="I3792" i="10"/>
  <c r="J3792" i="10"/>
  <c r="I3309" i="10"/>
  <c r="I2914" i="10"/>
  <c r="J2914" i="10"/>
  <c r="I2915" i="10"/>
  <c r="J2915" i="10"/>
  <c r="I2916" i="10"/>
  <c r="J2916" i="10"/>
  <c r="I2917" i="10"/>
  <c r="J2917" i="10"/>
  <c r="I2918" i="10"/>
  <c r="J2918" i="10"/>
  <c r="I2919" i="10"/>
  <c r="J2919" i="10"/>
  <c r="I2920" i="10"/>
  <c r="J2920" i="10"/>
  <c r="I2921" i="10"/>
  <c r="J2921" i="10"/>
  <c r="I2922" i="10"/>
  <c r="J2922" i="10"/>
  <c r="I2923" i="10"/>
  <c r="J2923" i="10"/>
  <c r="I2924" i="10"/>
  <c r="J2924" i="10"/>
  <c r="I2925" i="10"/>
  <c r="J2925" i="10"/>
  <c r="I2926" i="10"/>
  <c r="J2926" i="10"/>
  <c r="I2927" i="10"/>
  <c r="J2927" i="10"/>
  <c r="I2928" i="10"/>
  <c r="J2928" i="10"/>
  <c r="I2929" i="10"/>
  <c r="J2929" i="10"/>
  <c r="I2930" i="10"/>
  <c r="J2930" i="10"/>
  <c r="I2931" i="10"/>
  <c r="J2931" i="10"/>
  <c r="I2932" i="10"/>
  <c r="J2932" i="10"/>
  <c r="I2933" i="10"/>
  <c r="J2933" i="10"/>
  <c r="I2934" i="10"/>
  <c r="J2934" i="10"/>
  <c r="I2935" i="10"/>
  <c r="J2935" i="10"/>
  <c r="I2936" i="10"/>
  <c r="J2936" i="10"/>
  <c r="I2937" i="10"/>
  <c r="J2937" i="10"/>
  <c r="I2938" i="10"/>
  <c r="J2938" i="10"/>
  <c r="I2939" i="10"/>
  <c r="J2939" i="10"/>
  <c r="I2940" i="10"/>
  <c r="J2940" i="10"/>
  <c r="I2941" i="10"/>
  <c r="J2941" i="10"/>
  <c r="I2942" i="10"/>
  <c r="J2942" i="10"/>
  <c r="I2943" i="10"/>
  <c r="J2943" i="10"/>
  <c r="I2944" i="10"/>
  <c r="J2944" i="10"/>
  <c r="I2945" i="10"/>
  <c r="J2945" i="10"/>
  <c r="I2946" i="10"/>
  <c r="J2946" i="10"/>
  <c r="I2947" i="10"/>
  <c r="J2947" i="10"/>
  <c r="I2948" i="10"/>
  <c r="J2948" i="10"/>
  <c r="I2949" i="10"/>
  <c r="J2949" i="10"/>
  <c r="I2950" i="10"/>
  <c r="J2950" i="10"/>
  <c r="I2951" i="10"/>
  <c r="J2951" i="10"/>
  <c r="I2952" i="10"/>
  <c r="J2952" i="10"/>
  <c r="I2953" i="10"/>
  <c r="J2953" i="10"/>
  <c r="I2954" i="10"/>
  <c r="J2954" i="10"/>
  <c r="I2955" i="10"/>
  <c r="J2955" i="10"/>
  <c r="I2956" i="10"/>
  <c r="J2956" i="10"/>
  <c r="I2957" i="10"/>
  <c r="J2957" i="10"/>
  <c r="I2958" i="10"/>
  <c r="J2958" i="10"/>
  <c r="I2959" i="10"/>
  <c r="J2959" i="10"/>
  <c r="I2960" i="10"/>
  <c r="J2960" i="10"/>
  <c r="I2961" i="10"/>
  <c r="J2961" i="10"/>
  <c r="I2962" i="10"/>
  <c r="J2962" i="10"/>
  <c r="I2963" i="10"/>
  <c r="J2963" i="10"/>
  <c r="I2964" i="10"/>
  <c r="J2964" i="10"/>
  <c r="I2965" i="10"/>
  <c r="J2965" i="10"/>
  <c r="I2966" i="10"/>
  <c r="J2966" i="10"/>
  <c r="I2967" i="10"/>
  <c r="J2967" i="10"/>
  <c r="I2968" i="10"/>
  <c r="J2968" i="10"/>
  <c r="I2969" i="10"/>
  <c r="J2969" i="10"/>
  <c r="I2970" i="10"/>
  <c r="J2970" i="10"/>
  <c r="I2971" i="10"/>
  <c r="J2971" i="10"/>
  <c r="I2972" i="10"/>
  <c r="J2972" i="10"/>
  <c r="I2973" i="10"/>
  <c r="J2973" i="10"/>
  <c r="I2974" i="10"/>
  <c r="J2974" i="10"/>
  <c r="I2975" i="10"/>
  <c r="J2975" i="10"/>
  <c r="I2976" i="10"/>
  <c r="J2976" i="10"/>
  <c r="I2977" i="10"/>
  <c r="J2977" i="10"/>
  <c r="I2978" i="10"/>
  <c r="J2978" i="10"/>
  <c r="I2979" i="10"/>
  <c r="J2979" i="10"/>
  <c r="I2980" i="10"/>
  <c r="J2980" i="10"/>
  <c r="I2981" i="10"/>
  <c r="J2981" i="10"/>
  <c r="I2982" i="10"/>
  <c r="J2982" i="10"/>
  <c r="I2983" i="10"/>
  <c r="J2983" i="10"/>
  <c r="I2984" i="10"/>
  <c r="J2984" i="10"/>
  <c r="I2985" i="10"/>
  <c r="J2985" i="10"/>
  <c r="I2986" i="10"/>
  <c r="J2986" i="10"/>
  <c r="I2987" i="10"/>
  <c r="J2987" i="10"/>
  <c r="I2988" i="10"/>
  <c r="J2988" i="10"/>
  <c r="I2989" i="10"/>
  <c r="J2989" i="10"/>
  <c r="I2990" i="10"/>
  <c r="J2990" i="10"/>
  <c r="I2991" i="10"/>
  <c r="J2991" i="10"/>
  <c r="I2992" i="10"/>
  <c r="J2992" i="10"/>
  <c r="I2993" i="10"/>
  <c r="J2993" i="10"/>
  <c r="I2994" i="10"/>
  <c r="J2994" i="10"/>
  <c r="I2995" i="10"/>
  <c r="J2995" i="10"/>
  <c r="I2996" i="10"/>
  <c r="J2996" i="10"/>
  <c r="I2997" i="10"/>
  <c r="J2997" i="10"/>
  <c r="I2998" i="10"/>
  <c r="J2998" i="10"/>
  <c r="I2999" i="10"/>
  <c r="J2999" i="10"/>
  <c r="I3000" i="10"/>
  <c r="J3000" i="10"/>
  <c r="I3001" i="10"/>
  <c r="J3001" i="10"/>
  <c r="I3002" i="10"/>
  <c r="J3002" i="10"/>
  <c r="I3003" i="10"/>
  <c r="J3003" i="10"/>
  <c r="I3004" i="10"/>
  <c r="J3004" i="10"/>
  <c r="I3005" i="10"/>
  <c r="J3005" i="10"/>
  <c r="I3006" i="10"/>
  <c r="J3006" i="10"/>
  <c r="I3007" i="10"/>
  <c r="J3007" i="10"/>
  <c r="I3008" i="10"/>
  <c r="J3008" i="10"/>
  <c r="I3009" i="10"/>
  <c r="J3009" i="10"/>
  <c r="I3010" i="10"/>
  <c r="J3010" i="10"/>
  <c r="I3011" i="10"/>
  <c r="J3011" i="10"/>
  <c r="I3012" i="10"/>
  <c r="J3012" i="10"/>
  <c r="I3013" i="10"/>
  <c r="J3013" i="10"/>
  <c r="I3014" i="10"/>
  <c r="J3014" i="10"/>
  <c r="I3015" i="10"/>
  <c r="J3015" i="10"/>
  <c r="I3016" i="10"/>
  <c r="J3016" i="10"/>
  <c r="I3017" i="10"/>
  <c r="J3017" i="10"/>
  <c r="I3018" i="10"/>
  <c r="J3018" i="10"/>
  <c r="I3019" i="10"/>
  <c r="J3019" i="10"/>
  <c r="I3020" i="10"/>
  <c r="J3020" i="10"/>
  <c r="I3021" i="10"/>
  <c r="J3021" i="10"/>
  <c r="I3022" i="10"/>
  <c r="J3022" i="10"/>
  <c r="I3023" i="10"/>
  <c r="J3023" i="10"/>
  <c r="I3024" i="10"/>
  <c r="J3024" i="10"/>
  <c r="I3025" i="10"/>
  <c r="J3025" i="10"/>
  <c r="I3026" i="10"/>
  <c r="J3026" i="10"/>
  <c r="I3027" i="10"/>
  <c r="J3027" i="10"/>
  <c r="I3028" i="10"/>
  <c r="J3028" i="10"/>
  <c r="I3029" i="10"/>
  <c r="J3029" i="10"/>
  <c r="I3030" i="10"/>
  <c r="J3030" i="10"/>
  <c r="I3031" i="10"/>
  <c r="J3031" i="10"/>
  <c r="I3032" i="10"/>
  <c r="J3032" i="10"/>
  <c r="I3033" i="10"/>
  <c r="J3033" i="10"/>
  <c r="I3034" i="10"/>
  <c r="J3034" i="10"/>
  <c r="I3035" i="10"/>
  <c r="J3035" i="10"/>
  <c r="I3036" i="10"/>
  <c r="J3036" i="10"/>
  <c r="I3037" i="10"/>
  <c r="J3037" i="10"/>
  <c r="I3038" i="10"/>
  <c r="J3038" i="10"/>
  <c r="I3039" i="10"/>
  <c r="J3039" i="10"/>
  <c r="I3040" i="10"/>
  <c r="J3040" i="10"/>
  <c r="I3041" i="10"/>
  <c r="J3041" i="10"/>
  <c r="I3042" i="10"/>
  <c r="J3042" i="10"/>
  <c r="I3043" i="10"/>
  <c r="J3043" i="10"/>
  <c r="I3044" i="10"/>
  <c r="J3044" i="10"/>
  <c r="I3045" i="10"/>
  <c r="J3045" i="10"/>
  <c r="I3046" i="10"/>
  <c r="J3046" i="10"/>
  <c r="I3047" i="10"/>
  <c r="J3047" i="10"/>
  <c r="I3048" i="10"/>
  <c r="J3048" i="10"/>
  <c r="I3049" i="10"/>
  <c r="J3049" i="10"/>
  <c r="I3050" i="10"/>
  <c r="J3050" i="10"/>
  <c r="I3051" i="10"/>
  <c r="J3051" i="10"/>
  <c r="I3052" i="10"/>
  <c r="J3052" i="10"/>
  <c r="I3053" i="10"/>
  <c r="J3053" i="10"/>
  <c r="I3054" i="10"/>
  <c r="J3054" i="10"/>
  <c r="I3055" i="10"/>
  <c r="J3055" i="10"/>
  <c r="I3056" i="10"/>
  <c r="J3056" i="10"/>
  <c r="I3057" i="10"/>
  <c r="J3057" i="10"/>
  <c r="I3058" i="10"/>
  <c r="J3058" i="10"/>
  <c r="I3059" i="10"/>
  <c r="J3059" i="10"/>
  <c r="I3060" i="10"/>
  <c r="J3060" i="10"/>
  <c r="I3061" i="10"/>
  <c r="J3061" i="10"/>
  <c r="I3062" i="10"/>
  <c r="J3062" i="10"/>
  <c r="I3063" i="10"/>
  <c r="J3063" i="10"/>
  <c r="I3064" i="10"/>
  <c r="J3064" i="10"/>
  <c r="I3065" i="10"/>
  <c r="J3065" i="10"/>
  <c r="I3066" i="10"/>
  <c r="J3066" i="10"/>
  <c r="I3067" i="10"/>
  <c r="J3067" i="10"/>
  <c r="I3068" i="10"/>
  <c r="J3068" i="10"/>
  <c r="I3069" i="10"/>
  <c r="J3069" i="10"/>
  <c r="I3070" i="10"/>
  <c r="J3070" i="10"/>
  <c r="I3071" i="10"/>
  <c r="J3071" i="10"/>
  <c r="I3072" i="10"/>
  <c r="J3072" i="10"/>
  <c r="I3073" i="10"/>
  <c r="J3073" i="10"/>
  <c r="I3074" i="10"/>
  <c r="J3074" i="10"/>
  <c r="I3075" i="10"/>
  <c r="J3075" i="10"/>
  <c r="I3076" i="10"/>
  <c r="J3076" i="10"/>
  <c r="I3077" i="10"/>
  <c r="J3077" i="10"/>
  <c r="I3078" i="10"/>
  <c r="J3078" i="10"/>
  <c r="I3079" i="10"/>
  <c r="J3079" i="10"/>
  <c r="I3080" i="10"/>
  <c r="J3080" i="10"/>
  <c r="I3081" i="10"/>
  <c r="J3081" i="10"/>
  <c r="I3082" i="10"/>
  <c r="J3082" i="10"/>
  <c r="I3083" i="10"/>
  <c r="J3083" i="10"/>
  <c r="I3084" i="10"/>
  <c r="J3084" i="10"/>
  <c r="I3085" i="10"/>
  <c r="J3085" i="10"/>
  <c r="I3086" i="10"/>
  <c r="J3086" i="10"/>
  <c r="I3087" i="10"/>
  <c r="J3087" i="10"/>
  <c r="I3088" i="10"/>
  <c r="J3088" i="10"/>
  <c r="I3089" i="10"/>
  <c r="J3089" i="10"/>
  <c r="I3090" i="10"/>
  <c r="J3090" i="10"/>
  <c r="I3091" i="10"/>
  <c r="J3091" i="10"/>
  <c r="I3092" i="10"/>
  <c r="J3092" i="10"/>
  <c r="I3093" i="10"/>
  <c r="J3093" i="10"/>
  <c r="I3094" i="10"/>
  <c r="J3094" i="10"/>
  <c r="I3095" i="10"/>
  <c r="J3095" i="10"/>
  <c r="I3096" i="10"/>
  <c r="J3096" i="10"/>
  <c r="I3097" i="10"/>
  <c r="J3097" i="10"/>
  <c r="I3098" i="10"/>
  <c r="J3098" i="10"/>
  <c r="I3099" i="10"/>
  <c r="J3099" i="10"/>
  <c r="I3100" i="10"/>
  <c r="J3100" i="10"/>
  <c r="I3101" i="10"/>
  <c r="J3101" i="10"/>
  <c r="I3102" i="10"/>
  <c r="J3102" i="10"/>
  <c r="I3103" i="10"/>
  <c r="J3103" i="10"/>
  <c r="I3104" i="10"/>
  <c r="J3104" i="10"/>
  <c r="I3105" i="10"/>
  <c r="J3105" i="10"/>
  <c r="I3106" i="10"/>
  <c r="J3106" i="10"/>
  <c r="I3107" i="10"/>
  <c r="J3107" i="10"/>
  <c r="I3108" i="10"/>
  <c r="J3108" i="10"/>
  <c r="I3109" i="10"/>
  <c r="J3109" i="10"/>
  <c r="I3110" i="10"/>
  <c r="J3110" i="10"/>
  <c r="I3111" i="10"/>
  <c r="J3111" i="10"/>
  <c r="I3112" i="10"/>
  <c r="J3112" i="10"/>
  <c r="I3113" i="10"/>
  <c r="J3113" i="10"/>
  <c r="I3114" i="10"/>
  <c r="J3114" i="10"/>
  <c r="I3115" i="10"/>
  <c r="J3115" i="10"/>
  <c r="I3116" i="10"/>
  <c r="J3116" i="10"/>
  <c r="I3117" i="10"/>
  <c r="J3117" i="10"/>
  <c r="I3118" i="10"/>
  <c r="J3118" i="10"/>
  <c r="I3119" i="10"/>
  <c r="J3119" i="10"/>
  <c r="I3120" i="10"/>
  <c r="J3120" i="10"/>
  <c r="I3121" i="10"/>
  <c r="J3121" i="10"/>
  <c r="I3122" i="10"/>
  <c r="J3122" i="10"/>
  <c r="I3123" i="10"/>
  <c r="J3123" i="10"/>
  <c r="I3124" i="10"/>
  <c r="J3124" i="10"/>
  <c r="I3125" i="10"/>
  <c r="J3125" i="10"/>
  <c r="I3126" i="10"/>
  <c r="J3126" i="10"/>
  <c r="I3127" i="10"/>
  <c r="J3127" i="10"/>
  <c r="I3128" i="10"/>
  <c r="J3128" i="10"/>
  <c r="I3129" i="10"/>
  <c r="J3129" i="10"/>
  <c r="I3130" i="10"/>
  <c r="J3130" i="10"/>
  <c r="I3131" i="10"/>
  <c r="J3131" i="10"/>
  <c r="I3132" i="10"/>
  <c r="J3132" i="10"/>
  <c r="I3133" i="10"/>
  <c r="J3133" i="10"/>
  <c r="I3134" i="10"/>
  <c r="J3134" i="10"/>
  <c r="I3135" i="10"/>
  <c r="J3135" i="10"/>
  <c r="I3136" i="10"/>
  <c r="J3136" i="10"/>
  <c r="I3137" i="10"/>
  <c r="J3137" i="10"/>
  <c r="I3138" i="10"/>
  <c r="J3138" i="10"/>
  <c r="I3139" i="10"/>
  <c r="J3139" i="10"/>
  <c r="I3140" i="10"/>
  <c r="J3140" i="10"/>
  <c r="I3141" i="10"/>
  <c r="J3141" i="10"/>
  <c r="I3142" i="10"/>
  <c r="J3142" i="10"/>
  <c r="I3143" i="10"/>
  <c r="J3143" i="10"/>
  <c r="I3144" i="10"/>
  <c r="J3144" i="10"/>
  <c r="I3145" i="10"/>
  <c r="J3145" i="10"/>
  <c r="I3146" i="10"/>
  <c r="J3146" i="10"/>
  <c r="I3147" i="10"/>
  <c r="J3147" i="10"/>
  <c r="I3148" i="10"/>
  <c r="J3148" i="10"/>
  <c r="I3149" i="10"/>
  <c r="J3149" i="10"/>
  <c r="I3150" i="10"/>
  <c r="J3150" i="10"/>
  <c r="I3151" i="10"/>
  <c r="J3151" i="10"/>
  <c r="I3152" i="10"/>
  <c r="J3152" i="10"/>
  <c r="I3153" i="10"/>
  <c r="J3153" i="10"/>
  <c r="I3154" i="10"/>
  <c r="J3154" i="10"/>
  <c r="I3155" i="10"/>
  <c r="J3155" i="10"/>
  <c r="I3156" i="10"/>
  <c r="J3156" i="10"/>
  <c r="I3157" i="10"/>
  <c r="J3157" i="10"/>
  <c r="I3158" i="10"/>
  <c r="J3158" i="10"/>
  <c r="I3159" i="10"/>
  <c r="J3159" i="10"/>
  <c r="I3160" i="10"/>
  <c r="J3160" i="10"/>
  <c r="I3161" i="10"/>
  <c r="J3161" i="10"/>
  <c r="I3162" i="10"/>
  <c r="J3162" i="10"/>
  <c r="I3163" i="10"/>
  <c r="J3163" i="10"/>
  <c r="I3164" i="10"/>
  <c r="J3164" i="10"/>
  <c r="I3165" i="10"/>
  <c r="J3165" i="10"/>
  <c r="I3166" i="10"/>
  <c r="J3166" i="10"/>
  <c r="I3167" i="10"/>
  <c r="J3167" i="10"/>
  <c r="I3168" i="10"/>
  <c r="J3168" i="10"/>
  <c r="I3169" i="10"/>
  <c r="J3169" i="10"/>
  <c r="I3170" i="10"/>
  <c r="J3170" i="10"/>
  <c r="I3171" i="10"/>
  <c r="J3171" i="10"/>
  <c r="I3172" i="10"/>
  <c r="J3172" i="10"/>
  <c r="I3173" i="10"/>
  <c r="J3173" i="10"/>
  <c r="I3174" i="10"/>
  <c r="J3174" i="10"/>
  <c r="I3175" i="10"/>
  <c r="J3175" i="10"/>
  <c r="I3176" i="10"/>
  <c r="J3176" i="10"/>
  <c r="I3177" i="10"/>
  <c r="J3177" i="10"/>
  <c r="I3178" i="10"/>
  <c r="J3178" i="10"/>
  <c r="I3179" i="10"/>
  <c r="J3179" i="10"/>
  <c r="I3180" i="10"/>
  <c r="J3180" i="10"/>
  <c r="I3181" i="10"/>
  <c r="J3181" i="10"/>
  <c r="I3182" i="10"/>
  <c r="J3182" i="10"/>
  <c r="I3183" i="10"/>
  <c r="J3183" i="10"/>
  <c r="I3184" i="10"/>
  <c r="J3184" i="10"/>
  <c r="I3185" i="10"/>
  <c r="J3185" i="10"/>
  <c r="I3186" i="10"/>
  <c r="J3186" i="10"/>
  <c r="I3187" i="10"/>
  <c r="J3187" i="10"/>
  <c r="I3188" i="10"/>
  <c r="J3188" i="10"/>
  <c r="I3189" i="10"/>
  <c r="J3189" i="10"/>
  <c r="I3190" i="10"/>
  <c r="J3190" i="10"/>
  <c r="I3191" i="10"/>
  <c r="J3191" i="10"/>
  <c r="I3192" i="10"/>
  <c r="J3192" i="10"/>
  <c r="I3193" i="10"/>
  <c r="J3193" i="10"/>
  <c r="I3194" i="10"/>
  <c r="J3194" i="10"/>
  <c r="I3195" i="10"/>
  <c r="J3195" i="10"/>
  <c r="I3196" i="10"/>
  <c r="J3196" i="10"/>
  <c r="I3197" i="10"/>
  <c r="J3197" i="10"/>
  <c r="I3198" i="10"/>
  <c r="J3198" i="10"/>
  <c r="I3199" i="10"/>
  <c r="J3199" i="10"/>
  <c r="I3200" i="10"/>
  <c r="J3200" i="10"/>
  <c r="I3201" i="10"/>
  <c r="J3201" i="10"/>
  <c r="I3202" i="10"/>
  <c r="J3202" i="10"/>
  <c r="I3203" i="10"/>
  <c r="J3203" i="10"/>
  <c r="I3204" i="10"/>
  <c r="J3204" i="10"/>
  <c r="I3205" i="10"/>
  <c r="J3205" i="10"/>
  <c r="I3206" i="10"/>
  <c r="J3206" i="10"/>
  <c r="I3207" i="10"/>
  <c r="J3207" i="10"/>
  <c r="I3208" i="10"/>
  <c r="J3208" i="10"/>
  <c r="I3209" i="10"/>
  <c r="J3209" i="10"/>
  <c r="I3210" i="10"/>
  <c r="J3210" i="10"/>
  <c r="I3211" i="10"/>
  <c r="J3211" i="10"/>
  <c r="I3212" i="10"/>
  <c r="J3212" i="10"/>
  <c r="I3213" i="10"/>
  <c r="J3213" i="10"/>
  <c r="I3214" i="10"/>
  <c r="J3214" i="10"/>
  <c r="I3215" i="10"/>
  <c r="J3215" i="10"/>
  <c r="I3216" i="10"/>
  <c r="J3216" i="10"/>
  <c r="I3217" i="10"/>
  <c r="J3217" i="10"/>
  <c r="I3218" i="10"/>
  <c r="J3218" i="10"/>
  <c r="I3219" i="10"/>
  <c r="J3219" i="10"/>
  <c r="I3220" i="10"/>
  <c r="J3220" i="10"/>
  <c r="I3221" i="10"/>
  <c r="J3221" i="10"/>
  <c r="I3222" i="10"/>
  <c r="J3222" i="10"/>
  <c r="I3223" i="10"/>
  <c r="J3223" i="10"/>
  <c r="I3224" i="10"/>
  <c r="J3224" i="10"/>
  <c r="I3225" i="10"/>
  <c r="J3225" i="10"/>
  <c r="I3226" i="10"/>
  <c r="J3226" i="10"/>
  <c r="I3227" i="10"/>
  <c r="J3227" i="10"/>
  <c r="I3228" i="10"/>
  <c r="J3228" i="10"/>
  <c r="I3229" i="10"/>
  <c r="J3229" i="10"/>
  <c r="I3230" i="10"/>
  <c r="J3230" i="10"/>
  <c r="I3231" i="10"/>
  <c r="J3231" i="10"/>
  <c r="I3232" i="10"/>
  <c r="J3232" i="10"/>
  <c r="I3233" i="10"/>
  <c r="J3233" i="10"/>
  <c r="I3234" i="10"/>
  <c r="J3234" i="10"/>
  <c r="I3235" i="10"/>
  <c r="J3235" i="10"/>
  <c r="I3236" i="10"/>
  <c r="J3236" i="10"/>
  <c r="I3237" i="10"/>
  <c r="J3237" i="10"/>
  <c r="I3238" i="10"/>
  <c r="J3238" i="10"/>
  <c r="I3239" i="10"/>
  <c r="J3239" i="10"/>
  <c r="I3240" i="10"/>
  <c r="J3240" i="10"/>
  <c r="I3241" i="10"/>
  <c r="J3241" i="10"/>
  <c r="I3242" i="10"/>
  <c r="J3242" i="10"/>
  <c r="I3243" i="10"/>
  <c r="J3243" i="10"/>
  <c r="I3244" i="10"/>
  <c r="J3244" i="10"/>
  <c r="I3245" i="10"/>
  <c r="J3245" i="10"/>
  <c r="I3246" i="10"/>
  <c r="J3246" i="10"/>
  <c r="I3247" i="10"/>
  <c r="J3247" i="10"/>
  <c r="I3248" i="10"/>
  <c r="J3248" i="10"/>
  <c r="I3249" i="10"/>
  <c r="J3249" i="10"/>
  <c r="I3250" i="10"/>
  <c r="J3250" i="10"/>
  <c r="I3251" i="10"/>
  <c r="J3251" i="10"/>
  <c r="I3252" i="10"/>
  <c r="J3252" i="10"/>
  <c r="I3253" i="10"/>
  <c r="J3253" i="10"/>
  <c r="I3254" i="10"/>
  <c r="J3254" i="10"/>
  <c r="I3255" i="10"/>
  <c r="J3255" i="10"/>
  <c r="I3256" i="10"/>
  <c r="J3256" i="10"/>
  <c r="I3257" i="10"/>
  <c r="J3257" i="10"/>
  <c r="I3258" i="10"/>
  <c r="J3258" i="10"/>
  <c r="I3259" i="10"/>
  <c r="J3259" i="10"/>
  <c r="I3260" i="10"/>
  <c r="J3260" i="10"/>
  <c r="I3261" i="10"/>
  <c r="J3261" i="10"/>
  <c r="I3262" i="10"/>
  <c r="J3262" i="10"/>
  <c r="I3263" i="10"/>
  <c r="J3263" i="10"/>
  <c r="I3264" i="10"/>
  <c r="J3264" i="10"/>
  <c r="I3265" i="10"/>
  <c r="J3265" i="10"/>
  <c r="I3266" i="10"/>
  <c r="J3266" i="10"/>
  <c r="I3267" i="10"/>
  <c r="J3267" i="10"/>
  <c r="I3268" i="10"/>
  <c r="J3268" i="10"/>
  <c r="I3269" i="10"/>
  <c r="J3269" i="10"/>
  <c r="I3270" i="10"/>
  <c r="J3270" i="10"/>
  <c r="I3271" i="10"/>
  <c r="J3271" i="10"/>
  <c r="I3272" i="10"/>
  <c r="J3272" i="10"/>
  <c r="I3273" i="10"/>
  <c r="J3273" i="10"/>
  <c r="I3274" i="10"/>
  <c r="J3274" i="10"/>
  <c r="I3275" i="10"/>
  <c r="J3275" i="10"/>
  <c r="I3276" i="10"/>
  <c r="J3276" i="10"/>
  <c r="I3277" i="10"/>
  <c r="J3277" i="10"/>
  <c r="I3278" i="10"/>
  <c r="J3278" i="10"/>
  <c r="I3279" i="10"/>
  <c r="J3279" i="10"/>
  <c r="I3280" i="10"/>
  <c r="J3280" i="10"/>
  <c r="I3281" i="10"/>
  <c r="J3281" i="10"/>
  <c r="I3282" i="10"/>
  <c r="J3282" i="10"/>
  <c r="I3283" i="10"/>
  <c r="J3283" i="10"/>
  <c r="I3284" i="10"/>
  <c r="J3284" i="10"/>
  <c r="I3285" i="10"/>
  <c r="J3285" i="10"/>
  <c r="I3286" i="10"/>
  <c r="J3286" i="10"/>
  <c r="I3287" i="10"/>
  <c r="J3287" i="10"/>
  <c r="I3288" i="10"/>
  <c r="J3288" i="10"/>
  <c r="I3289" i="10"/>
  <c r="J3289" i="10"/>
  <c r="I3290" i="10"/>
  <c r="J3290" i="10"/>
  <c r="I3291" i="10"/>
  <c r="J3291" i="10"/>
  <c r="I3292" i="10"/>
  <c r="J3292" i="10"/>
  <c r="I3293" i="10"/>
  <c r="J3293" i="10"/>
  <c r="I3294" i="10"/>
  <c r="J3294" i="10"/>
  <c r="I3295" i="10"/>
  <c r="J3295" i="10"/>
  <c r="I3296" i="10"/>
  <c r="J3296" i="10"/>
  <c r="I3297" i="10"/>
  <c r="J3297" i="10"/>
  <c r="I3298" i="10"/>
  <c r="J3298" i="10"/>
  <c r="I3299" i="10"/>
  <c r="J3299" i="10"/>
  <c r="I3300" i="10"/>
  <c r="J3300" i="10"/>
  <c r="I3301" i="10"/>
  <c r="J3301" i="10"/>
  <c r="I3302" i="10"/>
  <c r="J3302" i="10"/>
  <c r="I3303" i="10"/>
  <c r="J3303" i="10"/>
  <c r="I3304" i="10"/>
  <c r="J3304" i="10"/>
  <c r="I3305" i="10"/>
  <c r="J3305" i="10"/>
  <c r="I3306" i="10"/>
  <c r="J3306" i="10"/>
  <c r="I3307" i="10"/>
  <c r="J3307" i="10"/>
  <c r="I3308" i="10"/>
  <c r="J3308" i="10"/>
  <c r="J3309" i="10"/>
  <c r="I3310" i="10"/>
  <c r="J3310" i="10"/>
  <c r="I3311" i="10"/>
  <c r="J3311" i="10"/>
  <c r="I3312" i="10"/>
  <c r="J3312" i="10"/>
  <c r="I3313" i="10"/>
  <c r="J3313" i="10"/>
  <c r="I3314" i="10"/>
  <c r="J3314" i="10"/>
  <c r="I3315" i="10"/>
  <c r="J3315" i="10"/>
  <c r="I3316" i="10"/>
  <c r="J3316" i="10"/>
  <c r="I3317" i="10"/>
  <c r="J3317" i="10"/>
  <c r="I3318" i="10"/>
  <c r="J3318" i="10"/>
  <c r="I3319" i="10"/>
  <c r="J3319" i="10"/>
  <c r="H28" i="16" l="1"/>
  <c r="N28" i="16" s="1"/>
  <c r="H27" i="16"/>
  <c r="I27" i="16" s="1"/>
  <c r="H26" i="16"/>
  <c r="I26" i="16" s="1"/>
  <c r="H25" i="16"/>
  <c r="N25" i="16" s="1"/>
  <c r="H24" i="16"/>
  <c r="I24" i="16" s="1"/>
  <c r="H23" i="16"/>
  <c r="N23" i="16" s="1"/>
  <c r="H22" i="16"/>
  <c r="N22" i="16" s="1"/>
  <c r="I21" i="16"/>
  <c r="J52" i="16"/>
  <c r="I52" i="16"/>
  <c r="H51" i="16"/>
  <c r="J51" i="16" s="1"/>
  <c r="H50" i="16"/>
  <c r="J50" i="16" s="1"/>
  <c r="H49" i="16"/>
  <c r="J49" i="16" s="1"/>
  <c r="H48" i="16"/>
  <c r="J48" i="16" s="1"/>
  <c r="H47" i="16"/>
  <c r="J47" i="16" s="1"/>
  <c r="H46" i="16"/>
  <c r="J46" i="16" s="1"/>
  <c r="H45" i="16"/>
  <c r="J45" i="16" s="1"/>
  <c r="H44" i="16"/>
  <c r="J44" i="16" s="1"/>
  <c r="H43" i="16"/>
  <c r="J43" i="16" s="1"/>
  <c r="H42" i="16"/>
  <c r="J42" i="16" s="1"/>
  <c r="H41" i="16"/>
  <c r="J41" i="16" s="1"/>
  <c r="H40" i="16"/>
  <c r="J40" i="16" s="1"/>
  <c r="H39" i="16"/>
  <c r="J39" i="16" s="1"/>
  <c r="H38" i="16"/>
  <c r="J38" i="16" s="1"/>
  <c r="H37" i="16"/>
  <c r="J37" i="16" s="1"/>
  <c r="N7" i="16"/>
  <c r="I7" i="16"/>
  <c r="N6" i="16"/>
  <c r="I6" i="16"/>
  <c r="H35" i="12"/>
  <c r="N5" i="12"/>
  <c r="L5" i="12" s="1"/>
  <c r="L4" i="12"/>
  <c r="N19" i="12"/>
  <c r="I19" i="12"/>
  <c r="N20" i="12"/>
  <c r="N21" i="12"/>
  <c r="N22" i="12"/>
  <c r="N23" i="12"/>
  <c r="N24" i="12"/>
  <c r="N25" i="12"/>
  <c r="N26" i="12"/>
  <c r="I20" i="12"/>
  <c r="I21" i="12"/>
  <c r="I22" i="12"/>
  <c r="I23" i="12"/>
  <c r="I24" i="12"/>
  <c r="I25" i="12"/>
  <c r="I26" i="12"/>
  <c r="L40" i="16" l="1"/>
  <c r="L41" i="16"/>
  <c r="L51" i="16"/>
  <c r="L39" i="16"/>
  <c r="L38" i="16"/>
  <c r="L50" i="16"/>
  <c r="L42" i="16"/>
  <c r="L43" i="16"/>
  <c r="L44" i="16"/>
  <c r="L45" i="16"/>
  <c r="L46" i="16"/>
  <c r="L47" i="16"/>
  <c r="L48" i="16"/>
  <c r="L37" i="16"/>
  <c r="L49" i="16"/>
  <c r="M52" i="16"/>
  <c r="N8" i="16"/>
  <c r="O6" i="16" s="1"/>
  <c r="L6" i="16"/>
  <c r="I28" i="16"/>
  <c r="N27" i="16"/>
  <c r="L27" i="16" s="1"/>
  <c r="N26" i="16"/>
  <c r="I25" i="16"/>
  <c r="N24" i="16"/>
  <c r="L24" i="16" s="1"/>
  <c r="I23" i="16"/>
  <c r="I22" i="16"/>
  <c r="N21" i="16"/>
  <c r="L21" i="16" s="1"/>
  <c r="I8" i="16"/>
  <c r="J6" i="16" s="1"/>
  <c r="I38" i="16"/>
  <c r="I48" i="16"/>
  <c r="I37" i="16"/>
  <c r="K37" i="16" s="1"/>
  <c r="I41" i="16"/>
  <c r="I43" i="16"/>
  <c r="I47" i="16"/>
  <c r="I49" i="16"/>
  <c r="I51" i="16"/>
  <c r="I39" i="16"/>
  <c r="I45" i="16"/>
  <c r="L7" i="16"/>
  <c r="I40" i="16"/>
  <c r="I42" i="16"/>
  <c r="I44" i="16"/>
  <c r="I46" i="16"/>
  <c r="I50" i="16"/>
  <c r="N6" i="12"/>
  <c r="I9" i="12" s="1"/>
  <c r="I6" i="12"/>
  <c r="J9" i="12" s="1"/>
  <c r="L19" i="12"/>
  <c r="L25" i="12"/>
  <c r="L21" i="12"/>
  <c r="L24" i="12"/>
  <c r="L23" i="12"/>
  <c r="L20" i="12"/>
  <c r="L26" i="12"/>
  <c r="L22" i="12"/>
  <c r="N27" i="12"/>
  <c r="O21" i="12" s="1"/>
  <c r="K50" i="12"/>
  <c r="H36" i="12"/>
  <c r="I36" i="12" s="1"/>
  <c r="H37" i="12"/>
  <c r="K37" i="12" s="1"/>
  <c r="H38" i="12"/>
  <c r="K38" i="12" s="1"/>
  <c r="H39" i="12"/>
  <c r="I39" i="12" s="1"/>
  <c r="M39" i="12" s="1"/>
  <c r="H40" i="12"/>
  <c r="K40" i="12" s="1"/>
  <c r="H41" i="12"/>
  <c r="I41" i="12" s="1"/>
  <c r="M41" i="12" s="1"/>
  <c r="H42" i="12"/>
  <c r="I42" i="12" s="1"/>
  <c r="M42" i="12" s="1"/>
  <c r="H43" i="12"/>
  <c r="I43" i="12" s="1"/>
  <c r="M43" i="12" s="1"/>
  <c r="H44" i="12"/>
  <c r="I44" i="12" s="1"/>
  <c r="H45" i="12"/>
  <c r="I45" i="12" s="1"/>
  <c r="H46" i="12"/>
  <c r="K46" i="12" s="1"/>
  <c r="H47" i="12"/>
  <c r="I47" i="12" s="1"/>
  <c r="H48" i="12"/>
  <c r="K48" i="12" s="1"/>
  <c r="H49" i="12"/>
  <c r="I49" i="12" s="1"/>
  <c r="J4" i="10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000" i="10"/>
  <c r="J1001" i="10"/>
  <c r="J1002" i="10"/>
  <c r="J1003" i="10"/>
  <c r="J1004" i="10"/>
  <c r="J1005" i="10"/>
  <c r="J1006" i="10"/>
  <c r="J1007" i="10"/>
  <c r="J1008" i="10"/>
  <c r="J1009" i="10"/>
  <c r="J1010" i="10"/>
  <c r="J1011" i="10"/>
  <c r="J1012" i="10"/>
  <c r="J1013" i="10"/>
  <c r="J1014" i="10"/>
  <c r="J1015" i="10"/>
  <c r="J1016" i="10"/>
  <c r="J1017" i="10"/>
  <c r="J1018" i="10"/>
  <c r="J1019" i="10"/>
  <c r="J1020" i="10"/>
  <c r="J1021" i="10"/>
  <c r="J1022" i="10"/>
  <c r="J1023" i="10"/>
  <c r="J1024" i="10"/>
  <c r="J1025" i="10"/>
  <c r="J1026" i="10"/>
  <c r="J1027" i="10"/>
  <c r="J1028" i="10"/>
  <c r="J1029" i="10"/>
  <c r="J1030" i="10"/>
  <c r="J1031" i="10"/>
  <c r="J1032" i="10"/>
  <c r="J1033" i="10"/>
  <c r="J1034" i="10"/>
  <c r="J1035" i="10"/>
  <c r="J1036" i="10"/>
  <c r="J1037" i="10"/>
  <c r="J1038" i="10"/>
  <c r="J1039" i="10"/>
  <c r="J1040" i="10"/>
  <c r="J1041" i="10"/>
  <c r="J1042" i="10"/>
  <c r="J1043" i="10"/>
  <c r="J1044" i="10"/>
  <c r="J1045" i="10"/>
  <c r="J1046" i="10"/>
  <c r="J1047" i="10"/>
  <c r="J1048" i="10"/>
  <c r="J1049" i="10"/>
  <c r="J1050" i="10"/>
  <c r="J1051" i="10"/>
  <c r="J1052" i="10"/>
  <c r="J1053" i="10"/>
  <c r="J1054" i="10"/>
  <c r="J1055" i="10"/>
  <c r="J1056" i="10"/>
  <c r="J1057" i="10"/>
  <c r="J1058" i="10"/>
  <c r="J1059" i="10"/>
  <c r="J1060" i="10"/>
  <c r="J1061" i="10"/>
  <c r="J1062" i="10"/>
  <c r="J1063" i="10"/>
  <c r="J1064" i="10"/>
  <c r="J1065" i="10"/>
  <c r="J1066" i="10"/>
  <c r="J1067" i="10"/>
  <c r="J1068" i="10"/>
  <c r="J1069" i="10"/>
  <c r="J1070" i="10"/>
  <c r="J1071" i="10"/>
  <c r="J1072" i="10"/>
  <c r="J1073" i="10"/>
  <c r="J1074" i="10"/>
  <c r="J1075" i="10"/>
  <c r="J1076" i="10"/>
  <c r="J1077" i="10"/>
  <c r="J1078" i="10"/>
  <c r="J1079" i="10"/>
  <c r="J1080" i="10"/>
  <c r="J1081" i="10"/>
  <c r="J1082" i="10"/>
  <c r="J1083" i="10"/>
  <c r="J1084" i="10"/>
  <c r="J1085" i="10"/>
  <c r="J1086" i="10"/>
  <c r="J1087" i="10"/>
  <c r="J1088" i="10"/>
  <c r="J1089" i="10"/>
  <c r="J1090" i="10"/>
  <c r="J1091" i="10"/>
  <c r="J1092" i="10"/>
  <c r="J1093" i="10"/>
  <c r="J1094" i="10"/>
  <c r="J1095" i="10"/>
  <c r="J1096" i="10"/>
  <c r="J1097" i="10"/>
  <c r="J1098" i="10"/>
  <c r="J1099" i="10"/>
  <c r="J1100" i="10"/>
  <c r="J1101" i="10"/>
  <c r="J1102" i="10"/>
  <c r="J1103" i="10"/>
  <c r="J1104" i="10"/>
  <c r="J1105" i="10"/>
  <c r="J1106" i="10"/>
  <c r="J1107" i="10"/>
  <c r="J1108" i="10"/>
  <c r="J1109" i="10"/>
  <c r="J1110" i="10"/>
  <c r="J1111" i="10"/>
  <c r="J1112" i="10"/>
  <c r="J1113" i="10"/>
  <c r="J1114" i="10"/>
  <c r="J1115" i="10"/>
  <c r="J1116" i="10"/>
  <c r="J1117" i="10"/>
  <c r="J1118" i="10"/>
  <c r="J1119" i="10"/>
  <c r="J1120" i="10"/>
  <c r="J1121" i="10"/>
  <c r="J1122" i="10"/>
  <c r="J1123" i="10"/>
  <c r="J1124" i="10"/>
  <c r="J1125" i="10"/>
  <c r="J1126" i="10"/>
  <c r="J1127" i="10"/>
  <c r="J1128" i="10"/>
  <c r="J1129" i="10"/>
  <c r="J1130" i="10"/>
  <c r="J1131" i="10"/>
  <c r="J1132" i="10"/>
  <c r="J1133" i="10"/>
  <c r="J1134" i="10"/>
  <c r="J1135" i="10"/>
  <c r="J1136" i="10"/>
  <c r="J1137" i="10"/>
  <c r="J1138" i="10"/>
  <c r="J1139" i="10"/>
  <c r="J1140" i="10"/>
  <c r="J1141" i="10"/>
  <c r="J1142" i="10"/>
  <c r="J1143" i="10"/>
  <c r="J1144" i="10"/>
  <c r="J1145" i="10"/>
  <c r="J1146" i="10"/>
  <c r="J1147" i="10"/>
  <c r="J1148" i="10"/>
  <c r="J1149" i="10"/>
  <c r="J1150" i="10"/>
  <c r="J1151" i="10"/>
  <c r="J1152" i="10"/>
  <c r="J1153" i="10"/>
  <c r="J1154" i="10"/>
  <c r="J1155" i="10"/>
  <c r="J1156" i="10"/>
  <c r="J1157" i="10"/>
  <c r="J1158" i="10"/>
  <c r="J1159" i="10"/>
  <c r="J1160" i="10"/>
  <c r="J1161" i="10"/>
  <c r="J1162" i="10"/>
  <c r="J1163" i="10"/>
  <c r="J1164" i="10"/>
  <c r="J1165" i="10"/>
  <c r="J1166" i="10"/>
  <c r="J1167" i="10"/>
  <c r="J1168" i="10"/>
  <c r="J1169" i="10"/>
  <c r="J1170" i="10"/>
  <c r="J1171" i="10"/>
  <c r="J1172" i="10"/>
  <c r="J1173" i="10"/>
  <c r="J1174" i="10"/>
  <c r="J1175" i="10"/>
  <c r="J1176" i="10"/>
  <c r="J1177" i="10"/>
  <c r="J1178" i="10"/>
  <c r="J1179" i="10"/>
  <c r="J1180" i="10"/>
  <c r="J1181" i="10"/>
  <c r="J1182" i="10"/>
  <c r="J1183" i="10"/>
  <c r="J1184" i="10"/>
  <c r="J1185" i="10"/>
  <c r="J1186" i="10"/>
  <c r="J1187" i="10"/>
  <c r="J1188" i="10"/>
  <c r="J1189" i="10"/>
  <c r="J1190" i="10"/>
  <c r="J1191" i="10"/>
  <c r="J1192" i="10"/>
  <c r="J1193" i="10"/>
  <c r="J1194" i="10"/>
  <c r="J1195" i="10"/>
  <c r="J1196" i="10"/>
  <c r="J1197" i="10"/>
  <c r="J1198" i="10"/>
  <c r="J1199" i="10"/>
  <c r="J1200" i="10"/>
  <c r="J1201" i="10"/>
  <c r="J1202" i="10"/>
  <c r="J1203" i="10"/>
  <c r="J1204" i="10"/>
  <c r="J1205" i="10"/>
  <c r="J1206" i="10"/>
  <c r="J1207" i="10"/>
  <c r="J1208" i="10"/>
  <c r="J1209" i="10"/>
  <c r="J1210" i="10"/>
  <c r="J1211" i="10"/>
  <c r="J1212" i="10"/>
  <c r="J1213" i="10"/>
  <c r="J1214" i="10"/>
  <c r="J1215" i="10"/>
  <c r="J1216" i="10"/>
  <c r="J1217" i="10"/>
  <c r="J1218" i="10"/>
  <c r="J1219" i="10"/>
  <c r="J1220" i="10"/>
  <c r="J1221" i="10"/>
  <c r="J1222" i="10"/>
  <c r="J1223" i="10"/>
  <c r="J1224" i="10"/>
  <c r="J1225" i="10"/>
  <c r="J1226" i="10"/>
  <c r="J1227" i="10"/>
  <c r="J1228" i="10"/>
  <c r="J1229" i="10"/>
  <c r="J1230" i="10"/>
  <c r="J1231" i="10"/>
  <c r="J1232" i="10"/>
  <c r="J1233" i="10"/>
  <c r="J1234" i="10"/>
  <c r="J1235" i="10"/>
  <c r="J1236" i="10"/>
  <c r="J1237" i="10"/>
  <c r="J1238" i="10"/>
  <c r="J1239" i="10"/>
  <c r="J1240" i="10"/>
  <c r="J1241" i="10"/>
  <c r="J1242" i="10"/>
  <c r="J1243" i="10"/>
  <c r="J1244" i="10"/>
  <c r="J1245" i="10"/>
  <c r="J1246" i="10"/>
  <c r="J1247" i="10"/>
  <c r="J1248" i="10"/>
  <c r="J1249" i="10"/>
  <c r="J1250" i="10"/>
  <c r="J1251" i="10"/>
  <c r="J1252" i="10"/>
  <c r="J1253" i="10"/>
  <c r="J1254" i="10"/>
  <c r="J1255" i="10"/>
  <c r="J1256" i="10"/>
  <c r="J1257" i="10"/>
  <c r="J1258" i="10"/>
  <c r="J1259" i="10"/>
  <c r="J1260" i="10"/>
  <c r="J1261" i="10"/>
  <c r="J1262" i="10"/>
  <c r="J1263" i="10"/>
  <c r="J1264" i="10"/>
  <c r="J1265" i="10"/>
  <c r="J1266" i="10"/>
  <c r="J1267" i="10"/>
  <c r="J1268" i="10"/>
  <c r="J1269" i="10"/>
  <c r="J1270" i="10"/>
  <c r="J1271" i="10"/>
  <c r="J1272" i="10"/>
  <c r="J1273" i="10"/>
  <c r="J1274" i="10"/>
  <c r="J1275" i="10"/>
  <c r="J1276" i="10"/>
  <c r="J1277" i="10"/>
  <c r="J1278" i="10"/>
  <c r="J1279" i="10"/>
  <c r="J1280" i="10"/>
  <c r="J1281" i="10"/>
  <c r="J1282" i="10"/>
  <c r="J1283" i="10"/>
  <c r="J1284" i="10"/>
  <c r="J1285" i="10"/>
  <c r="J1286" i="10"/>
  <c r="J1287" i="10"/>
  <c r="J1288" i="10"/>
  <c r="J1289" i="10"/>
  <c r="J1290" i="10"/>
  <c r="J1291" i="10"/>
  <c r="J1292" i="10"/>
  <c r="J1293" i="10"/>
  <c r="J1294" i="10"/>
  <c r="J1295" i="10"/>
  <c r="J1296" i="10"/>
  <c r="J1297" i="10"/>
  <c r="J1298" i="10"/>
  <c r="J1299" i="10"/>
  <c r="J1300" i="10"/>
  <c r="J1301" i="10"/>
  <c r="J1302" i="10"/>
  <c r="J1303" i="10"/>
  <c r="J1304" i="10"/>
  <c r="J1305" i="10"/>
  <c r="J1306" i="10"/>
  <c r="J1307" i="10"/>
  <c r="J1308" i="10"/>
  <c r="J1309" i="10"/>
  <c r="J1310" i="10"/>
  <c r="J1311" i="10"/>
  <c r="J1312" i="10"/>
  <c r="J1313" i="10"/>
  <c r="J1314" i="10"/>
  <c r="J1315" i="10"/>
  <c r="J1316" i="10"/>
  <c r="J1317" i="10"/>
  <c r="J1318" i="10"/>
  <c r="J1319" i="10"/>
  <c r="J1320" i="10"/>
  <c r="J1321" i="10"/>
  <c r="J1322" i="10"/>
  <c r="J1323" i="10"/>
  <c r="J1324" i="10"/>
  <c r="J1325" i="10"/>
  <c r="J1326" i="10"/>
  <c r="J1327" i="10"/>
  <c r="J1328" i="10"/>
  <c r="J1329" i="10"/>
  <c r="J1330" i="10"/>
  <c r="J1331" i="10"/>
  <c r="J1332" i="10"/>
  <c r="J1333" i="10"/>
  <c r="J1334" i="10"/>
  <c r="J1335" i="10"/>
  <c r="J1336" i="10"/>
  <c r="J1337" i="10"/>
  <c r="J1338" i="10"/>
  <c r="J1339" i="10"/>
  <c r="J1340" i="10"/>
  <c r="J1341" i="10"/>
  <c r="J1342" i="10"/>
  <c r="J1343" i="10"/>
  <c r="J1344" i="10"/>
  <c r="J1345" i="10"/>
  <c r="J1346" i="10"/>
  <c r="J1347" i="10"/>
  <c r="J1348" i="10"/>
  <c r="J1349" i="10"/>
  <c r="J1350" i="10"/>
  <c r="J1351" i="10"/>
  <c r="J1352" i="10"/>
  <c r="J1353" i="10"/>
  <c r="J1354" i="10"/>
  <c r="J1355" i="10"/>
  <c r="J1356" i="10"/>
  <c r="J1357" i="10"/>
  <c r="J1358" i="10"/>
  <c r="J1359" i="10"/>
  <c r="J1360" i="10"/>
  <c r="J1361" i="10"/>
  <c r="J1362" i="10"/>
  <c r="J1363" i="10"/>
  <c r="J1364" i="10"/>
  <c r="J1365" i="10"/>
  <c r="J1366" i="10"/>
  <c r="J1367" i="10"/>
  <c r="J1368" i="10"/>
  <c r="J1369" i="10"/>
  <c r="J1370" i="10"/>
  <c r="J1371" i="10"/>
  <c r="J1372" i="10"/>
  <c r="J1373" i="10"/>
  <c r="J1374" i="10"/>
  <c r="J1375" i="10"/>
  <c r="J1376" i="10"/>
  <c r="J1377" i="10"/>
  <c r="J1378" i="10"/>
  <c r="J1379" i="10"/>
  <c r="J1380" i="10"/>
  <c r="J1381" i="10"/>
  <c r="J1382" i="10"/>
  <c r="J1383" i="10"/>
  <c r="J1384" i="10"/>
  <c r="J1385" i="10"/>
  <c r="J1386" i="10"/>
  <c r="J1387" i="10"/>
  <c r="J1388" i="10"/>
  <c r="J1389" i="10"/>
  <c r="J1390" i="10"/>
  <c r="J1391" i="10"/>
  <c r="J1392" i="10"/>
  <c r="J1393" i="10"/>
  <c r="J1394" i="10"/>
  <c r="J1395" i="10"/>
  <c r="J1396" i="10"/>
  <c r="J1397" i="10"/>
  <c r="J1398" i="10"/>
  <c r="J1399" i="10"/>
  <c r="J1400" i="10"/>
  <c r="J1401" i="10"/>
  <c r="J1402" i="10"/>
  <c r="J1403" i="10"/>
  <c r="J1404" i="10"/>
  <c r="J1405" i="10"/>
  <c r="J1406" i="10"/>
  <c r="J1407" i="10"/>
  <c r="J1408" i="10"/>
  <c r="J1409" i="10"/>
  <c r="J1410" i="10"/>
  <c r="J1411" i="10"/>
  <c r="J1412" i="10"/>
  <c r="J1413" i="10"/>
  <c r="J1414" i="10"/>
  <c r="J1415" i="10"/>
  <c r="J1416" i="10"/>
  <c r="J1417" i="10"/>
  <c r="J1418" i="10"/>
  <c r="J1419" i="10"/>
  <c r="J1420" i="10"/>
  <c r="J1421" i="10"/>
  <c r="J1422" i="10"/>
  <c r="J1423" i="10"/>
  <c r="J1424" i="10"/>
  <c r="J1425" i="10"/>
  <c r="J1426" i="10"/>
  <c r="J1427" i="10"/>
  <c r="J1428" i="10"/>
  <c r="J1429" i="10"/>
  <c r="J1430" i="10"/>
  <c r="J1431" i="10"/>
  <c r="J1432" i="10"/>
  <c r="J1433" i="10"/>
  <c r="J1434" i="10"/>
  <c r="J1435" i="10"/>
  <c r="J1436" i="10"/>
  <c r="J1437" i="10"/>
  <c r="J1438" i="10"/>
  <c r="J1439" i="10"/>
  <c r="J1440" i="10"/>
  <c r="J1441" i="10"/>
  <c r="J1442" i="10"/>
  <c r="J1443" i="10"/>
  <c r="J1444" i="10"/>
  <c r="J1445" i="10"/>
  <c r="J1446" i="10"/>
  <c r="J1447" i="10"/>
  <c r="J1448" i="10"/>
  <c r="J1449" i="10"/>
  <c r="J1450" i="10"/>
  <c r="J1451" i="10"/>
  <c r="J1452" i="10"/>
  <c r="J1453" i="10"/>
  <c r="J1454" i="10"/>
  <c r="J1455" i="10"/>
  <c r="J1456" i="10"/>
  <c r="J1457" i="10"/>
  <c r="J1458" i="10"/>
  <c r="J1459" i="10"/>
  <c r="J1460" i="10"/>
  <c r="J1461" i="10"/>
  <c r="J1462" i="10"/>
  <c r="J1463" i="10"/>
  <c r="J1464" i="10"/>
  <c r="J1465" i="10"/>
  <c r="J1466" i="10"/>
  <c r="J1467" i="10"/>
  <c r="J1468" i="10"/>
  <c r="J1469" i="10"/>
  <c r="J1470" i="10"/>
  <c r="J1471" i="10"/>
  <c r="J1472" i="10"/>
  <c r="J1473" i="10"/>
  <c r="J1474" i="10"/>
  <c r="J1475" i="10"/>
  <c r="J1476" i="10"/>
  <c r="J1477" i="10"/>
  <c r="J1478" i="10"/>
  <c r="J1479" i="10"/>
  <c r="J1480" i="10"/>
  <c r="J1481" i="10"/>
  <c r="J1482" i="10"/>
  <c r="J1483" i="10"/>
  <c r="J1484" i="10"/>
  <c r="J1485" i="10"/>
  <c r="J1486" i="10"/>
  <c r="J1487" i="10"/>
  <c r="J1488" i="10"/>
  <c r="J1489" i="10"/>
  <c r="J1490" i="10"/>
  <c r="J1491" i="10"/>
  <c r="J1492" i="10"/>
  <c r="J1493" i="10"/>
  <c r="J1494" i="10"/>
  <c r="J1495" i="10"/>
  <c r="J1496" i="10"/>
  <c r="J1497" i="10"/>
  <c r="J1498" i="10"/>
  <c r="J1499" i="10"/>
  <c r="J1500" i="10"/>
  <c r="J1501" i="10"/>
  <c r="J1502" i="10"/>
  <c r="J1503" i="10"/>
  <c r="J1504" i="10"/>
  <c r="J1505" i="10"/>
  <c r="J1506" i="10"/>
  <c r="J1507" i="10"/>
  <c r="J1508" i="10"/>
  <c r="J1509" i="10"/>
  <c r="J1510" i="10"/>
  <c r="J1511" i="10"/>
  <c r="J1512" i="10"/>
  <c r="J1513" i="10"/>
  <c r="J1514" i="10"/>
  <c r="J1515" i="10"/>
  <c r="J1516" i="10"/>
  <c r="J1517" i="10"/>
  <c r="J1518" i="10"/>
  <c r="J1519" i="10"/>
  <c r="J1520" i="10"/>
  <c r="J1521" i="10"/>
  <c r="J1522" i="10"/>
  <c r="J1523" i="10"/>
  <c r="J1524" i="10"/>
  <c r="J1525" i="10"/>
  <c r="J1526" i="10"/>
  <c r="J1527" i="10"/>
  <c r="J1528" i="10"/>
  <c r="J1529" i="10"/>
  <c r="J1530" i="10"/>
  <c r="J1531" i="10"/>
  <c r="J1532" i="10"/>
  <c r="J1533" i="10"/>
  <c r="J1534" i="10"/>
  <c r="J1535" i="10"/>
  <c r="J1536" i="10"/>
  <c r="J1537" i="10"/>
  <c r="J1538" i="10"/>
  <c r="J1539" i="10"/>
  <c r="J1540" i="10"/>
  <c r="J1541" i="10"/>
  <c r="J1542" i="10"/>
  <c r="J1543" i="10"/>
  <c r="J1544" i="10"/>
  <c r="J1545" i="10"/>
  <c r="J1546" i="10"/>
  <c r="J1547" i="10"/>
  <c r="J1548" i="10"/>
  <c r="J1549" i="10"/>
  <c r="J1550" i="10"/>
  <c r="J1551" i="10"/>
  <c r="J1552" i="10"/>
  <c r="J1553" i="10"/>
  <c r="J1554" i="10"/>
  <c r="J1555" i="10"/>
  <c r="J1556" i="10"/>
  <c r="J1557" i="10"/>
  <c r="J1558" i="10"/>
  <c r="J1559" i="10"/>
  <c r="J1560" i="10"/>
  <c r="J1561" i="10"/>
  <c r="J1562" i="10"/>
  <c r="J1563" i="10"/>
  <c r="J1564" i="10"/>
  <c r="J1565" i="10"/>
  <c r="J1566" i="10"/>
  <c r="J1567" i="10"/>
  <c r="J1568" i="10"/>
  <c r="J1569" i="10"/>
  <c r="J1570" i="10"/>
  <c r="J1571" i="10"/>
  <c r="J1572" i="10"/>
  <c r="J1573" i="10"/>
  <c r="J1574" i="10"/>
  <c r="J1575" i="10"/>
  <c r="J1576" i="10"/>
  <c r="J1577" i="10"/>
  <c r="J1578" i="10"/>
  <c r="J1579" i="10"/>
  <c r="J1580" i="10"/>
  <c r="J1581" i="10"/>
  <c r="J1582" i="10"/>
  <c r="J1583" i="10"/>
  <c r="J1584" i="10"/>
  <c r="J1585" i="10"/>
  <c r="J1586" i="10"/>
  <c r="J1587" i="10"/>
  <c r="J1588" i="10"/>
  <c r="J1589" i="10"/>
  <c r="J1590" i="10"/>
  <c r="J1591" i="10"/>
  <c r="J1592" i="10"/>
  <c r="J1593" i="10"/>
  <c r="J1594" i="10"/>
  <c r="J1595" i="10"/>
  <c r="J1596" i="10"/>
  <c r="J1597" i="10"/>
  <c r="J1598" i="10"/>
  <c r="J1599" i="10"/>
  <c r="J1600" i="10"/>
  <c r="J1601" i="10"/>
  <c r="J1602" i="10"/>
  <c r="J1603" i="10"/>
  <c r="J1604" i="10"/>
  <c r="J1605" i="10"/>
  <c r="J1606" i="10"/>
  <c r="J1607" i="10"/>
  <c r="J1608" i="10"/>
  <c r="J1609" i="10"/>
  <c r="J1610" i="10"/>
  <c r="J1611" i="10"/>
  <c r="J1612" i="10"/>
  <c r="J1613" i="10"/>
  <c r="J1614" i="10"/>
  <c r="J1615" i="10"/>
  <c r="J1616" i="10"/>
  <c r="J1617" i="10"/>
  <c r="J1618" i="10"/>
  <c r="J1619" i="10"/>
  <c r="J1620" i="10"/>
  <c r="J1621" i="10"/>
  <c r="J1622" i="10"/>
  <c r="J1623" i="10"/>
  <c r="J1624" i="10"/>
  <c r="J1625" i="10"/>
  <c r="J1626" i="10"/>
  <c r="J1627" i="10"/>
  <c r="J1628" i="10"/>
  <c r="J1629" i="10"/>
  <c r="J1630" i="10"/>
  <c r="J1631" i="10"/>
  <c r="J1632" i="10"/>
  <c r="J1633" i="10"/>
  <c r="J1634" i="10"/>
  <c r="J1635" i="10"/>
  <c r="J1636" i="10"/>
  <c r="J1637" i="10"/>
  <c r="J1638" i="10"/>
  <c r="J1639" i="10"/>
  <c r="J1640" i="10"/>
  <c r="J1641" i="10"/>
  <c r="J1642" i="10"/>
  <c r="J1643" i="10"/>
  <c r="J1644" i="10"/>
  <c r="J1645" i="10"/>
  <c r="J1646" i="10"/>
  <c r="J1647" i="10"/>
  <c r="J1648" i="10"/>
  <c r="J1649" i="10"/>
  <c r="J1650" i="10"/>
  <c r="J1651" i="10"/>
  <c r="J1652" i="10"/>
  <c r="J1653" i="10"/>
  <c r="J1654" i="10"/>
  <c r="J1655" i="10"/>
  <c r="J1656" i="10"/>
  <c r="J1657" i="10"/>
  <c r="J1658" i="10"/>
  <c r="J1659" i="10"/>
  <c r="J1660" i="10"/>
  <c r="J1661" i="10"/>
  <c r="J1662" i="10"/>
  <c r="J1663" i="10"/>
  <c r="J1664" i="10"/>
  <c r="J1665" i="10"/>
  <c r="J1666" i="10"/>
  <c r="J1667" i="10"/>
  <c r="J1668" i="10"/>
  <c r="J1669" i="10"/>
  <c r="J1670" i="10"/>
  <c r="J1671" i="10"/>
  <c r="J1672" i="10"/>
  <c r="J1673" i="10"/>
  <c r="J1674" i="10"/>
  <c r="J1675" i="10"/>
  <c r="J1676" i="10"/>
  <c r="J1677" i="10"/>
  <c r="J1678" i="10"/>
  <c r="J1679" i="10"/>
  <c r="J1680" i="10"/>
  <c r="J1681" i="10"/>
  <c r="J1682" i="10"/>
  <c r="J1683" i="10"/>
  <c r="J1684" i="10"/>
  <c r="J1685" i="10"/>
  <c r="J1686" i="10"/>
  <c r="J1687" i="10"/>
  <c r="J1688" i="10"/>
  <c r="J1689" i="10"/>
  <c r="J1690" i="10"/>
  <c r="J1691" i="10"/>
  <c r="J1692" i="10"/>
  <c r="J1693" i="10"/>
  <c r="J1694" i="10"/>
  <c r="J1695" i="10"/>
  <c r="J1696" i="10"/>
  <c r="J1697" i="10"/>
  <c r="J1698" i="10"/>
  <c r="J1699" i="10"/>
  <c r="J1700" i="10"/>
  <c r="J1701" i="10"/>
  <c r="J1702" i="10"/>
  <c r="J1703" i="10"/>
  <c r="J1704" i="10"/>
  <c r="J1705" i="10"/>
  <c r="J1706" i="10"/>
  <c r="J1707" i="10"/>
  <c r="J1708" i="10"/>
  <c r="J1709" i="10"/>
  <c r="J1710" i="10"/>
  <c r="J1711" i="10"/>
  <c r="J1712" i="10"/>
  <c r="J1713" i="10"/>
  <c r="J1714" i="10"/>
  <c r="J1715" i="10"/>
  <c r="J1716" i="10"/>
  <c r="J1717" i="10"/>
  <c r="J1718" i="10"/>
  <c r="J1719" i="10"/>
  <c r="J1720" i="10"/>
  <c r="J1721" i="10"/>
  <c r="J1722" i="10"/>
  <c r="J1723" i="10"/>
  <c r="J1724" i="10"/>
  <c r="J1725" i="10"/>
  <c r="J1726" i="10"/>
  <c r="J1727" i="10"/>
  <c r="J1728" i="10"/>
  <c r="J1729" i="10"/>
  <c r="J1730" i="10"/>
  <c r="J1731" i="10"/>
  <c r="J1732" i="10"/>
  <c r="J1733" i="10"/>
  <c r="J1734" i="10"/>
  <c r="J1735" i="10"/>
  <c r="J1736" i="10"/>
  <c r="J1737" i="10"/>
  <c r="J1738" i="10"/>
  <c r="J1739" i="10"/>
  <c r="J1740" i="10"/>
  <c r="J1741" i="10"/>
  <c r="J1742" i="10"/>
  <c r="J1743" i="10"/>
  <c r="J1744" i="10"/>
  <c r="J1745" i="10"/>
  <c r="J1746" i="10"/>
  <c r="J1747" i="10"/>
  <c r="J1748" i="10"/>
  <c r="J1749" i="10"/>
  <c r="J1750" i="10"/>
  <c r="J1751" i="10"/>
  <c r="J1752" i="10"/>
  <c r="J1753" i="10"/>
  <c r="J1754" i="10"/>
  <c r="J1755" i="10"/>
  <c r="J1756" i="10"/>
  <c r="J1757" i="10"/>
  <c r="J1758" i="10"/>
  <c r="J1759" i="10"/>
  <c r="J1760" i="10"/>
  <c r="J1761" i="10"/>
  <c r="J1762" i="10"/>
  <c r="J1763" i="10"/>
  <c r="J1764" i="10"/>
  <c r="J1765" i="10"/>
  <c r="J1766" i="10"/>
  <c r="J1767" i="10"/>
  <c r="J1768" i="10"/>
  <c r="J1769" i="10"/>
  <c r="J1770" i="10"/>
  <c r="J1771" i="10"/>
  <c r="J1772" i="10"/>
  <c r="J1773" i="10"/>
  <c r="J1774" i="10"/>
  <c r="J1775" i="10"/>
  <c r="J1776" i="10"/>
  <c r="J1777" i="10"/>
  <c r="J1778" i="10"/>
  <c r="J1779" i="10"/>
  <c r="J1780" i="10"/>
  <c r="J1781" i="10"/>
  <c r="J1782" i="10"/>
  <c r="J1783" i="10"/>
  <c r="J1784" i="10"/>
  <c r="J1785" i="10"/>
  <c r="J1786" i="10"/>
  <c r="J1787" i="10"/>
  <c r="J1788" i="10"/>
  <c r="J1789" i="10"/>
  <c r="J1790" i="10"/>
  <c r="J1791" i="10"/>
  <c r="J1792" i="10"/>
  <c r="J1793" i="10"/>
  <c r="J1794" i="10"/>
  <c r="J1795" i="10"/>
  <c r="J1796" i="10"/>
  <c r="J1797" i="10"/>
  <c r="J1798" i="10"/>
  <c r="J1799" i="10"/>
  <c r="J1800" i="10"/>
  <c r="J1801" i="10"/>
  <c r="J1802" i="10"/>
  <c r="J1803" i="10"/>
  <c r="J1804" i="10"/>
  <c r="J1805" i="10"/>
  <c r="J1806" i="10"/>
  <c r="J1807" i="10"/>
  <c r="J1808" i="10"/>
  <c r="J1809" i="10"/>
  <c r="J1810" i="10"/>
  <c r="J1811" i="10"/>
  <c r="J1812" i="10"/>
  <c r="J1813" i="10"/>
  <c r="J1814" i="10"/>
  <c r="J1815" i="10"/>
  <c r="J1816" i="10"/>
  <c r="J1817" i="10"/>
  <c r="J1818" i="10"/>
  <c r="J1819" i="10"/>
  <c r="J1820" i="10"/>
  <c r="J1821" i="10"/>
  <c r="J1822" i="10"/>
  <c r="J1823" i="10"/>
  <c r="J1824" i="10"/>
  <c r="J1825" i="10"/>
  <c r="J1826" i="10"/>
  <c r="J1827" i="10"/>
  <c r="J1828" i="10"/>
  <c r="J1829" i="10"/>
  <c r="J1830" i="10"/>
  <c r="J1831" i="10"/>
  <c r="J1832" i="10"/>
  <c r="J1833" i="10"/>
  <c r="J1834" i="10"/>
  <c r="J1835" i="10"/>
  <c r="J1836" i="10"/>
  <c r="J1837" i="10"/>
  <c r="J1838" i="10"/>
  <c r="J1839" i="10"/>
  <c r="J1840" i="10"/>
  <c r="J1841" i="10"/>
  <c r="J1842" i="10"/>
  <c r="J1843" i="10"/>
  <c r="J1844" i="10"/>
  <c r="J1845" i="10"/>
  <c r="J1846" i="10"/>
  <c r="J1847" i="10"/>
  <c r="J1848" i="10"/>
  <c r="J1849" i="10"/>
  <c r="J1850" i="10"/>
  <c r="J1851" i="10"/>
  <c r="J1852" i="10"/>
  <c r="J1853" i="10"/>
  <c r="J1854" i="10"/>
  <c r="J1855" i="10"/>
  <c r="J1856" i="10"/>
  <c r="J1857" i="10"/>
  <c r="J1858" i="10"/>
  <c r="J1859" i="10"/>
  <c r="J1860" i="10"/>
  <c r="J1861" i="10"/>
  <c r="J1862" i="10"/>
  <c r="J1863" i="10"/>
  <c r="J1864" i="10"/>
  <c r="J1865" i="10"/>
  <c r="J1866" i="10"/>
  <c r="J1867" i="10"/>
  <c r="J1868" i="10"/>
  <c r="J1869" i="10"/>
  <c r="J1870" i="10"/>
  <c r="J1871" i="10"/>
  <c r="J1872" i="10"/>
  <c r="J1873" i="10"/>
  <c r="J1874" i="10"/>
  <c r="J1875" i="10"/>
  <c r="J1876" i="10"/>
  <c r="J1877" i="10"/>
  <c r="J1878" i="10"/>
  <c r="J1879" i="10"/>
  <c r="J1880" i="10"/>
  <c r="J1881" i="10"/>
  <c r="J1882" i="10"/>
  <c r="J1883" i="10"/>
  <c r="J1884" i="10"/>
  <c r="J1885" i="10"/>
  <c r="J1886" i="10"/>
  <c r="J1887" i="10"/>
  <c r="J1888" i="10"/>
  <c r="J1889" i="10"/>
  <c r="J1890" i="10"/>
  <c r="J1891" i="10"/>
  <c r="J1892" i="10"/>
  <c r="J1893" i="10"/>
  <c r="J1894" i="10"/>
  <c r="J1895" i="10"/>
  <c r="J1896" i="10"/>
  <c r="J1897" i="10"/>
  <c r="J1898" i="10"/>
  <c r="J1899" i="10"/>
  <c r="J1900" i="10"/>
  <c r="J1901" i="10"/>
  <c r="J1902" i="10"/>
  <c r="J1903" i="10"/>
  <c r="J1904" i="10"/>
  <c r="J1905" i="10"/>
  <c r="J1906" i="10"/>
  <c r="J1907" i="10"/>
  <c r="J1908" i="10"/>
  <c r="J1909" i="10"/>
  <c r="J1910" i="10"/>
  <c r="J1911" i="10"/>
  <c r="J1912" i="10"/>
  <c r="J1913" i="10"/>
  <c r="J1914" i="10"/>
  <c r="J1915" i="10"/>
  <c r="J1916" i="10"/>
  <c r="J1917" i="10"/>
  <c r="J1918" i="10"/>
  <c r="J1919" i="10"/>
  <c r="J1920" i="10"/>
  <c r="J1921" i="10"/>
  <c r="J1922" i="10"/>
  <c r="J1923" i="10"/>
  <c r="J1924" i="10"/>
  <c r="J1925" i="10"/>
  <c r="J1926" i="10"/>
  <c r="J1927" i="10"/>
  <c r="J1928" i="10"/>
  <c r="J1929" i="10"/>
  <c r="J1930" i="10"/>
  <c r="J1931" i="10"/>
  <c r="J1932" i="10"/>
  <c r="J1933" i="10"/>
  <c r="J1934" i="10"/>
  <c r="J1935" i="10"/>
  <c r="J1936" i="10"/>
  <c r="J1937" i="10"/>
  <c r="J1938" i="10"/>
  <c r="J1939" i="10"/>
  <c r="J1940" i="10"/>
  <c r="J1941" i="10"/>
  <c r="J1942" i="10"/>
  <c r="J1943" i="10"/>
  <c r="J1944" i="10"/>
  <c r="J1945" i="10"/>
  <c r="J1946" i="10"/>
  <c r="J1947" i="10"/>
  <c r="J1948" i="10"/>
  <c r="J1949" i="10"/>
  <c r="J1950" i="10"/>
  <c r="J1951" i="10"/>
  <c r="J1952" i="10"/>
  <c r="J1953" i="10"/>
  <c r="J1954" i="10"/>
  <c r="J1955" i="10"/>
  <c r="J1956" i="10"/>
  <c r="J1957" i="10"/>
  <c r="J1958" i="10"/>
  <c r="J1959" i="10"/>
  <c r="J1960" i="10"/>
  <c r="J1961" i="10"/>
  <c r="J1962" i="10"/>
  <c r="J1963" i="10"/>
  <c r="J1964" i="10"/>
  <c r="J1965" i="10"/>
  <c r="J1966" i="10"/>
  <c r="J1967" i="10"/>
  <c r="J1968" i="10"/>
  <c r="J1969" i="10"/>
  <c r="J1970" i="10"/>
  <c r="J1971" i="10"/>
  <c r="J1972" i="10"/>
  <c r="J1973" i="10"/>
  <c r="J1974" i="10"/>
  <c r="J1975" i="10"/>
  <c r="J1976" i="10"/>
  <c r="J1977" i="10"/>
  <c r="J1978" i="10"/>
  <c r="J1979" i="10"/>
  <c r="J1980" i="10"/>
  <c r="J1981" i="10"/>
  <c r="J1982" i="10"/>
  <c r="J1983" i="10"/>
  <c r="J1984" i="10"/>
  <c r="J1985" i="10"/>
  <c r="J1986" i="10"/>
  <c r="J1987" i="10"/>
  <c r="J1988" i="10"/>
  <c r="J1989" i="10"/>
  <c r="J1990" i="10"/>
  <c r="J1991" i="10"/>
  <c r="J1992" i="10"/>
  <c r="J1993" i="10"/>
  <c r="J1994" i="10"/>
  <c r="J1995" i="10"/>
  <c r="J1996" i="10"/>
  <c r="J1997" i="10"/>
  <c r="J1998" i="10"/>
  <c r="J1999" i="10"/>
  <c r="J2000" i="10"/>
  <c r="J2001" i="10"/>
  <c r="J2002" i="10"/>
  <c r="J2003" i="10"/>
  <c r="J2004" i="10"/>
  <c r="J2005" i="10"/>
  <c r="J2006" i="10"/>
  <c r="J2007" i="10"/>
  <c r="J2008" i="10"/>
  <c r="J2009" i="10"/>
  <c r="J2010" i="10"/>
  <c r="J2011" i="10"/>
  <c r="J2012" i="10"/>
  <c r="J2013" i="10"/>
  <c r="J2014" i="10"/>
  <c r="J2015" i="10"/>
  <c r="J2016" i="10"/>
  <c r="J2017" i="10"/>
  <c r="J2018" i="10"/>
  <c r="J2019" i="10"/>
  <c r="J2020" i="10"/>
  <c r="J2021" i="10"/>
  <c r="J2022" i="10"/>
  <c r="J2023" i="10"/>
  <c r="J2024" i="10"/>
  <c r="J2025" i="10"/>
  <c r="J2026" i="10"/>
  <c r="J2027" i="10"/>
  <c r="J2028" i="10"/>
  <c r="J2029" i="10"/>
  <c r="J2030" i="10"/>
  <c r="J2031" i="10"/>
  <c r="J2032" i="10"/>
  <c r="J2033" i="10"/>
  <c r="J2034" i="10"/>
  <c r="J2035" i="10"/>
  <c r="J2036" i="10"/>
  <c r="J2037" i="10"/>
  <c r="J2038" i="10"/>
  <c r="J2039" i="10"/>
  <c r="J2040" i="10"/>
  <c r="J2041" i="10"/>
  <c r="J2042" i="10"/>
  <c r="J2043" i="10"/>
  <c r="J2044" i="10"/>
  <c r="J2045" i="10"/>
  <c r="J2046" i="10"/>
  <c r="J2047" i="10"/>
  <c r="J2048" i="10"/>
  <c r="J2049" i="10"/>
  <c r="J2050" i="10"/>
  <c r="J2051" i="10"/>
  <c r="J2052" i="10"/>
  <c r="J2053" i="10"/>
  <c r="J2054" i="10"/>
  <c r="J2055" i="10"/>
  <c r="J2056" i="10"/>
  <c r="J2057" i="10"/>
  <c r="J2058" i="10"/>
  <c r="J2059" i="10"/>
  <c r="J2060" i="10"/>
  <c r="J2061" i="10"/>
  <c r="J2062" i="10"/>
  <c r="J2063" i="10"/>
  <c r="J2064" i="10"/>
  <c r="J2065" i="10"/>
  <c r="J2066" i="10"/>
  <c r="J2067" i="10"/>
  <c r="J2068" i="10"/>
  <c r="J2069" i="10"/>
  <c r="J2070" i="10"/>
  <c r="J2071" i="10"/>
  <c r="J2072" i="10"/>
  <c r="J2073" i="10"/>
  <c r="J2074" i="10"/>
  <c r="J2075" i="10"/>
  <c r="J2076" i="10"/>
  <c r="J2077" i="10"/>
  <c r="J2078" i="10"/>
  <c r="J2079" i="10"/>
  <c r="J2080" i="10"/>
  <c r="J2081" i="10"/>
  <c r="J2082" i="10"/>
  <c r="J2083" i="10"/>
  <c r="J2084" i="10"/>
  <c r="J2085" i="10"/>
  <c r="J2086" i="10"/>
  <c r="J2087" i="10"/>
  <c r="J2088" i="10"/>
  <c r="J2089" i="10"/>
  <c r="J2090" i="10"/>
  <c r="J2091" i="10"/>
  <c r="J2092" i="10"/>
  <c r="J2093" i="10"/>
  <c r="J2094" i="10"/>
  <c r="J2095" i="10"/>
  <c r="J2096" i="10"/>
  <c r="J2097" i="10"/>
  <c r="J2098" i="10"/>
  <c r="J2099" i="10"/>
  <c r="J2100" i="10"/>
  <c r="J2101" i="10"/>
  <c r="J2102" i="10"/>
  <c r="J2103" i="10"/>
  <c r="J2104" i="10"/>
  <c r="J2105" i="10"/>
  <c r="J2106" i="10"/>
  <c r="J2107" i="10"/>
  <c r="J2108" i="10"/>
  <c r="J2109" i="10"/>
  <c r="J2110" i="10"/>
  <c r="J2111" i="10"/>
  <c r="J2112" i="10"/>
  <c r="J2113" i="10"/>
  <c r="J2114" i="10"/>
  <c r="J2115" i="10"/>
  <c r="J2116" i="10"/>
  <c r="J2117" i="10"/>
  <c r="J2118" i="10"/>
  <c r="J2119" i="10"/>
  <c r="J2120" i="10"/>
  <c r="J2121" i="10"/>
  <c r="J2122" i="10"/>
  <c r="J2123" i="10"/>
  <c r="J2124" i="10"/>
  <c r="J2125" i="10"/>
  <c r="J2126" i="10"/>
  <c r="J2127" i="10"/>
  <c r="J2128" i="10"/>
  <c r="J2129" i="10"/>
  <c r="J2130" i="10"/>
  <c r="J2131" i="10"/>
  <c r="J2132" i="10"/>
  <c r="J2133" i="10"/>
  <c r="J2134" i="10"/>
  <c r="J2135" i="10"/>
  <c r="J2136" i="10"/>
  <c r="J2137" i="10"/>
  <c r="J2138" i="10"/>
  <c r="J2139" i="10"/>
  <c r="J2140" i="10"/>
  <c r="J2141" i="10"/>
  <c r="J2142" i="10"/>
  <c r="J2143" i="10"/>
  <c r="J2144" i="10"/>
  <c r="J2145" i="10"/>
  <c r="J2146" i="10"/>
  <c r="J2147" i="10"/>
  <c r="J2148" i="10"/>
  <c r="J2149" i="10"/>
  <c r="J2150" i="10"/>
  <c r="J2151" i="10"/>
  <c r="J2152" i="10"/>
  <c r="J2153" i="10"/>
  <c r="J2154" i="10"/>
  <c r="J2155" i="10"/>
  <c r="J2156" i="10"/>
  <c r="J2157" i="10"/>
  <c r="J2158" i="10"/>
  <c r="J2159" i="10"/>
  <c r="J2160" i="10"/>
  <c r="J2161" i="10"/>
  <c r="J2162" i="10"/>
  <c r="J2163" i="10"/>
  <c r="J2164" i="10"/>
  <c r="J2165" i="10"/>
  <c r="J2166" i="10"/>
  <c r="J2167" i="10"/>
  <c r="J2168" i="10"/>
  <c r="J2169" i="10"/>
  <c r="J2170" i="10"/>
  <c r="J2171" i="10"/>
  <c r="J2172" i="10"/>
  <c r="J2173" i="10"/>
  <c r="J2174" i="10"/>
  <c r="J2175" i="10"/>
  <c r="J2176" i="10"/>
  <c r="J2177" i="10"/>
  <c r="J2178" i="10"/>
  <c r="J2179" i="10"/>
  <c r="J2180" i="10"/>
  <c r="J2181" i="10"/>
  <c r="J2182" i="10"/>
  <c r="J2183" i="10"/>
  <c r="J2184" i="10"/>
  <c r="J2185" i="10"/>
  <c r="J2186" i="10"/>
  <c r="J2187" i="10"/>
  <c r="J2188" i="10"/>
  <c r="J2189" i="10"/>
  <c r="J2190" i="10"/>
  <c r="J2191" i="10"/>
  <c r="J2192" i="10"/>
  <c r="J2193" i="10"/>
  <c r="J2194" i="10"/>
  <c r="J2195" i="10"/>
  <c r="J2196" i="10"/>
  <c r="J2197" i="10"/>
  <c r="J2198" i="10"/>
  <c r="J2199" i="10"/>
  <c r="J2200" i="10"/>
  <c r="J2201" i="10"/>
  <c r="J2202" i="10"/>
  <c r="J2203" i="10"/>
  <c r="J2204" i="10"/>
  <c r="J2205" i="10"/>
  <c r="J2206" i="10"/>
  <c r="J2207" i="10"/>
  <c r="J2208" i="10"/>
  <c r="J2209" i="10"/>
  <c r="J2210" i="10"/>
  <c r="J2211" i="10"/>
  <c r="J2212" i="10"/>
  <c r="J2213" i="10"/>
  <c r="J2214" i="10"/>
  <c r="J2215" i="10"/>
  <c r="J2216" i="10"/>
  <c r="J2217" i="10"/>
  <c r="J2218" i="10"/>
  <c r="J2219" i="10"/>
  <c r="J2220" i="10"/>
  <c r="J2221" i="10"/>
  <c r="J2222" i="10"/>
  <c r="J2223" i="10"/>
  <c r="J2224" i="10"/>
  <c r="J2225" i="10"/>
  <c r="J2226" i="10"/>
  <c r="J2227" i="10"/>
  <c r="J2228" i="10"/>
  <c r="J2229" i="10"/>
  <c r="J2230" i="10"/>
  <c r="J2231" i="10"/>
  <c r="J2232" i="10"/>
  <c r="J2233" i="10"/>
  <c r="J2234" i="10"/>
  <c r="J2235" i="10"/>
  <c r="J2236" i="10"/>
  <c r="J2237" i="10"/>
  <c r="J2238" i="10"/>
  <c r="J2239" i="10"/>
  <c r="J2240" i="10"/>
  <c r="J2241" i="10"/>
  <c r="J2242" i="10"/>
  <c r="J2243" i="10"/>
  <c r="J2244" i="10"/>
  <c r="J2245" i="10"/>
  <c r="J2246" i="10"/>
  <c r="J2247" i="10"/>
  <c r="J2248" i="10"/>
  <c r="J2249" i="10"/>
  <c r="J2250" i="10"/>
  <c r="J2251" i="10"/>
  <c r="J2252" i="10"/>
  <c r="J2253" i="10"/>
  <c r="J2254" i="10"/>
  <c r="J2255" i="10"/>
  <c r="J2256" i="10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3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1914" i="10"/>
  <c r="I1915" i="10"/>
  <c r="I1916" i="10"/>
  <c r="I1917" i="10"/>
  <c r="I1918" i="10"/>
  <c r="I1919" i="10"/>
  <c r="I1920" i="10"/>
  <c r="I1921" i="10"/>
  <c r="I1922" i="10"/>
  <c r="I1923" i="10"/>
  <c r="I1924" i="10"/>
  <c r="I1925" i="10"/>
  <c r="I1926" i="10"/>
  <c r="I1927" i="10"/>
  <c r="I1928" i="10"/>
  <c r="I1929" i="10"/>
  <c r="I1930" i="10"/>
  <c r="I1931" i="10"/>
  <c r="I1932" i="10"/>
  <c r="I1933" i="10"/>
  <c r="I1934" i="10"/>
  <c r="I1935" i="10"/>
  <c r="I1936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I2059" i="10"/>
  <c r="I2060" i="10"/>
  <c r="I2061" i="10"/>
  <c r="I2062" i="10"/>
  <c r="I2063" i="10"/>
  <c r="I2064" i="10"/>
  <c r="I2065" i="10"/>
  <c r="I2066" i="10"/>
  <c r="I2067" i="10"/>
  <c r="I2068" i="10"/>
  <c r="I2069" i="10"/>
  <c r="I2070" i="10"/>
  <c r="I2071" i="10"/>
  <c r="I2072" i="10"/>
  <c r="I2073" i="10"/>
  <c r="I2074" i="10"/>
  <c r="I2075" i="10"/>
  <c r="I2076" i="10"/>
  <c r="I2077" i="10"/>
  <c r="I2078" i="10"/>
  <c r="I2079" i="10"/>
  <c r="I2080" i="10"/>
  <c r="I2081" i="10"/>
  <c r="I2082" i="10"/>
  <c r="I2083" i="10"/>
  <c r="I2084" i="10"/>
  <c r="I2085" i="10"/>
  <c r="I2086" i="10"/>
  <c r="I2087" i="10"/>
  <c r="I2088" i="10"/>
  <c r="I2089" i="10"/>
  <c r="I2090" i="10"/>
  <c r="I2091" i="10"/>
  <c r="I2092" i="10"/>
  <c r="I2093" i="10"/>
  <c r="I2094" i="10"/>
  <c r="I2095" i="10"/>
  <c r="I2096" i="10"/>
  <c r="I2097" i="10"/>
  <c r="I2098" i="10"/>
  <c r="I2099" i="10"/>
  <c r="I2100" i="10"/>
  <c r="I2101" i="10"/>
  <c r="I2102" i="10"/>
  <c r="I2103" i="10"/>
  <c r="I2104" i="10"/>
  <c r="I2105" i="10"/>
  <c r="I2106" i="10"/>
  <c r="I2107" i="10"/>
  <c r="I2108" i="10"/>
  <c r="I2109" i="10"/>
  <c r="I2110" i="10"/>
  <c r="I2111" i="10"/>
  <c r="I2112" i="10"/>
  <c r="I2113" i="10"/>
  <c r="I2114" i="10"/>
  <c r="I2115" i="10"/>
  <c r="I2116" i="10"/>
  <c r="I2117" i="10"/>
  <c r="I2118" i="10"/>
  <c r="I2119" i="10"/>
  <c r="I2120" i="10"/>
  <c r="I2121" i="10"/>
  <c r="I2122" i="10"/>
  <c r="I2123" i="10"/>
  <c r="I2124" i="10"/>
  <c r="I2125" i="10"/>
  <c r="I2126" i="10"/>
  <c r="I2127" i="10"/>
  <c r="I2128" i="10"/>
  <c r="I2129" i="10"/>
  <c r="I2130" i="10"/>
  <c r="I2131" i="10"/>
  <c r="I2132" i="10"/>
  <c r="I2133" i="10"/>
  <c r="I2134" i="10"/>
  <c r="I2135" i="10"/>
  <c r="I2136" i="10"/>
  <c r="I2137" i="10"/>
  <c r="I2138" i="10"/>
  <c r="I2139" i="10"/>
  <c r="I2140" i="10"/>
  <c r="I2141" i="10"/>
  <c r="I2142" i="10"/>
  <c r="I2143" i="10"/>
  <c r="I2144" i="10"/>
  <c r="I2145" i="10"/>
  <c r="I2146" i="10"/>
  <c r="I2147" i="10"/>
  <c r="I2148" i="10"/>
  <c r="I2149" i="10"/>
  <c r="I2150" i="10"/>
  <c r="I2151" i="10"/>
  <c r="I2152" i="10"/>
  <c r="I2153" i="10"/>
  <c r="I2154" i="10"/>
  <c r="I2155" i="10"/>
  <c r="I2156" i="10"/>
  <c r="I2157" i="10"/>
  <c r="I2158" i="10"/>
  <c r="I2159" i="10"/>
  <c r="I2160" i="10"/>
  <c r="I2161" i="10"/>
  <c r="I2162" i="10"/>
  <c r="I2163" i="10"/>
  <c r="I2164" i="10"/>
  <c r="I2165" i="10"/>
  <c r="I2166" i="10"/>
  <c r="I2167" i="10"/>
  <c r="I2168" i="10"/>
  <c r="I2169" i="10"/>
  <c r="I2170" i="10"/>
  <c r="I2171" i="10"/>
  <c r="I2172" i="10"/>
  <c r="I2173" i="10"/>
  <c r="I2174" i="10"/>
  <c r="I2175" i="10"/>
  <c r="I2176" i="10"/>
  <c r="I2177" i="10"/>
  <c r="I2178" i="10"/>
  <c r="I2179" i="10"/>
  <c r="I2180" i="10"/>
  <c r="I2181" i="10"/>
  <c r="I2182" i="10"/>
  <c r="I2183" i="10"/>
  <c r="I2184" i="10"/>
  <c r="I2185" i="10"/>
  <c r="I2186" i="10"/>
  <c r="I2187" i="10"/>
  <c r="I2188" i="10"/>
  <c r="I2189" i="10"/>
  <c r="I2190" i="10"/>
  <c r="I2191" i="10"/>
  <c r="I2192" i="10"/>
  <c r="I2193" i="10"/>
  <c r="I2194" i="10"/>
  <c r="I2195" i="10"/>
  <c r="I2196" i="10"/>
  <c r="I2197" i="10"/>
  <c r="I2198" i="10"/>
  <c r="I2199" i="10"/>
  <c r="I2200" i="10"/>
  <c r="I2201" i="10"/>
  <c r="I2202" i="10"/>
  <c r="I2203" i="10"/>
  <c r="I2204" i="10"/>
  <c r="I2205" i="10"/>
  <c r="I2206" i="10"/>
  <c r="I2207" i="10"/>
  <c r="I2208" i="10"/>
  <c r="I2209" i="10"/>
  <c r="I2210" i="10"/>
  <c r="I2211" i="10"/>
  <c r="I2212" i="10"/>
  <c r="I2213" i="10"/>
  <c r="I2214" i="10"/>
  <c r="I2215" i="10"/>
  <c r="I2216" i="10"/>
  <c r="I2217" i="10"/>
  <c r="I2218" i="10"/>
  <c r="I2219" i="10"/>
  <c r="I2220" i="10"/>
  <c r="I2221" i="10"/>
  <c r="I2222" i="10"/>
  <c r="I2223" i="10"/>
  <c r="I2224" i="10"/>
  <c r="I2225" i="10"/>
  <c r="I2226" i="10"/>
  <c r="I2227" i="10"/>
  <c r="I2228" i="10"/>
  <c r="I2229" i="10"/>
  <c r="I2230" i="10"/>
  <c r="I2231" i="10"/>
  <c r="I2232" i="10"/>
  <c r="I2233" i="10"/>
  <c r="I2234" i="10"/>
  <c r="I2235" i="10"/>
  <c r="I2236" i="10"/>
  <c r="I2237" i="10"/>
  <c r="I2238" i="10"/>
  <c r="I2239" i="10"/>
  <c r="I2240" i="10"/>
  <c r="I2241" i="10"/>
  <c r="I2242" i="10"/>
  <c r="I2243" i="10"/>
  <c r="I2244" i="10"/>
  <c r="I2245" i="10"/>
  <c r="I2246" i="10"/>
  <c r="I2247" i="10"/>
  <c r="I2248" i="10"/>
  <c r="I2249" i="10"/>
  <c r="I2250" i="10"/>
  <c r="I2251" i="10"/>
  <c r="I2252" i="10"/>
  <c r="I2253" i="10"/>
  <c r="I2254" i="10"/>
  <c r="I2255" i="10"/>
  <c r="I2256" i="10"/>
  <c r="I2257" i="10"/>
  <c r="I2258" i="10"/>
  <c r="I2259" i="10"/>
  <c r="I2260" i="10"/>
  <c r="I2261" i="10"/>
  <c r="I2262" i="10"/>
  <c r="I2263" i="10"/>
  <c r="I2264" i="10"/>
  <c r="I2265" i="10"/>
  <c r="I2266" i="10"/>
  <c r="I2267" i="10"/>
  <c r="I2268" i="10"/>
  <c r="I2269" i="10"/>
  <c r="I2270" i="10"/>
  <c r="I2271" i="10"/>
  <c r="I2272" i="10"/>
  <c r="I2273" i="10"/>
  <c r="I2274" i="10"/>
  <c r="I2275" i="10"/>
  <c r="I2276" i="10"/>
  <c r="I2277" i="10"/>
  <c r="I2278" i="10"/>
  <c r="I2279" i="10"/>
  <c r="I2280" i="10"/>
  <c r="I2281" i="10"/>
  <c r="I2282" i="10"/>
  <c r="I2283" i="10"/>
  <c r="I2284" i="10"/>
  <c r="I2285" i="10"/>
  <c r="I2286" i="10"/>
  <c r="I2287" i="10"/>
  <c r="I2288" i="10"/>
  <c r="I2289" i="10"/>
  <c r="I2290" i="10"/>
  <c r="I2291" i="10"/>
  <c r="I2292" i="10"/>
  <c r="I2293" i="10"/>
  <c r="I2294" i="10"/>
  <c r="I2295" i="10"/>
  <c r="I2296" i="10"/>
  <c r="I2297" i="10"/>
  <c r="I2298" i="10"/>
  <c r="I2299" i="10"/>
  <c r="I2300" i="10"/>
  <c r="I2301" i="10"/>
  <c r="I2302" i="10"/>
  <c r="I2303" i="10"/>
  <c r="I2304" i="10"/>
  <c r="I2305" i="10"/>
  <c r="I2306" i="10"/>
  <c r="I2307" i="10"/>
  <c r="I2308" i="10"/>
  <c r="I2309" i="10"/>
  <c r="I2310" i="10"/>
  <c r="I2311" i="10"/>
  <c r="I2312" i="10"/>
  <c r="I2313" i="10"/>
  <c r="I2314" i="10"/>
  <c r="I2315" i="10"/>
  <c r="I2316" i="10"/>
  <c r="I2317" i="10"/>
  <c r="I2318" i="10"/>
  <c r="I2319" i="10"/>
  <c r="I2320" i="10"/>
  <c r="I2321" i="10"/>
  <c r="I2322" i="10"/>
  <c r="I2323" i="10"/>
  <c r="I2324" i="10"/>
  <c r="I2325" i="10"/>
  <c r="I2326" i="10"/>
  <c r="I2327" i="10"/>
  <c r="I2328" i="10"/>
  <c r="I2329" i="10"/>
  <c r="I2330" i="10"/>
  <c r="I2331" i="10"/>
  <c r="I2332" i="10"/>
  <c r="I2333" i="10"/>
  <c r="I2334" i="10"/>
  <c r="I2335" i="10"/>
  <c r="I2336" i="10"/>
  <c r="I2337" i="10"/>
  <c r="I2338" i="10"/>
  <c r="I2339" i="10"/>
  <c r="I2340" i="10"/>
  <c r="I2341" i="10"/>
  <c r="I2342" i="10"/>
  <c r="I2343" i="10"/>
  <c r="I2344" i="10"/>
  <c r="I2345" i="10"/>
  <c r="I2346" i="10"/>
  <c r="I2347" i="10"/>
  <c r="I2348" i="10"/>
  <c r="I2349" i="10"/>
  <c r="I2350" i="10"/>
  <c r="I2351" i="10"/>
  <c r="I2352" i="10"/>
  <c r="I2353" i="10"/>
  <c r="I2354" i="10"/>
  <c r="I2355" i="10"/>
  <c r="I2356" i="10"/>
  <c r="I2357" i="10"/>
  <c r="I2358" i="10"/>
  <c r="I2359" i="10"/>
  <c r="I2360" i="10"/>
  <c r="I2361" i="10"/>
  <c r="I2362" i="10"/>
  <c r="I2363" i="10"/>
  <c r="I2364" i="10"/>
  <c r="I2365" i="10"/>
  <c r="I2366" i="10"/>
  <c r="I2367" i="10"/>
  <c r="I2368" i="10"/>
  <c r="I2369" i="10"/>
  <c r="I2370" i="10"/>
  <c r="I2371" i="10"/>
  <c r="I2372" i="10"/>
  <c r="I2373" i="10"/>
  <c r="I2374" i="10"/>
  <c r="I2375" i="10"/>
  <c r="I2376" i="10"/>
  <c r="I2377" i="10"/>
  <c r="I2378" i="10"/>
  <c r="I2379" i="10"/>
  <c r="I2380" i="10"/>
  <c r="I2381" i="10"/>
  <c r="I2382" i="10"/>
  <c r="I2383" i="10"/>
  <c r="I2384" i="10"/>
  <c r="I2385" i="10"/>
  <c r="I2386" i="10"/>
  <c r="I2387" i="10"/>
  <c r="I2388" i="10"/>
  <c r="I2389" i="10"/>
  <c r="I2390" i="10"/>
  <c r="I2391" i="10"/>
  <c r="I2392" i="10"/>
  <c r="I2393" i="10"/>
  <c r="I2394" i="10"/>
  <c r="I2395" i="10"/>
  <c r="I2396" i="10"/>
  <c r="I2397" i="10"/>
  <c r="I2398" i="10"/>
  <c r="I2399" i="10"/>
  <c r="I2400" i="10"/>
  <c r="I2401" i="10"/>
  <c r="I2402" i="10"/>
  <c r="I2403" i="10"/>
  <c r="I2404" i="10"/>
  <c r="I2405" i="10"/>
  <c r="I2406" i="10"/>
  <c r="I2407" i="10"/>
  <c r="I2408" i="10"/>
  <c r="I2409" i="10"/>
  <c r="I2410" i="10"/>
  <c r="I2411" i="10"/>
  <c r="I2412" i="10"/>
  <c r="I2413" i="10"/>
  <c r="I2414" i="10"/>
  <c r="I2415" i="10"/>
  <c r="I2416" i="10"/>
  <c r="I2417" i="10"/>
  <c r="I2418" i="10"/>
  <c r="I2419" i="10"/>
  <c r="I2420" i="10"/>
  <c r="I2421" i="10"/>
  <c r="I2422" i="10"/>
  <c r="I2423" i="10"/>
  <c r="I2424" i="10"/>
  <c r="I2425" i="10"/>
  <c r="I2426" i="10"/>
  <c r="I2427" i="10"/>
  <c r="I2428" i="10"/>
  <c r="I2429" i="10"/>
  <c r="I2430" i="10"/>
  <c r="I2431" i="10"/>
  <c r="I2432" i="10"/>
  <c r="I2433" i="10"/>
  <c r="I2434" i="10"/>
  <c r="I2435" i="10"/>
  <c r="I2436" i="10"/>
  <c r="I2437" i="10"/>
  <c r="I2438" i="10"/>
  <c r="I2439" i="10"/>
  <c r="I2440" i="10"/>
  <c r="I2441" i="10"/>
  <c r="I2442" i="10"/>
  <c r="I2443" i="10"/>
  <c r="I2444" i="10"/>
  <c r="I2445" i="10"/>
  <c r="I2446" i="10"/>
  <c r="I2447" i="10"/>
  <c r="I2448" i="10"/>
  <c r="I2449" i="10"/>
  <c r="I2450" i="10"/>
  <c r="I2451" i="10"/>
  <c r="I2452" i="10"/>
  <c r="I2453" i="10"/>
  <c r="I2454" i="10"/>
  <c r="I2455" i="10"/>
  <c r="I2456" i="10"/>
  <c r="I2457" i="10"/>
  <c r="I2458" i="10"/>
  <c r="I2459" i="10"/>
  <c r="I2460" i="10"/>
  <c r="I2461" i="10"/>
  <c r="I2462" i="10"/>
  <c r="I2463" i="10"/>
  <c r="I2464" i="10"/>
  <c r="I2465" i="10"/>
  <c r="I2466" i="10"/>
  <c r="I2467" i="10"/>
  <c r="I2468" i="10"/>
  <c r="I2469" i="10"/>
  <c r="I2470" i="10"/>
  <c r="I2471" i="10"/>
  <c r="I2472" i="10"/>
  <c r="I2473" i="10"/>
  <c r="I2474" i="10"/>
  <c r="I2475" i="10"/>
  <c r="I2476" i="10"/>
  <c r="I2477" i="10"/>
  <c r="I2478" i="10"/>
  <c r="I2479" i="10"/>
  <c r="I2480" i="10"/>
  <c r="I2481" i="10"/>
  <c r="I2482" i="10"/>
  <c r="I2483" i="10"/>
  <c r="I2484" i="10"/>
  <c r="I2485" i="10"/>
  <c r="I2486" i="10"/>
  <c r="I2487" i="10"/>
  <c r="I2488" i="10"/>
  <c r="I2489" i="10"/>
  <c r="I2490" i="10"/>
  <c r="I2491" i="10"/>
  <c r="I2492" i="10"/>
  <c r="I2493" i="10"/>
  <c r="I2494" i="10"/>
  <c r="I2495" i="10"/>
  <c r="I2496" i="10"/>
  <c r="I2497" i="10"/>
  <c r="I2498" i="10"/>
  <c r="I2499" i="10"/>
  <c r="I2500" i="10"/>
  <c r="I2501" i="10"/>
  <c r="I2502" i="10"/>
  <c r="I2503" i="10"/>
  <c r="I2504" i="10"/>
  <c r="I2505" i="10"/>
  <c r="I2506" i="10"/>
  <c r="I2507" i="10"/>
  <c r="I2508" i="10"/>
  <c r="I2509" i="10"/>
  <c r="I2510" i="10"/>
  <c r="I2511" i="10"/>
  <c r="I2512" i="10"/>
  <c r="I2513" i="10"/>
  <c r="I2514" i="10"/>
  <c r="I2515" i="10"/>
  <c r="I2516" i="10"/>
  <c r="I2517" i="10"/>
  <c r="I2518" i="10"/>
  <c r="I2519" i="10"/>
  <c r="I2520" i="10"/>
  <c r="I2521" i="10"/>
  <c r="I2522" i="10"/>
  <c r="I2523" i="10"/>
  <c r="I2524" i="10"/>
  <c r="I2525" i="10"/>
  <c r="I2526" i="10"/>
  <c r="I2527" i="10"/>
  <c r="I2528" i="10"/>
  <c r="I2529" i="10"/>
  <c r="I2530" i="10"/>
  <c r="I2531" i="10"/>
  <c r="I2532" i="10"/>
  <c r="I2533" i="10"/>
  <c r="I2534" i="10"/>
  <c r="I2535" i="10"/>
  <c r="I2536" i="10"/>
  <c r="I2537" i="10"/>
  <c r="I2538" i="10"/>
  <c r="I2539" i="10"/>
  <c r="I2540" i="10"/>
  <c r="I2541" i="10"/>
  <c r="I2542" i="10"/>
  <c r="I2543" i="10"/>
  <c r="I2544" i="10"/>
  <c r="I2545" i="10"/>
  <c r="I2546" i="10"/>
  <c r="I2547" i="10"/>
  <c r="I2548" i="10"/>
  <c r="I2549" i="10"/>
  <c r="I2550" i="10"/>
  <c r="I2551" i="10"/>
  <c r="I2552" i="10"/>
  <c r="I2553" i="10"/>
  <c r="I2554" i="10"/>
  <c r="I2555" i="10"/>
  <c r="I2556" i="10"/>
  <c r="I2557" i="10"/>
  <c r="I2558" i="10"/>
  <c r="I2559" i="10"/>
  <c r="I2560" i="10"/>
  <c r="I2561" i="10"/>
  <c r="I2562" i="10"/>
  <c r="I2563" i="10"/>
  <c r="I2564" i="10"/>
  <c r="I2565" i="10"/>
  <c r="I2566" i="10"/>
  <c r="I2567" i="10"/>
  <c r="I2568" i="10"/>
  <c r="I2569" i="10"/>
  <c r="I2570" i="10"/>
  <c r="I2571" i="10"/>
  <c r="I2572" i="10"/>
  <c r="I2573" i="10"/>
  <c r="I2574" i="10"/>
  <c r="I2575" i="10"/>
  <c r="I2576" i="10"/>
  <c r="I2577" i="10"/>
  <c r="I2578" i="10"/>
  <c r="I2579" i="10"/>
  <c r="I2580" i="10"/>
  <c r="I2581" i="10"/>
  <c r="I2582" i="10"/>
  <c r="I2583" i="10"/>
  <c r="I2584" i="10"/>
  <c r="I2585" i="10"/>
  <c r="I2586" i="10"/>
  <c r="I2587" i="10"/>
  <c r="I2588" i="10"/>
  <c r="I2589" i="10"/>
  <c r="I2590" i="10"/>
  <c r="I2591" i="10"/>
  <c r="I2592" i="10"/>
  <c r="I2593" i="10"/>
  <c r="I2594" i="10"/>
  <c r="I2595" i="10"/>
  <c r="I2596" i="10"/>
  <c r="I2597" i="10"/>
  <c r="I2598" i="10"/>
  <c r="I2599" i="10"/>
  <c r="I2600" i="10"/>
  <c r="I2601" i="10"/>
  <c r="I2602" i="10"/>
  <c r="I2603" i="10"/>
  <c r="I2604" i="10"/>
  <c r="I2605" i="10"/>
  <c r="I2606" i="10"/>
  <c r="I2607" i="10"/>
  <c r="I2608" i="10"/>
  <c r="I2609" i="10"/>
  <c r="I2610" i="10"/>
  <c r="I2611" i="10"/>
  <c r="I2612" i="10"/>
  <c r="I2613" i="10"/>
  <c r="I2614" i="10"/>
  <c r="I2615" i="10"/>
  <c r="I2616" i="10"/>
  <c r="I2617" i="10"/>
  <c r="I2618" i="10"/>
  <c r="I2619" i="10"/>
  <c r="I2620" i="10"/>
  <c r="I2621" i="10"/>
  <c r="I2622" i="10"/>
  <c r="I2623" i="10"/>
  <c r="I2624" i="10"/>
  <c r="I2625" i="10"/>
  <c r="I2626" i="10"/>
  <c r="I2627" i="10"/>
  <c r="I2628" i="10"/>
  <c r="I2629" i="10"/>
  <c r="I2630" i="10"/>
  <c r="I2631" i="10"/>
  <c r="I2632" i="10"/>
  <c r="I2633" i="10"/>
  <c r="I2634" i="10"/>
  <c r="I2635" i="10"/>
  <c r="I2636" i="10"/>
  <c r="I2637" i="10"/>
  <c r="I2638" i="10"/>
  <c r="I2639" i="10"/>
  <c r="I2640" i="10"/>
  <c r="I2641" i="10"/>
  <c r="I2642" i="10"/>
  <c r="I2643" i="10"/>
  <c r="I2644" i="10"/>
  <c r="I2645" i="10"/>
  <c r="I2646" i="10"/>
  <c r="I2647" i="10"/>
  <c r="I2648" i="10"/>
  <c r="I2649" i="10"/>
  <c r="I2650" i="10"/>
  <c r="I2651" i="10"/>
  <c r="I2652" i="10"/>
  <c r="I2653" i="10"/>
  <c r="I2654" i="10"/>
  <c r="I2655" i="10"/>
  <c r="I2656" i="10"/>
  <c r="I2657" i="10"/>
  <c r="I2658" i="10"/>
  <c r="I2659" i="10"/>
  <c r="I2660" i="10"/>
  <c r="I2661" i="10"/>
  <c r="I2662" i="10"/>
  <c r="I2663" i="10"/>
  <c r="I2664" i="10"/>
  <c r="I2665" i="10"/>
  <c r="I2666" i="10"/>
  <c r="I2667" i="10"/>
  <c r="I2668" i="10"/>
  <c r="I2669" i="10"/>
  <c r="I2670" i="10"/>
  <c r="I2671" i="10"/>
  <c r="I2672" i="10"/>
  <c r="I2673" i="10"/>
  <c r="I2674" i="10"/>
  <c r="I2675" i="10"/>
  <c r="I2676" i="10"/>
  <c r="I2677" i="10"/>
  <c r="I2678" i="10"/>
  <c r="I2679" i="10"/>
  <c r="I2680" i="10"/>
  <c r="I2681" i="10"/>
  <c r="I2682" i="10"/>
  <c r="I2683" i="10"/>
  <c r="I2684" i="10"/>
  <c r="I2685" i="10"/>
  <c r="I2686" i="10"/>
  <c r="I2687" i="10"/>
  <c r="I2688" i="10"/>
  <c r="I2689" i="10"/>
  <c r="I2690" i="10"/>
  <c r="I2691" i="10"/>
  <c r="I2692" i="10"/>
  <c r="I2693" i="10"/>
  <c r="I2694" i="10"/>
  <c r="I2695" i="10"/>
  <c r="I2696" i="10"/>
  <c r="I2697" i="10"/>
  <c r="I2698" i="10"/>
  <c r="I2699" i="10"/>
  <c r="I2700" i="10"/>
  <c r="I2701" i="10"/>
  <c r="I2702" i="10"/>
  <c r="I2703" i="10"/>
  <c r="I2704" i="10"/>
  <c r="I2705" i="10"/>
  <c r="I2706" i="10"/>
  <c r="I2707" i="10"/>
  <c r="I2708" i="10"/>
  <c r="I2709" i="10"/>
  <c r="I2710" i="10"/>
  <c r="I2711" i="10"/>
  <c r="I2712" i="10"/>
  <c r="I2713" i="10"/>
  <c r="I2714" i="10"/>
  <c r="I2715" i="10"/>
  <c r="I2716" i="10"/>
  <c r="I2717" i="10"/>
  <c r="I2718" i="10"/>
  <c r="I2719" i="10"/>
  <c r="I2720" i="10"/>
  <c r="I2721" i="10"/>
  <c r="I2722" i="10"/>
  <c r="I2723" i="10"/>
  <c r="I2724" i="10"/>
  <c r="I2725" i="10"/>
  <c r="I2726" i="10"/>
  <c r="I2727" i="10"/>
  <c r="I2728" i="10"/>
  <c r="I2729" i="10"/>
  <c r="I2730" i="10"/>
  <c r="I2731" i="10"/>
  <c r="I2732" i="10"/>
  <c r="I2733" i="10"/>
  <c r="I2734" i="10"/>
  <c r="I2735" i="10"/>
  <c r="I2736" i="10"/>
  <c r="I2737" i="10"/>
  <c r="I2738" i="10"/>
  <c r="I2739" i="10"/>
  <c r="I2740" i="10"/>
  <c r="I2741" i="10"/>
  <c r="I2742" i="10"/>
  <c r="I2743" i="10"/>
  <c r="I2744" i="10"/>
  <c r="I2745" i="10"/>
  <c r="I2746" i="10"/>
  <c r="I2747" i="10"/>
  <c r="I2748" i="10"/>
  <c r="I2749" i="10"/>
  <c r="I2750" i="10"/>
  <c r="I2751" i="10"/>
  <c r="I2752" i="10"/>
  <c r="I2753" i="10"/>
  <c r="I2754" i="10"/>
  <c r="I2755" i="10"/>
  <c r="I2756" i="10"/>
  <c r="I2757" i="10"/>
  <c r="I2758" i="10"/>
  <c r="I2759" i="10"/>
  <c r="I2760" i="10"/>
  <c r="I2761" i="10"/>
  <c r="I2762" i="10"/>
  <c r="I2763" i="10"/>
  <c r="I2764" i="10"/>
  <c r="I2765" i="10"/>
  <c r="I2766" i="10"/>
  <c r="I2767" i="10"/>
  <c r="I2768" i="10"/>
  <c r="I2769" i="10"/>
  <c r="I2770" i="10"/>
  <c r="I2771" i="10"/>
  <c r="I2772" i="10"/>
  <c r="I2773" i="10"/>
  <c r="I2774" i="10"/>
  <c r="I2775" i="10"/>
  <c r="I2776" i="10"/>
  <c r="I2777" i="10"/>
  <c r="I2778" i="10"/>
  <c r="I2779" i="10"/>
  <c r="I2780" i="10"/>
  <c r="I2781" i="10"/>
  <c r="I2782" i="10"/>
  <c r="I2783" i="10"/>
  <c r="I2784" i="10"/>
  <c r="I2785" i="10"/>
  <c r="I2786" i="10"/>
  <c r="I2787" i="10"/>
  <c r="I2788" i="10"/>
  <c r="I2789" i="10"/>
  <c r="I2790" i="10"/>
  <c r="I2791" i="10"/>
  <c r="I2792" i="10"/>
  <c r="I2793" i="10"/>
  <c r="I2794" i="10"/>
  <c r="I2795" i="10"/>
  <c r="I2796" i="10"/>
  <c r="I2797" i="10"/>
  <c r="I2798" i="10"/>
  <c r="I2799" i="10"/>
  <c r="I2800" i="10"/>
  <c r="I2801" i="10"/>
  <c r="I2802" i="10"/>
  <c r="I2803" i="10"/>
  <c r="I2804" i="10"/>
  <c r="I2805" i="10"/>
  <c r="I2806" i="10"/>
  <c r="I2807" i="10"/>
  <c r="I2808" i="10"/>
  <c r="I2809" i="10"/>
  <c r="I2810" i="10"/>
  <c r="I2811" i="10"/>
  <c r="I2812" i="10"/>
  <c r="I2813" i="10"/>
  <c r="I2814" i="10"/>
  <c r="I2815" i="10"/>
  <c r="I2816" i="10"/>
  <c r="I2817" i="10"/>
  <c r="I2818" i="10"/>
  <c r="I2819" i="10"/>
  <c r="I2820" i="10"/>
  <c r="I2821" i="10"/>
  <c r="I2822" i="10"/>
  <c r="I2823" i="10"/>
  <c r="I2824" i="10"/>
  <c r="I2825" i="10"/>
  <c r="I2826" i="10"/>
  <c r="I2827" i="10"/>
  <c r="I2828" i="10"/>
  <c r="I2829" i="10"/>
  <c r="I2830" i="10"/>
  <c r="I2831" i="10"/>
  <c r="I2832" i="10"/>
  <c r="I2833" i="10"/>
  <c r="I2834" i="10"/>
  <c r="I2835" i="10"/>
  <c r="I2836" i="10"/>
  <c r="I2837" i="10"/>
  <c r="I2838" i="10"/>
  <c r="I2839" i="10"/>
  <c r="I2840" i="10"/>
  <c r="I2841" i="10"/>
  <c r="I2842" i="10"/>
  <c r="I2843" i="10"/>
  <c r="I2844" i="10"/>
  <c r="I2845" i="10"/>
  <c r="I2846" i="10"/>
  <c r="I2847" i="10"/>
  <c r="I2848" i="10"/>
  <c r="I2849" i="10"/>
  <c r="I2850" i="10"/>
  <c r="I2851" i="10"/>
  <c r="I2852" i="10"/>
  <c r="I2853" i="10"/>
  <c r="I2854" i="10"/>
  <c r="I2855" i="10"/>
  <c r="I2856" i="10"/>
  <c r="I2857" i="10"/>
  <c r="I2858" i="10"/>
  <c r="I2859" i="10"/>
  <c r="I2860" i="10"/>
  <c r="I2861" i="10"/>
  <c r="I2862" i="10"/>
  <c r="I2863" i="10"/>
  <c r="I2864" i="10"/>
  <c r="I2865" i="10"/>
  <c r="I2866" i="10"/>
  <c r="I2867" i="10"/>
  <c r="I2868" i="10"/>
  <c r="I2869" i="10"/>
  <c r="I2870" i="10"/>
  <c r="I2871" i="10"/>
  <c r="I2872" i="10"/>
  <c r="I2873" i="10"/>
  <c r="I2874" i="10"/>
  <c r="I2875" i="10"/>
  <c r="I2876" i="10"/>
  <c r="I2877" i="10"/>
  <c r="I2878" i="10"/>
  <c r="I2879" i="10"/>
  <c r="I2880" i="10"/>
  <c r="I2881" i="10"/>
  <c r="I2882" i="10"/>
  <c r="I2883" i="10"/>
  <c r="I2884" i="10"/>
  <c r="I2885" i="10"/>
  <c r="I2886" i="10"/>
  <c r="I2887" i="10"/>
  <c r="I2888" i="10"/>
  <c r="I2889" i="10"/>
  <c r="I2890" i="10"/>
  <c r="I2891" i="10"/>
  <c r="I2892" i="10"/>
  <c r="I2893" i="10"/>
  <c r="I2894" i="10"/>
  <c r="I2895" i="10"/>
  <c r="I2896" i="10"/>
  <c r="I2897" i="10"/>
  <c r="I2898" i="10"/>
  <c r="I2899" i="10"/>
  <c r="I2900" i="10"/>
  <c r="I2901" i="10"/>
  <c r="I2902" i="10"/>
  <c r="I2903" i="10"/>
  <c r="I2904" i="10"/>
  <c r="I2905" i="10"/>
  <c r="I2906" i="10"/>
  <c r="I2907" i="10"/>
  <c r="I2908" i="10"/>
  <c r="I2909" i="10"/>
  <c r="I2910" i="10"/>
  <c r="I2911" i="10"/>
  <c r="I2912" i="10"/>
  <c r="I2913" i="10"/>
  <c r="I50" i="12"/>
  <c r="E23" i="18" l="1"/>
  <c r="E23" i="29"/>
  <c r="E22" i="18"/>
  <c r="E22" i="29"/>
  <c r="F15" i="18"/>
  <c r="E15" i="18"/>
  <c r="J49" i="12"/>
  <c r="J47" i="12"/>
  <c r="J45" i="12"/>
  <c r="J44" i="12"/>
  <c r="M49" i="12"/>
  <c r="M47" i="12"/>
  <c r="M45" i="12"/>
  <c r="M44" i="12"/>
  <c r="M36" i="12"/>
  <c r="O4" i="12"/>
  <c r="O5" i="12"/>
  <c r="M37" i="16"/>
  <c r="O7" i="16"/>
  <c r="L22" i="16"/>
  <c r="L23" i="16"/>
  <c r="L25" i="16"/>
  <c r="L28" i="16"/>
  <c r="I29" i="16"/>
  <c r="N29" i="16"/>
  <c r="K24" i="16" s="1"/>
  <c r="L26" i="16"/>
  <c r="L8" i="16"/>
  <c r="J7" i="16"/>
  <c r="K44" i="16"/>
  <c r="N44" i="16"/>
  <c r="M44" i="16"/>
  <c r="K42" i="16"/>
  <c r="N42" i="16"/>
  <c r="M42" i="16"/>
  <c r="K48" i="16"/>
  <c r="N48" i="16"/>
  <c r="M48" i="16"/>
  <c r="K40" i="16"/>
  <c r="N40" i="16"/>
  <c r="M40" i="16"/>
  <c r="K38" i="16"/>
  <c r="N38" i="16"/>
  <c r="M38" i="16"/>
  <c r="N37" i="16"/>
  <c r="N45" i="16"/>
  <c r="M45" i="16"/>
  <c r="K45" i="16"/>
  <c r="N39" i="16"/>
  <c r="M39" i="16"/>
  <c r="K39" i="16"/>
  <c r="K46" i="16"/>
  <c r="N46" i="16"/>
  <c r="M46" i="16"/>
  <c r="N51" i="16"/>
  <c r="M51" i="16"/>
  <c r="K51" i="16"/>
  <c r="N49" i="16"/>
  <c r="M49" i="16"/>
  <c r="K49" i="16"/>
  <c r="N41" i="16"/>
  <c r="M41" i="16"/>
  <c r="K41" i="16"/>
  <c r="N47" i="16"/>
  <c r="M47" i="16"/>
  <c r="K47" i="16"/>
  <c r="K50" i="16"/>
  <c r="N50" i="16"/>
  <c r="M50" i="16"/>
  <c r="N43" i="16"/>
  <c r="M43" i="16"/>
  <c r="K43" i="16"/>
  <c r="J5" i="12"/>
  <c r="L6" i="12"/>
  <c r="J4" i="12"/>
  <c r="O25" i="12"/>
  <c r="O24" i="12"/>
  <c r="O22" i="12"/>
  <c r="O26" i="12"/>
  <c r="O19" i="12"/>
  <c r="O20" i="12"/>
  <c r="O23" i="12"/>
  <c r="I48" i="12"/>
  <c r="J48" i="12" s="1"/>
  <c r="I37" i="12"/>
  <c r="J43" i="12"/>
  <c r="K47" i="12"/>
  <c r="J42" i="12"/>
  <c r="K39" i="12"/>
  <c r="K36" i="12"/>
  <c r="L36" i="12" s="1"/>
  <c r="I40" i="12"/>
  <c r="M40" i="12" s="1"/>
  <c r="J36" i="12"/>
  <c r="J41" i="12"/>
  <c r="J39" i="12"/>
  <c r="K49" i="12"/>
  <c r="K43" i="12"/>
  <c r="K41" i="12"/>
  <c r="I46" i="12"/>
  <c r="J46" i="12" s="1"/>
  <c r="I38" i="12"/>
  <c r="K45" i="12"/>
  <c r="K44" i="12"/>
  <c r="L44" i="12" s="1"/>
  <c r="K42" i="12"/>
  <c r="L50" i="12"/>
  <c r="M38" i="12" l="1"/>
  <c r="L38" i="12"/>
  <c r="M48" i="12"/>
  <c r="M46" i="12"/>
  <c r="M37" i="12"/>
  <c r="L37" i="12"/>
  <c r="J21" i="16"/>
  <c r="J26" i="16"/>
  <c r="J24" i="16"/>
  <c r="J27" i="16"/>
  <c r="J25" i="16"/>
  <c r="J28" i="16"/>
  <c r="J22" i="16"/>
  <c r="J23" i="16"/>
  <c r="L29" i="16"/>
  <c r="K21" i="16"/>
  <c r="K25" i="16"/>
  <c r="K22" i="16"/>
  <c r="K27" i="16"/>
  <c r="K28" i="16"/>
  <c r="K23" i="16"/>
  <c r="K26" i="16"/>
  <c r="N52" i="16"/>
  <c r="L39" i="12"/>
  <c r="L41" i="12"/>
  <c r="L43" i="12"/>
  <c r="L49" i="12"/>
  <c r="L47" i="12"/>
  <c r="L42" i="12"/>
  <c r="L45" i="12"/>
  <c r="J38" i="12"/>
  <c r="L48" i="12"/>
  <c r="J40" i="12"/>
  <c r="J37" i="12"/>
  <c r="L40" i="12"/>
  <c r="L46" i="12"/>
  <c r="I27" i="12"/>
  <c r="L27" i="12" s="1"/>
  <c r="J19" i="12" l="1"/>
  <c r="K19" i="12" s="1"/>
  <c r="J20" i="12"/>
  <c r="K20" i="12" s="1"/>
  <c r="J21" i="12"/>
  <c r="K21" i="12" s="1"/>
  <c r="J22" i="12"/>
  <c r="K22" i="12" s="1"/>
  <c r="J23" i="12"/>
  <c r="K23" i="12" s="1"/>
  <c r="J24" i="12"/>
  <c r="K24" i="12" s="1"/>
  <c r="J25" i="12"/>
  <c r="K25" i="12" s="1"/>
  <c r="J26" i="12"/>
  <c r="K26" i="12" s="1"/>
  <c r="K35" i="12"/>
  <c r="I35" i="12"/>
  <c r="J35" i="12" l="1"/>
  <c r="L35" i="12"/>
  <c r="M35" i="12"/>
  <c r="M50" i="12" s="1"/>
</calcChain>
</file>

<file path=xl/sharedStrings.xml><?xml version="1.0" encoding="utf-8"?>
<sst xmlns="http://schemas.openxmlformats.org/spreadsheetml/2006/main" count="20949" uniqueCount="1375">
  <si>
    <t>Марка</t>
  </si>
  <si>
    <t>Модель</t>
  </si>
  <si>
    <t>ACURA</t>
  </si>
  <si>
    <t>ACURA ILX</t>
  </si>
  <si>
    <t>ACURA MDX</t>
  </si>
  <si>
    <t>ACURA RDX</t>
  </si>
  <si>
    <t>ACURA TLX</t>
  </si>
  <si>
    <t>ALFAROMEO</t>
  </si>
  <si>
    <t>ALFA GIULIA</t>
  </si>
  <si>
    <t>ALFA STELVIO</t>
  </si>
  <si>
    <t>TONALE</t>
  </si>
  <si>
    <t>ALPINA</t>
  </si>
  <si>
    <t>ALPINA B5</t>
  </si>
  <si>
    <t>ALPINA B7</t>
  </si>
  <si>
    <t>ALPINE</t>
  </si>
  <si>
    <t>ALPINE А110</t>
  </si>
  <si>
    <t>APAL</t>
  </si>
  <si>
    <t>APAL STALKER</t>
  </si>
  <si>
    <t>ASTON MARTIN</t>
  </si>
  <si>
    <t>ASTON MARTIN DB 11</t>
  </si>
  <si>
    <t>ASTON MARTIN DBX</t>
  </si>
  <si>
    <t>AUDI</t>
  </si>
  <si>
    <t>AURUS</t>
  </si>
  <si>
    <t>SENAT</t>
  </si>
  <si>
    <t>AVATR</t>
  </si>
  <si>
    <t>AVATR C11</t>
  </si>
  <si>
    <t>BAIC</t>
  </si>
  <si>
    <t>BAIC EU5</t>
  </si>
  <si>
    <t>BAIC RUIXIANG X5</t>
  </si>
  <si>
    <t>BAIC ВJ40 PLUS</t>
  </si>
  <si>
    <t>BAOJUN</t>
  </si>
  <si>
    <t>BAOJUN KIWI EV</t>
  </si>
  <si>
    <t>BENTLEY</t>
  </si>
  <si>
    <t>BENTLEY BENTAYGA</t>
  </si>
  <si>
    <t>BENTLEY CONTINENTAL</t>
  </si>
  <si>
    <t>BENTLEY FLYING SPUR</t>
  </si>
  <si>
    <t>BLAVAL</t>
  </si>
  <si>
    <t>BLAVAL EQ</t>
  </si>
  <si>
    <t>BMW</t>
  </si>
  <si>
    <t>BMW 340</t>
  </si>
  <si>
    <t>BMW I3</t>
  </si>
  <si>
    <t>BMW I4</t>
  </si>
  <si>
    <t>BMW I7</t>
  </si>
  <si>
    <t>BMW IX</t>
  </si>
  <si>
    <t>BMW SERIE 2</t>
  </si>
  <si>
    <t>BMW SERIE 3</t>
  </si>
  <si>
    <t>BMW SERIE 4</t>
  </si>
  <si>
    <t>BMW SERIE 5</t>
  </si>
  <si>
    <t>BMW SERIE 6 GT</t>
  </si>
  <si>
    <t>BMW SERIE 7</t>
  </si>
  <si>
    <t>BMW SERIE 8</t>
  </si>
  <si>
    <t>M2</t>
  </si>
  <si>
    <t>M3</t>
  </si>
  <si>
    <t>M4</t>
  </si>
  <si>
    <t>M5</t>
  </si>
  <si>
    <t>M8</t>
  </si>
  <si>
    <t>X1</t>
  </si>
  <si>
    <t>X2</t>
  </si>
  <si>
    <t>X3</t>
  </si>
  <si>
    <t>X4</t>
  </si>
  <si>
    <t>X4M</t>
  </si>
  <si>
    <t>X5</t>
  </si>
  <si>
    <t>X5M</t>
  </si>
  <si>
    <t>X6</t>
  </si>
  <si>
    <t>X6M</t>
  </si>
  <si>
    <t>X7</t>
  </si>
  <si>
    <t>Z 4</t>
  </si>
  <si>
    <t>Z4M</t>
  </si>
  <si>
    <t>BUICK</t>
  </si>
  <si>
    <t>BUICK ENCORE</t>
  </si>
  <si>
    <t>BUICK ENVISION</t>
  </si>
  <si>
    <t>BYD</t>
  </si>
  <si>
    <t>BYD E2</t>
  </si>
  <si>
    <t>BYD EA1 DOLPHIN</t>
  </si>
  <si>
    <t>BYD HAN</t>
  </si>
  <si>
    <t>BYD QIN</t>
  </si>
  <si>
    <t>BYD SEAL</t>
  </si>
  <si>
    <t>BYD SONG</t>
  </si>
  <si>
    <t>BYD TANG</t>
  </si>
  <si>
    <t>BYD YUAN</t>
  </si>
  <si>
    <t>CADILLAC</t>
  </si>
  <si>
    <t>CADILLAC LYRIQ</t>
  </si>
  <si>
    <t>CADILLAC XT4</t>
  </si>
  <si>
    <t>CADILLAC XT5</t>
  </si>
  <si>
    <t>CADILLAC XT6</t>
  </si>
  <si>
    <t>ESCALADE</t>
  </si>
  <si>
    <t>CHANGAN</t>
  </si>
  <si>
    <t>CHANGAN AUSHAN A600EV</t>
  </si>
  <si>
    <t>CHANGAN BENBEN E-STAR</t>
  </si>
  <si>
    <t>CHANGAN CS35</t>
  </si>
  <si>
    <t>CHANGAN CS55</t>
  </si>
  <si>
    <t>CHANGAN CS75</t>
  </si>
  <si>
    <t>CHANGAN CS85</t>
  </si>
  <si>
    <t>CHANGAN EV460</t>
  </si>
  <si>
    <t>CHANGAN OSHAN X5</t>
  </si>
  <si>
    <t>CHANGAN UNI-K</t>
  </si>
  <si>
    <t>CHANGAN UNI-T</t>
  </si>
  <si>
    <t>CHANGAN UNI-V</t>
  </si>
  <si>
    <t>CHERY</t>
  </si>
  <si>
    <t>AMULET FLAGCLOUD</t>
  </si>
  <si>
    <t>CHERY A3 M11</t>
  </si>
  <si>
    <t>CHERY EQ5</t>
  </si>
  <si>
    <t>CHERY EXEED</t>
  </si>
  <si>
    <t>CHERY JETOUR DASHING</t>
  </si>
  <si>
    <t>CHERY JETOUR X70</t>
  </si>
  <si>
    <t>CHERY JETOUR X90</t>
  </si>
  <si>
    <t>CHERY TIGGO 4</t>
  </si>
  <si>
    <t>CHERY TIGGO 4 PRO</t>
  </si>
  <si>
    <t>CHERY TIGGO 7</t>
  </si>
  <si>
    <t>CHERY TIGGO 7 PRO</t>
  </si>
  <si>
    <t>CHERY TIGGO 8</t>
  </si>
  <si>
    <t>CHERY TIGGO 8 PRO</t>
  </si>
  <si>
    <t>CHERY TIGGO 8 PRO MAX</t>
  </si>
  <si>
    <t>TIGGO</t>
  </si>
  <si>
    <t>CHEVROLET</t>
  </si>
  <si>
    <t>BLAZER</t>
  </si>
  <si>
    <t>BOLT</t>
  </si>
  <si>
    <t>CAMARO</t>
  </si>
  <si>
    <t>CHEVROLET CAPTIVA</t>
  </si>
  <si>
    <t>CHEVROLET GROOVE</t>
  </si>
  <si>
    <t>CHEVROLET MENLO</t>
  </si>
  <si>
    <t>CHEVROLET NEXIA</t>
  </si>
  <si>
    <t>CHEVROLET TRAVERSE</t>
  </si>
  <si>
    <t>CHEVROLET TRAX</t>
  </si>
  <si>
    <t>COBALT</t>
  </si>
  <si>
    <t>CORVETTE</t>
  </si>
  <si>
    <t>EQUINOX</t>
  </si>
  <si>
    <t>MALIBU</t>
  </si>
  <si>
    <t>SPARK</t>
  </si>
  <si>
    <t>SUBURBAN</t>
  </si>
  <si>
    <t>TAHOE</t>
  </si>
  <si>
    <t>TRACKER</t>
  </si>
  <si>
    <t>TRAILBLAZER</t>
  </si>
  <si>
    <t>VOLT</t>
  </si>
  <si>
    <t>CHRYSLER</t>
  </si>
  <si>
    <t>VOYAGER</t>
  </si>
  <si>
    <t>CITROEN</t>
  </si>
  <si>
    <t>C3 AIRCROSS</t>
  </si>
  <si>
    <t>C4</t>
  </si>
  <si>
    <t>C5 AIRCROSS</t>
  </si>
  <si>
    <t>CITROEN AMI</t>
  </si>
  <si>
    <t>CUPRA</t>
  </si>
  <si>
    <t>FORMENTOR</t>
  </si>
  <si>
    <t>DACIA</t>
  </si>
  <si>
    <t>DACIA DUSTER</t>
  </si>
  <si>
    <t>DAEWOO</t>
  </si>
  <si>
    <t>DAMAS</t>
  </si>
  <si>
    <t>DAIHATSU</t>
  </si>
  <si>
    <t>COPEN</t>
  </si>
  <si>
    <t>DAIHATSU UNSPECIFIED</t>
  </si>
  <si>
    <t>MAX</t>
  </si>
  <si>
    <t>MIRA</t>
  </si>
  <si>
    <t>MOVE</t>
  </si>
  <si>
    <t>ROCKY</t>
  </si>
  <si>
    <t>DATSUN</t>
  </si>
  <si>
    <t>DATSUN ON-DO</t>
  </si>
  <si>
    <t>DFSK</t>
  </si>
  <si>
    <t>DFSK 580</t>
  </si>
  <si>
    <t>DODGE</t>
  </si>
  <si>
    <t>CHARGER</t>
  </si>
  <si>
    <t>DODGE CHALLENGER</t>
  </si>
  <si>
    <t>DURANGO</t>
  </si>
  <si>
    <t>GRAND CARAVAN</t>
  </si>
  <si>
    <t>DONGFENG</t>
  </si>
  <si>
    <t>DONGFENG E11K</t>
  </si>
  <si>
    <t>DONGFENG EX1</t>
  </si>
  <si>
    <t>DONGFENG M-NV</t>
  </si>
  <si>
    <t>DONGFENG UNSPECIFIED</t>
  </si>
  <si>
    <t>DONGFENG X-NV</t>
  </si>
  <si>
    <t>ENOVATE</t>
  </si>
  <si>
    <t>ENOVATE ME5</t>
  </si>
  <si>
    <t>EVOLUTE</t>
  </si>
  <si>
    <t>EVOLUTE IJOY</t>
  </si>
  <si>
    <t>EVOLUTE I-PRO</t>
  </si>
  <si>
    <t>EXEED</t>
  </si>
  <si>
    <t>EXEED LX</t>
  </si>
  <si>
    <t>EXEED TXL</t>
  </si>
  <si>
    <t>EXEED VX</t>
  </si>
  <si>
    <t>FAW</t>
  </si>
  <si>
    <t>BESTURN B50</t>
  </si>
  <si>
    <t>BESTURN B70</t>
  </si>
  <si>
    <t>BESTURN T77</t>
  </si>
  <si>
    <t>BESTURN X40</t>
  </si>
  <si>
    <t>BESTURN X80</t>
  </si>
  <si>
    <t>FAW BESTUNE T99</t>
  </si>
  <si>
    <t>FERRARI</t>
  </si>
  <si>
    <t>FERRARI 812 SUPERFAST</t>
  </si>
  <si>
    <t>FERRARI F8 SPIDER</t>
  </si>
  <si>
    <t>FERRARI F8 TRIBUTO</t>
  </si>
  <si>
    <t>FERRARI PORTOFINO</t>
  </si>
  <si>
    <t>FERRARI ROMA</t>
  </si>
  <si>
    <t>FERRARI SF90 STRADALE</t>
  </si>
  <si>
    <t>FIAT</t>
  </si>
  <si>
    <t>DOBLO</t>
  </si>
  <si>
    <t>FIAT 124</t>
  </si>
  <si>
    <t>FIAT 500 E</t>
  </si>
  <si>
    <t>FORD</t>
  </si>
  <si>
    <t>BRONCO</t>
  </si>
  <si>
    <t>EDGE</t>
  </si>
  <si>
    <t>ESCAPE</t>
  </si>
  <si>
    <t>EXPEDITION</t>
  </si>
  <si>
    <t>EXPLORER</t>
  </si>
  <si>
    <t>FIESTA ASPIRE</t>
  </si>
  <si>
    <t>FUSION</t>
  </si>
  <si>
    <t>MONDEO</t>
  </si>
  <si>
    <t>MUSTANG</t>
  </si>
  <si>
    <t>MUSTANG MACH-E</t>
  </si>
  <si>
    <t>GAC</t>
  </si>
  <si>
    <t>GAC AION LX</t>
  </si>
  <si>
    <t>GAC GN8</t>
  </si>
  <si>
    <t>GAC GS5</t>
  </si>
  <si>
    <t>GAC M8</t>
  </si>
  <si>
    <t>GAC UNSPECIFIED</t>
  </si>
  <si>
    <t>GS8</t>
  </si>
  <si>
    <t>GAZ</t>
  </si>
  <si>
    <t>GAZ 2330 TIGER</t>
  </si>
  <si>
    <t>GEELY</t>
  </si>
  <si>
    <t>GEELY ATLAS</t>
  </si>
  <si>
    <t>GEELY ATLAS PRO</t>
  </si>
  <si>
    <t>GEELY COOLRAY</t>
  </si>
  <si>
    <t>GEELY EMGRAND</t>
  </si>
  <si>
    <t>GEELY EMGRAND 7</t>
  </si>
  <si>
    <t>GEELY EMGRAND X7</t>
  </si>
  <si>
    <t>GEELY GEOMETRY C</t>
  </si>
  <si>
    <t>GEELY GS</t>
  </si>
  <si>
    <t>GEELY MONJARO</t>
  </si>
  <si>
    <t>GEELY OKAVANGO</t>
  </si>
  <si>
    <t>GEELY STARRAY</t>
  </si>
  <si>
    <t>GEELY TUGELLA</t>
  </si>
  <si>
    <t>GEELY XINGYUE</t>
  </si>
  <si>
    <t>GEELY ZEEKR 001</t>
  </si>
  <si>
    <t>GENESIS</t>
  </si>
  <si>
    <t>GENESIS G70</t>
  </si>
  <si>
    <t>GENESIS G80</t>
  </si>
  <si>
    <t>GENESIS G90</t>
  </si>
  <si>
    <t>GENESIS GV70</t>
  </si>
  <si>
    <t>GENESIS GV80</t>
  </si>
  <si>
    <t>GMC</t>
  </si>
  <si>
    <t>GMC ACADIA</t>
  </si>
  <si>
    <t>GMC TERRAIN</t>
  </si>
  <si>
    <t>GMC YUKON</t>
  </si>
  <si>
    <t>HAVAL</t>
  </si>
  <si>
    <t>HAVAL DARGO</t>
  </si>
  <si>
    <t>HAVAL F7</t>
  </si>
  <si>
    <t>HAVAL F7X</t>
  </si>
  <si>
    <t>HAVAL H5</t>
  </si>
  <si>
    <t>HAVAL H6</t>
  </si>
  <si>
    <t>HAVAL H9</t>
  </si>
  <si>
    <t>HAVAL JOLION</t>
  </si>
  <si>
    <t>HAVAL SHENSHOU</t>
  </si>
  <si>
    <t>HIPHI</t>
  </si>
  <si>
    <t>HIPHI X</t>
  </si>
  <si>
    <t>HONDA</t>
  </si>
  <si>
    <t>ACCORD</t>
  </si>
  <si>
    <t>CIVIC</t>
  </si>
  <si>
    <t>CR-V</t>
  </si>
  <si>
    <t>FIT</t>
  </si>
  <si>
    <t>FREED</t>
  </si>
  <si>
    <t>HONDA E</t>
  </si>
  <si>
    <t>HONDA E:NS1</t>
  </si>
  <si>
    <t>HONDA EVERUS VE1</t>
  </si>
  <si>
    <t>HONDA M-NV</t>
  </si>
  <si>
    <t>HONDA X-NV</t>
  </si>
  <si>
    <t>HONDA ZR-V</t>
  </si>
  <si>
    <t>HR-V</t>
  </si>
  <si>
    <t>INSIGHT</t>
  </si>
  <si>
    <t>JADE</t>
  </si>
  <si>
    <t>N-WGN</t>
  </si>
  <si>
    <t>ODYSSEY</t>
  </si>
  <si>
    <t>PILOT</t>
  </si>
  <si>
    <t>SHUTTLE</t>
  </si>
  <si>
    <t>STEPWGN</t>
  </si>
  <si>
    <t>VEZEL</t>
  </si>
  <si>
    <t>HONGQI</t>
  </si>
  <si>
    <t>HONGQI E HS9</t>
  </si>
  <si>
    <t>HONGQI HS5</t>
  </si>
  <si>
    <t>HOZON</t>
  </si>
  <si>
    <t>HOZON NETA U</t>
  </si>
  <si>
    <t>HUAWEI</t>
  </si>
  <si>
    <t>HUAWEI AITO M5</t>
  </si>
  <si>
    <t>HYUNDAI</t>
  </si>
  <si>
    <t>HYUNDAI ACCENT</t>
  </si>
  <si>
    <t>HYUNDAI BAYON</t>
  </si>
  <si>
    <t>HYUNDAI CASPER</t>
  </si>
  <si>
    <t>HYUNDAI CUSTO</t>
  </si>
  <si>
    <t>HYUNDAI ELANTRA</t>
  </si>
  <si>
    <t>HYUNDAI IONIQ</t>
  </si>
  <si>
    <t>HYUNDAI KONA</t>
  </si>
  <si>
    <t>HYUNDAI SANTA FE</t>
  </si>
  <si>
    <t>HYUNDAI SONATA</t>
  </si>
  <si>
    <t>HYUNDAI STARIA</t>
  </si>
  <si>
    <t>INFINITI</t>
  </si>
  <si>
    <t>INFINITI Q50</t>
  </si>
  <si>
    <t>INFINITI QX50 EX</t>
  </si>
  <si>
    <t>INFINITI QX55</t>
  </si>
  <si>
    <t>INFINITI QX60 JX</t>
  </si>
  <si>
    <t>INFINITI QX80 QX56</t>
  </si>
  <si>
    <t>IRAN KHODRO</t>
  </si>
  <si>
    <t>IRAN KHODRO DENA</t>
  </si>
  <si>
    <t>IRAN KHODRO TARA</t>
  </si>
  <si>
    <t>ISUZU</t>
  </si>
  <si>
    <t>ISUZU MU-X</t>
  </si>
  <si>
    <t>JAC</t>
  </si>
  <si>
    <t>JAC IEV7S</t>
  </si>
  <si>
    <t>JAC J6</t>
  </si>
  <si>
    <t>JAC J7</t>
  </si>
  <si>
    <t>JAC JS4</t>
  </si>
  <si>
    <t>JAC S4</t>
  </si>
  <si>
    <t>JAC S6</t>
  </si>
  <si>
    <t>JAC S7</t>
  </si>
  <si>
    <t>JAC SOL E10X</t>
  </si>
  <si>
    <t>REFINE S3</t>
  </si>
  <si>
    <t>REFINE S5</t>
  </si>
  <si>
    <t>JAGUAR</t>
  </si>
  <si>
    <t>E-PACE</t>
  </si>
  <si>
    <t>F-PACE</t>
  </si>
  <si>
    <t>F-TYPE</t>
  </si>
  <si>
    <t>I-PACE</t>
  </si>
  <si>
    <t>XF-SERIE</t>
  </si>
  <si>
    <t>JEEP</t>
  </si>
  <si>
    <t>CHEROKEE</t>
  </si>
  <si>
    <t>COMPASS</t>
  </si>
  <si>
    <t>GRAND CHEROKEE</t>
  </si>
  <si>
    <t>RENEGADE</t>
  </si>
  <si>
    <t>WAGONEER</t>
  </si>
  <si>
    <t>WRANGLER</t>
  </si>
  <si>
    <t>JMEV</t>
  </si>
  <si>
    <t>JMEV GSE</t>
  </si>
  <si>
    <t>KAIYI</t>
  </si>
  <si>
    <t>KAIYI E5</t>
  </si>
  <si>
    <t>KAIYI X3</t>
  </si>
  <si>
    <t>KIA</t>
  </si>
  <si>
    <t>KIA EV6</t>
  </si>
  <si>
    <t>KIA K3</t>
  </si>
  <si>
    <t>KIA K5</t>
  </si>
  <si>
    <t>KIA K7</t>
  </si>
  <si>
    <t>KIA K8</t>
  </si>
  <si>
    <t>KIA K9</t>
  </si>
  <si>
    <t>KIA K900</t>
  </si>
  <si>
    <t>KIA KX3</t>
  </si>
  <si>
    <t>KIA TELLURIDE</t>
  </si>
  <si>
    <t>MOHAVE BORREGO</t>
  </si>
  <si>
    <t>PICANTO MORNING</t>
  </si>
  <si>
    <t>LADA</t>
  </si>
  <si>
    <t>2121 NIVA</t>
  </si>
  <si>
    <t>2123 NIVA</t>
  </si>
  <si>
    <t>2131 NIVA</t>
  </si>
  <si>
    <t>2190 GRANTA</t>
  </si>
  <si>
    <t>2191 GRANTA</t>
  </si>
  <si>
    <t>2192 GRANTA</t>
  </si>
  <si>
    <t>2194 GRANTA</t>
  </si>
  <si>
    <t>2980 WIS</t>
  </si>
  <si>
    <t>LARGUS</t>
  </si>
  <si>
    <t>VESTA</t>
  </si>
  <si>
    <t>XRAY</t>
  </si>
  <si>
    <t>LAMBORGHINI</t>
  </si>
  <si>
    <t>LAMBORGHINI AVENTADOR</t>
  </si>
  <si>
    <t>LAMBORGHINI HURACAN</t>
  </si>
  <si>
    <t>LAMBORGHINI URUS</t>
  </si>
  <si>
    <t>LANDROVER</t>
  </si>
  <si>
    <t>DEFENDER</t>
  </si>
  <si>
    <t>DISCOVERY</t>
  </si>
  <si>
    <t>DISCOVERY SPORT</t>
  </si>
  <si>
    <t>RANGE ROVER</t>
  </si>
  <si>
    <t>RANGE ROVER EVOQUE</t>
  </si>
  <si>
    <t>RANGE ROVER SPORT</t>
  </si>
  <si>
    <t>RANGE ROVER VELAR</t>
  </si>
  <si>
    <t>LEAPMOTOR</t>
  </si>
  <si>
    <t>LEAPMOTOR C11</t>
  </si>
  <si>
    <t>LEXUS</t>
  </si>
  <si>
    <t>LEXUS CT</t>
  </si>
  <si>
    <t>LEXUS ES</t>
  </si>
  <si>
    <t>LEXUS GX</t>
  </si>
  <si>
    <t>LEXUS IS</t>
  </si>
  <si>
    <t>LEXUS LC</t>
  </si>
  <si>
    <t>LEXUS LS</t>
  </si>
  <si>
    <t>LEXUS LX</t>
  </si>
  <si>
    <t>LEXUS NX</t>
  </si>
  <si>
    <t>LEXUS RX</t>
  </si>
  <si>
    <t>LEXUS UX</t>
  </si>
  <si>
    <t>LI XIANG</t>
  </si>
  <si>
    <t>LI XIANG ONE</t>
  </si>
  <si>
    <t>LIL8</t>
  </si>
  <si>
    <t>LIL9</t>
  </si>
  <si>
    <t>LINCOLN</t>
  </si>
  <si>
    <t>AVIATOR</t>
  </si>
  <si>
    <t>LINCOLN CORSAIR</t>
  </si>
  <si>
    <t>LINCOLN MKS</t>
  </si>
  <si>
    <t>LINCOLN NAUTILUS</t>
  </si>
  <si>
    <t>NAVIGATOR</t>
  </si>
  <si>
    <t>MASERATI</t>
  </si>
  <si>
    <t>MASERATI GRECALE</t>
  </si>
  <si>
    <t>MASERATI LEVANTE</t>
  </si>
  <si>
    <t>MAZDA</t>
  </si>
  <si>
    <t>ATENZA</t>
  </si>
  <si>
    <t>CX-3</t>
  </si>
  <si>
    <t>CX-30</t>
  </si>
  <si>
    <t>CX-5</t>
  </si>
  <si>
    <t>CX-60</t>
  </si>
  <si>
    <t>CX-8</t>
  </si>
  <si>
    <t>CX-9</t>
  </si>
  <si>
    <t>FLAIR</t>
  </si>
  <si>
    <t>MAZDA 2</t>
  </si>
  <si>
    <t>MAZDA 3</t>
  </si>
  <si>
    <t>MAZDA 6</t>
  </si>
  <si>
    <t>MAZDA CX-4</t>
  </si>
  <si>
    <t>MAZDA UNSPECIFIED</t>
  </si>
  <si>
    <t>MX-30</t>
  </si>
  <si>
    <t>MX-5</t>
  </si>
  <si>
    <t>MCLAREN</t>
  </si>
  <si>
    <t>MCLAREN 570S</t>
  </si>
  <si>
    <t>MERCEDES</t>
  </si>
  <si>
    <t>A-KLASSE</t>
  </si>
  <si>
    <t>AMG GT</t>
  </si>
  <si>
    <t>C-KLASSE</t>
  </si>
  <si>
    <t>CLA-KLASSE</t>
  </si>
  <si>
    <t>CLS-KLASSE</t>
  </si>
  <si>
    <t>E-KLASSE</t>
  </si>
  <si>
    <t>G-KLASSE</t>
  </si>
  <si>
    <t>GLA-KLASSE</t>
  </si>
  <si>
    <t>GLB-KLASSE</t>
  </si>
  <si>
    <t>GLC-KLASSE</t>
  </si>
  <si>
    <t>GLE-KLASSE</t>
  </si>
  <si>
    <t>GL-KLASSE</t>
  </si>
  <si>
    <t>GLS-KLASSE</t>
  </si>
  <si>
    <t>MERCEDES EQA</t>
  </si>
  <si>
    <t>MERCEDES EQB</t>
  </si>
  <si>
    <t>MERCEDES EQC</t>
  </si>
  <si>
    <t>MERCEDES EQE</t>
  </si>
  <si>
    <t>MERCEDES EQS</t>
  </si>
  <si>
    <t>S-KLASSE</t>
  </si>
  <si>
    <t>SL-KLASSE</t>
  </si>
  <si>
    <t>MG</t>
  </si>
  <si>
    <t>MG 5</t>
  </si>
  <si>
    <t>MG 6</t>
  </si>
  <si>
    <t>MG HS</t>
  </si>
  <si>
    <t>MG ZS</t>
  </si>
  <si>
    <t>MINI</t>
  </si>
  <si>
    <t>MINI MINI</t>
  </si>
  <si>
    <t>MITSUBISHI</t>
  </si>
  <si>
    <t>AIRTREK</t>
  </si>
  <si>
    <t>ASX</t>
  </si>
  <si>
    <t>ECLIPSE CROSS</t>
  </si>
  <si>
    <t>MIRAGE DINGO</t>
  </si>
  <si>
    <t>MITSUBISHI ATTRAGE</t>
  </si>
  <si>
    <t>MITSUBISHI XPANDER</t>
  </si>
  <si>
    <t>MONTERO</t>
  </si>
  <si>
    <t>OUTLANDER</t>
  </si>
  <si>
    <t>PAJERO</t>
  </si>
  <si>
    <t>PAJERO SPORT</t>
  </si>
  <si>
    <t>RVR</t>
  </si>
  <si>
    <t>NIO</t>
  </si>
  <si>
    <t>NIO EC6</t>
  </si>
  <si>
    <t>NIO ES6</t>
  </si>
  <si>
    <t>NIO ES8</t>
  </si>
  <si>
    <t>NIO ET7</t>
  </si>
  <si>
    <t>NISSAN</t>
  </si>
  <si>
    <t>ALTIMA</t>
  </si>
  <si>
    <t>DAYZ</t>
  </si>
  <si>
    <t>GT-R</t>
  </si>
  <si>
    <t>JUKE</t>
  </si>
  <si>
    <t>KIX</t>
  </si>
  <si>
    <t>LEAF</t>
  </si>
  <si>
    <t>MAXIMA</t>
  </si>
  <si>
    <t>MURANO</t>
  </si>
  <si>
    <t>NISSAN UNSPECIFIED</t>
  </si>
  <si>
    <t>NOTE</t>
  </si>
  <si>
    <t>PATHFINDER</t>
  </si>
  <si>
    <t>PATROL</t>
  </si>
  <si>
    <t>QASHQAI</t>
  </si>
  <si>
    <t>ROGUE</t>
  </si>
  <si>
    <t>SERENA</t>
  </si>
  <si>
    <t>TERRANO</t>
  </si>
  <si>
    <t>XTERRA PALADIN</t>
  </si>
  <si>
    <t>X-TRAIL</t>
  </si>
  <si>
    <t>OMODA</t>
  </si>
  <si>
    <t>OMODA C5</t>
  </si>
  <si>
    <t>OPEL</t>
  </si>
  <si>
    <t>ASTRA</t>
  </si>
  <si>
    <t>GRANDLAND X</t>
  </si>
  <si>
    <t>MOKKA</t>
  </si>
  <si>
    <t>OPEL CROSSLAND X</t>
  </si>
  <si>
    <t>ORA</t>
  </si>
  <si>
    <t>ORA GOOD CAT</t>
  </si>
  <si>
    <t>ORA IQ</t>
  </si>
  <si>
    <t>PEUGEOT</t>
  </si>
  <si>
    <t>PEUGEOT 2008</t>
  </si>
  <si>
    <t>PEUGEOT 208</t>
  </si>
  <si>
    <t>PEUGEOT 3008</t>
  </si>
  <si>
    <t>PEUGEOT 408</t>
  </si>
  <si>
    <t>PEUGEOT 5008</t>
  </si>
  <si>
    <t>POLESTAR</t>
  </si>
  <si>
    <t>POLESTAR 2</t>
  </si>
  <si>
    <t>PORSCHE</t>
  </si>
  <si>
    <t>BOXSTER</t>
  </si>
  <si>
    <t>CAYENNE</t>
  </si>
  <si>
    <t>CAYMAN</t>
  </si>
  <si>
    <t>MACAN</t>
  </si>
  <si>
    <t>PANAMERA</t>
  </si>
  <si>
    <t>PORSCHE 911 CARRERA</t>
  </si>
  <si>
    <t>PORSCHE 911 TURBO</t>
  </si>
  <si>
    <t>PORSCHE TAYCAN</t>
  </si>
  <si>
    <t>RAVON</t>
  </si>
  <si>
    <t>RAVON R4</t>
  </si>
  <si>
    <t>RENAULT</t>
  </si>
  <si>
    <t>ARKANA</t>
  </si>
  <si>
    <t>DUSTER</t>
  </si>
  <si>
    <t>KAPTUR</t>
  </si>
  <si>
    <t>KOLEOS</t>
  </si>
  <si>
    <t>RENAULT LODGY</t>
  </si>
  <si>
    <t>RENAULT LOGAN</t>
  </si>
  <si>
    <t>RENAULT SANDERO</t>
  </si>
  <si>
    <t>RENAULT ZOE</t>
  </si>
  <si>
    <t>RIVIAN</t>
  </si>
  <si>
    <t>RIVIAN R1S</t>
  </si>
  <si>
    <t>ROEWE</t>
  </si>
  <si>
    <t>ROEWE IMAX8</t>
  </si>
  <si>
    <t>ROLLS ROYCE</t>
  </si>
  <si>
    <t>ROLLS-ROYCE CULLINAN</t>
  </si>
  <si>
    <t>ROLLS-ROYCE GHOST</t>
  </si>
  <si>
    <t>ROLLS-ROYCE PHANTOM</t>
  </si>
  <si>
    <t>ROLLS-ROYCE WRAITH</t>
  </si>
  <si>
    <t>SIMING</t>
  </si>
  <si>
    <t>SIMING M-NV</t>
  </si>
  <si>
    <t>SKODA</t>
  </si>
  <si>
    <t>FABIA</t>
  </si>
  <si>
    <t>KAROQ</t>
  </si>
  <si>
    <t>KODIAQ</t>
  </si>
  <si>
    <t>OCTAVIA</t>
  </si>
  <si>
    <t>SKODA KAMIQ</t>
  </si>
  <si>
    <t>SKODA RAPID</t>
  </si>
  <si>
    <t>SUPERB</t>
  </si>
  <si>
    <t>SKYWELL</t>
  </si>
  <si>
    <t>SKYWELL ET5</t>
  </si>
  <si>
    <t>SKYWELL HT I</t>
  </si>
  <si>
    <t>SMA</t>
  </si>
  <si>
    <t>SMA MAPLE C32</t>
  </si>
  <si>
    <t>SMART</t>
  </si>
  <si>
    <t>FORTWO</t>
  </si>
  <si>
    <t>SOKON</t>
  </si>
  <si>
    <t>SOKON SERES SF5</t>
  </si>
  <si>
    <t>SSANGYONG</t>
  </si>
  <si>
    <t>REXTON</t>
  </si>
  <si>
    <t>SSANGYONG TORRES</t>
  </si>
  <si>
    <t>SUBARU</t>
  </si>
  <si>
    <t>ASCENT</t>
  </si>
  <si>
    <t>BRZ</t>
  </si>
  <si>
    <t>FORESTER</t>
  </si>
  <si>
    <t>IMPREZA</t>
  </si>
  <si>
    <t>LEGACY</t>
  </si>
  <si>
    <t>LEVORG</t>
  </si>
  <si>
    <t>OUTBACK</t>
  </si>
  <si>
    <t>SUBARU CROSSTREK</t>
  </si>
  <si>
    <t>SUBARU XV</t>
  </si>
  <si>
    <t>WRX</t>
  </si>
  <si>
    <t>SUZUKI</t>
  </si>
  <si>
    <t>ALTO</t>
  </si>
  <si>
    <t>BALENO</t>
  </si>
  <si>
    <t>CELERIO</t>
  </si>
  <si>
    <t>ESCUDO</t>
  </si>
  <si>
    <t>GRAND VITARA</t>
  </si>
  <si>
    <t>HUSTLER</t>
  </si>
  <si>
    <t>IGNIS</t>
  </si>
  <si>
    <t>JIMNY</t>
  </si>
  <si>
    <t>SOLIO</t>
  </si>
  <si>
    <t>SUZUKI CIAZ</t>
  </si>
  <si>
    <t>SUZUKI DZIRE</t>
  </si>
  <si>
    <t>SUZUKI S-PRESSO</t>
  </si>
  <si>
    <t>SWIFT</t>
  </si>
  <si>
    <t>SX 4</t>
  </si>
  <si>
    <t>XBEE</t>
  </si>
  <si>
    <t>TANK</t>
  </si>
  <si>
    <t>TANK 300</t>
  </si>
  <si>
    <t>TANK 500</t>
  </si>
  <si>
    <t>TESLA</t>
  </si>
  <si>
    <t>TESLA 3</t>
  </si>
  <si>
    <t>TESLA S</t>
  </si>
  <si>
    <t>TESLA X</t>
  </si>
  <si>
    <t>TESLA Y</t>
  </si>
  <si>
    <t>TOYOTA</t>
  </si>
  <si>
    <t>ALPHARD</t>
  </si>
  <si>
    <t>AVALON</t>
  </si>
  <si>
    <t>CAMRY</t>
  </si>
  <si>
    <t>C-HR</t>
  </si>
  <si>
    <t>COROLLA</t>
  </si>
  <si>
    <t>FJ CRUISER</t>
  </si>
  <si>
    <t>FORTUNER</t>
  </si>
  <si>
    <t>GRANVIA</t>
  </si>
  <si>
    <t>GT 86</t>
  </si>
  <si>
    <t>HARRIER</t>
  </si>
  <si>
    <t>HIGHLANDER</t>
  </si>
  <si>
    <t>LAND CRUISER 300</t>
  </si>
  <si>
    <t>LANDCRUISER</t>
  </si>
  <si>
    <t>LANDCRUISER 200</t>
  </si>
  <si>
    <t>LEVIN</t>
  </si>
  <si>
    <t>PASSO</t>
  </si>
  <si>
    <t>PRIUS</t>
  </si>
  <si>
    <t>PROBOX</t>
  </si>
  <si>
    <t>RAV4</t>
  </si>
  <si>
    <t>ROOMY</t>
  </si>
  <si>
    <t>RUNNER</t>
  </si>
  <si>
    <t>RUSH</t>
  </si>
  <si>
    <t>SEQUOIA</t>
  </si>
  <si>
    <t>SIENNA</t>
  </si>
  <si>
    <t>SPADE</t>
  </si>
  <si>
    <t>SUPRA</t>
  </si>
  <si>
    <t>TOYOTA RAIZE</t>
  </si>
  <si>
    <t>VENZA</t>
  </si>
  <si>
    <t>VOXY</t>
  </si>
  <si>
    <t>YARIS</t>
  </si>
  <si>
    <t>UAZ</t>
  </si>
  <si>
    <t>UAZ 3151 HUNTER</t>
  </si>
  <si>
    <t>UAZ 3163 PATRIOT</t>
  </si>
  <si>
    <t>UAZ UNSPECIFIED</t>
  </si>
  <si>
    <t>VOLKSWAGEN</t>
  </si>
  <si>
    <t>JETTA</t>
  </si>
  <si>
    <t>VOLVO</t>
  </si>
  <si>
    <t>C40</t>
  </si>
  <si>
    <t>S40</t>
  </si>
  <si>
    <t>S60</t>
  </si>
  <si>
    <t>S90</t>
  </si>
  <si>
    <t>V60</t>
  </si>
  <si>
    <t>V90</t>
  </si>
  <si>
    <t>XC40</t>
  </si>
  <si>
    <t>XC60</t>
  </si>
  <si>
    <t>XC90</t>
  </si>
  <si>
    <t>VOYAH</t>
  </si>
  <si>
    <t>VOYAH DREAMER</t>
  </si>
  <si>
    <t>VOYAH FREE</t>
  </si>
  <si>
    <t>WELTMEISTER</t>
  </si>
  <si>
    <t>WELTMEISTER EX-5</t>
  </si>
  <si>
    <t>WELTMEISTER W6</t>
  </si>
  <si>
    <t>WULING</t>
  </si>
  <si>
    <t>WULING MINI EV</t>
  </si>
  <si>
    <t>XIAOPENG</t>
  </si>
  <si>
    <t>XIAOPENG G3</t>
  </si>
  <si>
    <t>XIAOPENG P7</t>
  </si>
  <si>
    <t>YEMA</t>
  </si>
  <si>
    <t>YEMA EC30</t>
  </si>
  <si>
    <t>ДФО</t>
  </si>
  <si>
    <t>ПФО</t>
  </si>
  <si>
    <t>СЗФО</t>
  </si>
  <si>
    <t>СКФО</t>
  </si>
  <si>
    <t>СФО</t>
  </si>
  <si>
    <t>УФО</t>
  </si>
  <si>
    <t>ЦФО</t>
  </si>
  <si>
    <t>ЮФО</t>
  </si>
  <si>
    <t>РОССИЯ</t>
  </si>
  <si>
    <t>ФО</t>
  </si>
  <si>
    <t>Легковые</t>
  </si>
  <si>
    <t>ТИП ТС</t>
  </si>
  <si>
    <t>Названия строк</t>
  </si>
  <si>
    <t>Общий итог</t>
  </si>
  <si>
    <t>(Все)</t>
  </si>
  <si>
    <t>ЯПОНИЯ</t>
  </si>
  <si>
    <t>ЕВРОПА</t>
  </si>
  <si>
    <t>Страна Бренда</t>
  </si>
  <si>
    <t>КИТАЙ</t>
  </si>
  <si>
    <t>США</t>
  </si>
  <si>
    <t>КОРЕЯ</t>
  </si>
  <si>
    <t>ИРАН</t>
  </si>
  <si>
    <t>Страна производитель</t>
  </si>
  <si>
    <t>Сегмент</t>
  </si>
  <si>
    <t>ИНОМАРКИ</t>
  </si>
  <si>
    <t>ОТЕЧЕСТВЕННЫЕ</t>
  </si>
  <si>
    <t>СЕГМЕНТ</t>
  </si>
  <si>
    <t>Доля</t>
  </si>
  <si>
    <t>Динамика</t>
  </si>
  <si>
    <t>Столбец1</t>
  </si>
  <si>
    <t>Регистрации</t>
  </si>
  <si>
    <r>
      <rPr>
        <b/>
        <sz val="9"/>
        <rFont val="Calibri"/>
        <family val="2"/>
        <charset val="204"/>
      </rPr>
      <t>АППГ</t>
    </r>
    <r>
      <rPr>
        <sz val="9"/>
        <rFont val="Calibri"/>
        <family val="2"/>
        <charset val="204"/>
      </rPr>
      <t xml:space="preserve"> - динамика к Аналогичному Периоду Предыдущего Года</t>
    </r>
  </si>
  <si>
    <t>CHERY TIGGO 5X</t>
  </si>
  <si>
    <t>INFINITI Q60</t>
  </si>
  <si>
    <t>ASTON MARTIN DBS</t>
  </si>
  <si>
    <t>BMW SERIE 1</t>
  </si>
  <si>
    <t>CHERY A16</t>
  </si>
  <si>
    <t>CHEVROLET MONZA</t>
  </si>
  <si>
    <t>DENZA</t>
  </si>
  <si>
    <t>DENZA D9</t>
  </si>
  <si>
    <t>HYUNDAI ENCINO</t>
  </si>
  <si>
    <t>VAZ UNSPECIFIED</t>
  </si>
  <si>
    <t>LIL7</t>
  </si>
  <si>
    <t>NISSAN ARIYA</t>
  </si>
  <si>
    <t>OMODA S5</t>
  </si>
  <si>
    <t>TIVOLI</t>
  </si>
  <si>
    <t>WAGON R+</t>
  </si>
  <si>
    <t>TOYOTA BZ4X</t>
  </si>
  <si>
    <t>KOMENDANT</t>
  </si>
  <si>
    <t>X3M</t>
  </si>
  <si>
    <t>BUICK LACROSSE</t>
  </si>
  <si>
    <t>HONDA E:NP1</t>
  </si>
  <si>
    <t>PASSPORT</t>
  </si>
  <si>
    <t>HONGQI E-QM5</t>
  </si>
  <si>
    <t>KIA PEGAS</t>
  </si>
  <si>
    <t>LYNK AND CO</t>
  </si>
  <si>
    <t>LYNK AND CO 05</t>
  </si>
  <si>
    <t>LYNK AND CO 09</t>
  </si>
  <si>
    <t>PEUGEOT 508</t>
  </si>
  <si>
    <t>ALPINA XB7</t>
  </si>
  <si>
    <t>CHERY TIGGO 3X</t>
  </si>
  <si>
    <t>DONGFENG RICH</t>
  </si>
  <si>
    <t>FORD EVOS</t>
  </si>
  <si>
    <t>HIPHI Z</t>
  </si>
  <si>
    <t>CITY</t>
  </si>
  <si>
    <t>HONDA NBOX</t>
  </si>
  <si>
    <t>RIDGELINE</t>
  </si>
  <si>
    <t>NIO ES7</t>
  </si>
  <si>
    <t>ARSENAL</t>
  </si>
  <si>
    <t>BMW XM</t>
  </si>
  <si>
    <t>BUICK CENTURY</t>
  </si>
  <si>
    <t>CHANGAN SHENLAN SL03</t>
  </si>
  <si>
    <t>EXPRESS VAN</t>
  </si>
  <si>
    <t>ORLANDO</t>
  </si>
  <si>
    <t>PACIFICA</t>
  </si>
  <si>
    <t>DONGFENG AEOLUS</t>
  </si>
  <si>
    <t>EXEED ATLANTIX</t>
  </si>
  <si>
    <t>FORD FOCUS</t>
  </si>
  <si>
    <t>GAC GS3</t>
  </si>
  <si>
    <t>GEELY JIAJI</t>
  </si>
  <si>
    <t>HONDA UNSPECIFIED</t>
  </si>
  <si>
    <t>HONGQI H5</t>
  </si>
  <si>
    <t>HUAWEI AITO M7</t>
  </si>
  <si>
    <t>INFINITI UNSPECIFIED</t>
  </si>
  <si>
    <t>LEXUS LM</t>
  </si>
  <si>
    <t>LIVAN</t>
  </si>
  <si>
    <t>LIVAN S6PRO</t>
  </si>
  <si>
    <t>LIVAN X6PRO</t>
  </si>
  <si>
    <t>CX-50</t>
  </si>
  <si>
    <t>CLIO</t>
  </si>
  <si>
    <t>SAIC-GM-Wuling</t>
  </si>
  <si>
    <t>SAIC-GM-WULING ZHIJI L7</t>
  </si>
  <si>
    <t>SKYWELL HT-I</t>
  </si>
  <si>
    <t>CHERY EQ1</t>
  </si>
  <si>
    <t>IRAN KHODRO SOREN</t>
  </si>
  <si>
    <t>SMART SMART</t>
  </si>
  <si>
    <t>COLORADO</t>
  </si>
  <si>
    <t>RAM</t>
  </si>
  <si>
    <t>FORD F-SERIE</t>
  </si>
  <si>
    <t>RANGER</t>
  </si>
  <si>
    <t>GREAT WALL</t>
  </si>
  <si>
    <t>GREAT WALL GUN</t>
  </si>
  <si>
    <t>GREAT WALL POER</t>
  </si>
  <si>
    <t>WINGLE</t>
  </si>
  <si>
    <t>ISUZU D-MAX</t>
  </si>
  <si>
    <t>JAC T6</t>
  </si>
  <si>
    <t>JEEP GLADIATOR</t>
  </si>
  <si>
    <t>L 200</t>
  </si>
  <si>
    <t>HILUX</t>
  </si>
  <si>
    <t>TACOMA</t>
  </si>
  <si>
    <t>TUNDRA</t>
  </si>
  <si>
    <t>UAZ 2363 PICKUP</t>
  </si>
  <si>
    <t>DONGFENG ZNA</t>
  </si>
  <si>
    <t>JAC T8 PRO</t>
  </si>
  <si>
    <t>CHANGAN KAICENE F70</t>
  </si>
  <si>
    <t>GMC SIERRA</t>
  </si>
  <si>
    <t>SILVERADO</t>
  </si>
  <si>
    <t>JAC T8</t>
  </si>
  <si>
    <t>FOTON</t>
  </si>
  <si>
    <t>TUNLAND</t>
  </si>
  <si>
    <t>JAC RENI HFC 1027</t>
  </si>
  <si>
    <t>CHEVROLET CHEYENNE</t>
  </si>
  <si>
    <t>GMC HUMMER EV</t>
  </si>
  <si>
    <t>HYUNDAI SANTA CRUZ</t>
  </si>
  <si>
    <t>RIVIAN R1T</t>
  </si>
  <si>
    <t>BAW</t>
  </si>
  <si>
    <t>BAW BJ-SERIE LNF</t>
  </si>
  <si>
    <t>JUMPER</t>
  </si>
  <si>
    <t>SPACE TOURER</t>
  </si>
  <si>
    <t>HIJET</t>
  </si>
  <si>
    <t>TRANSIT</t>
  </si>
  <si>
    <t>GAZ 2217 SOBOL</t>
  </si>
  <si>
    <t>GAZ 2310 SOBOL</t>
  </si>
  <si>
    <t>GAZ 2705 GAZEL</t>
  </si>
  <si>
    <t>GAZ 2752 SOBOL</t>
  </si>
  <si>
    <t>GAZ 3221 GAZEL</t>
  </si>
  <si>
    <t>GAZ 3302 GAZEL</t>
  </si>
  <si>
    <t>GAZ GAZEL NEXT</t>
  </si>
  <si>
    <t>GAZ GAZEL NN</t>
  </si>
  <si>
    <t>GAZ SOBOL NN</t>
  </si>
  <si>
    <t>GRAND STAREX</t>
  </si>
  <si>
    <t>H 1 H 100 STAREX</t>
  </si>
  <si>
    <t>HYUNDAI PORTER</t>
  </si>
  <si>
    <t>IVECO</t>
  </si>
  <si>
    <t>DAILY</t>
  </si>
  <si>
    <t>HFC 1045</t>
  </si>
  <si>
    <t>KIA BONGO</t>
  </si>
  <si>
    <t>2346 WIS</t>
  </si>
  <si>
    <t>2349 WIS</t>
  </si>
  <si>
    <t>LARGUS FURGON</t>
  </si>
  <si>
    <t>MERCEDES SPRINTER</t>
  </si>
  <si>
    <t>VITO</t>
  </si>
  <si>
    <t>V-KLASSE</t>
  </si>
  <si>
    <t>DELICA</t>
  </si>
  <si>
    <t>CLIPPER</t>
  </si>
  <si>
    <t>NISSAN CARAVAN</t>
  </si>
  <si>
    <t>NV 200</t>
  </si>
  <si>
    <t>ZAFIRA LIFE</t>
  </si>
  <si>
    <t>EXPERT</t>
  </si>
  <si>
    <t>PARTNER</t>
  </si>
  <si>
    <t>TRAVELLER</t>
  </si>
  <si>
    <t>MASTER</t>
  </si>
  <si>
    <t>SOLLERS</t>
  </si>
  <si>
    <t>SOLLERS ATLANT</t>
  </si>
  <si>
    <t>CARRY</t>
  </si>
  <si>
    <t>DYNA</t>
  </si>
  <si>
    <t>HIACE</t>
  </si>
  <si>
    <t>TOWNACE</t>
  </si>
  <si>
    <t>UAZ 128811</t>
  </si>
  <si>
    <t>UAZ 2206</t>
  </si>
  <si>
    <t>UAZ 2360 CARGO</t>
  </si>
  <si>
    <t>UAZ 3303</t>
  </si>
  <si>
    <t>UAZ 3741</t>
  </si>
  <si>
    <t>UAZ 3909</t>
  </si>
  <si>
    <t>UAZ 3962</t>
  </si>
  <si>
    <t>UAZ PROFI</t>
  </si>
  <si>
    <t>FENIX 1044</t>
  </si>
  <si>
    <t>BERLINGO</t>
  </si>
  <si>
    <t>JUMPY</t>
  </si>
  <si>
    <t>DONGFENG CAPTAIN T</t>
  </si>
  <si>
    <t>DUCATO</t>
  </si>
  <si>
    <t>TOURNEO CUSTOM</t>
  </si>
  <si>
    <t>GAZ GAZEL E-NN</t>
  </si>
  <si>
    <t>HFC 1020</t>
  </si>
  <si>
    <t>MERCEDES EQV</t>
  </si>
  <si>
    <t>COMBO</t>
  </si>
  <si>
    <t>VIVARO</t>
  </si>
  <si>
    <t>BOXER</t>
  </si>
  <si>
    <t>SOLLERS ARGO</t>
  </si>
  <si>
    <t>SUZUKI ERTIGO</t>
  </si>
  <si>
    <t>TOYOTA PROACE CITY</t>
  </si>
  <si>
    <t>K 2700, K 2500</t>
  </si>
  <si>
    <t>LDV</t>
  </si>
  <si>
    <t>LDV MAXUS</t>
  </si>
  <si>
    <t>CITAN</t>
  </si>
  <si>
    <t>OPEL COMBO CARGO</t>
  </si>
  <si>
    <t>OPEL COMBO LIFE</t>
  </si>
  <si>
    <t>TRAFIC</t>
  </si>
  <si>
    <t>MAZ</t>
  </si>
  <si>
    <t>MAZ 281</t>
  </si>
  <si>
    <t>2345 WIS</t>
  </si>
  <si>
    <t>CABSTAR</t>
  </si>
  <si>
    <t>EVERY LANDY</t>
  </si>
  <si>
    <t>JAC N35</t>
  </si>
  <si>
    <t>ASHOK LEYLAND</t>
  </si>
  <si>
    <t>ASHOK LEYLAND PARTNER</t>
  </si>
  <si>
    <t>CHANGAN KYC V3</t>
  </si>
  <si>
    <t>EVM</t>
  </si>
  <si>
    <t>EVM PRO</t>
  </si>
  <si>
    <t>TALENTO</t>
  </si>
  <si>
    <t>TRANSIT CONNECT</t>
  </si>
  <si>
    <t>TRANSIT CUSTOM</t>
  </si>
  <si>
    <t>GMC SAVANA</t>
  </si>
  <si>
    <t>MOVANO</t>
  </si>
  <si>
    <t>SKYWELL D11</t>
  </si>
  <si>
    <t>WULING GXA5034</t>
  </si>
  <si>
    <t>JAC N56</t>
  </si>
  <si>
    <t>ИНДИЯ</t>
  </si>
  <si>
    <t>2023</t>
  </si>
  <si>
    <t>2022</t>
  </si>
  <si>
    <t>мес 2023</t>
  </si>
  <si>
    <t>мес 2022</t>
  </si>
  <si>
    <t>Сумма по полю 2023</t>
  </si>
  <si>
    <t>Сумма по полю 2022</t>
  </si>
  <si>
    <t>Центральный ФО</t>
  </si>
  <si>
    <t>Северо-Западный ФО</t>
  </si>
  <si>
    <t>Сибирский ФО</t>
  </si>
  <si>
    <t>Северо-Кавказский ФО</t>
  </si>
  <si>
    <t>Приволжский ФО</t>
  </si>
  <si>
    <t>Уральский ФО</t>
  </si>
  <si>
    <t>Дальневосточный ФО</t>
  </si>
  <si>
    <t>Южный ФО</t>
  </si>
  <si>
    <t>Сокращение</t>
  </si>
  <si>
    <t>Наименование</t>
  </si>
  <si>
    <t>6 952 555 км²</t>
  </si>
  <si>
    <t>Территория</t>
  </si>
  <si>
    <t>1,14 чел./км²</t>
  </si>
  <si>
    <t>Плотность</t>
  </si>
  <si>
    <t>ВРП млн.руб. (2020 г)</t>
  </si>
  <si>
    <t>Доля ВРП, %</t>
  </si>
  <si>
    <t>ВРП на 1 чел. руб.</t>
  </si>
  <si>
    <t>Средняя зарплата, руб. (2022 г)</t>
  </si>
  <si>
    <t>1 036 975 км²</t>
  </si>
  <si>
    <t>27,66 чел./км²</t>
  </si>
  <si>
    <t>1 686 972 км²</t>
  </si>
  <si>
    <t>Население, чел. (2023 г)</t>
  </si>
  <si>
    <t>8,22 чел./км²</t>
  </si>
  <si>
    <t>170 439 км²</t>
  </si>
  <si>
    <t>59,88 чел./км²</t>
  </si>
  <si>
    <t>4 361 727 км²</t>
  </si>
  <si>
    <t>3,82 чел./км²</t>
  </si>
  <si>
    <t>1 818 497 км²</t>
  </si>
  <si>
    <t>6,74 чел./км²</t>
  </si>
  <si>
    <t>650 205 км²</t>
  </si>
  <si>
    <t xml:space="preserve"> 61,89 чел./км²</t>
  </si>
  <si>
    <t>447 821 км²</t>
  </si>
  <si>
    <t>37,16 чел/км²</t>
  </si>
  <si>
    <t>ФО описание</t>
  </si>
  <si>
    <t>ТОП</t>
  </si>
  <si>
    <t>График</t>
  </si>
  <si>
    <t>ДАННЫЕ ЗАПОЛНЯЮТСЯ АВТОМАТИЧЕСКИ ИЗ СПРАВОЧНИКА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</si>
  <si>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</si>
  <si>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Пермский край</t>
  </si>
  <si>
    <t>№</t>
  </si>
  <si>
    <t>МАРКА</t>
  </si>
  <si>
    <t>Кол-во 6M'23</t>
  </si>
  <si>
    <t>Доля 6M'23</t>
  </si>
  <si>
    <t>Кол-во 6M'22</t>
  </si>
  <si>
    <t>Динамика 23/22</t>
  </si>
  <si>
    <t>МОСКВИЧ</t>
  </si>
  <si>
    <t>FORTHING</t>
  </si>
  <si>
    <t>SAMSUNG</t>
  </si>
  <si>
    <t>LINKTOUR</t>
  </si>
  <si>
    <t>LINGSTAR</t>
  </si>
  <si>
    <t>РЫНОК</t>
  </si>
  <si>
    <t>6M'23</t>
  </si>
  <si>
    <t>6M'22</t>
  </si>
  <si>
    <t>AUDI A6</t>
  </si>
  <si>
    <t>AUDI A8</t>
  </si>
  <si>
    <t>AUDI E-TRON</t>
  </si>
  <si>
    <t>AUDI E-TRON GT</t>
  </si>
  <si>
    <t>AUDI Q5</t>
  </si>
  <si>
    <t>AUDI Q7</t>
  </si>
  <si>
    <t>AUDI Q8</t>
  </si>
  <si>
    <t>AUDI RS Q8</t>
  </si>
  <si>
    <t>AUDI SQ5</t>
  </si>
  <si>
    <t>MOSKWITSCH 3</t>
  </si>
  <si>
    <t>CHANGAN CS95</t>
  </si>
  <si>
    <t>ECOSPORT</t>
  </si>
  <si>
    <t>HONGQI HQ9</t>
  </si>
  <si>
    <t>HYUNDAI CRETA</t>
  </si>
  <si>
    <t>HYUNDAI GENESIS</t>
  </si>
  <si>
    <t>HYUNDAI GRANDEUR</t>
  </si>
  <si>
    <t>HYUNDAI I30</t>
  </si>
  <si>
    <t>HYUNDAI PALISADE</t>
  </si>
  <si>
    <t>HYUNDAI SOLARIS</t>
  </si>
  <si>
    <t>HYUNDAI TUCSON</t>
  </si>
  <si>
    <t>JAC JS6</t>
  </si>
  <si>
    <t>KIA CARNIVAL</t>
  </si>
  <si>
    <t>KIA CEE'D</t>
  </si>
  <si>
    <t>KIA CERATO</t>
  </si>
  <si>
    <t>KIA KIA K5</t>
  </si>
  <si>
    <t>KIA KIA KX3</t>
  </si>
  <si>
    <t>KIA MOHAVE BORREGO</t>
  </si>
  <si>
    <t>KIA PICANTO MORNING</t>
  </si>
  <si>
    <t>KIA RIO</t>
  </si>
  <si>
    <t>KIA SELTOS</t>
  </si>
  <si>
    <t>KIA SORENTO</t>
  </si>
  <si>
    <t>KIA SOUL</t>
  </si>
  <si>
    <t>KIA SPORTAGE</t>
  </si>
  <si>
    <t>TOYOTA ALPHARD</t>
  </si>
  <si>
    <t>TOYOTA AQUA</t>
  </si>
  <si>
    <t>TOYOTA AVALON</t>
  </si>
  <si>
    <t>TOYOTA CAMRY</t>
  </si>
  <si>
    <t>TOYOTA C-HR</t>
  </si>
  <si>
    <t>TOYOTA COROLLA</t>
  </si>
  <si>
    <t>TOYOTA CROWN</t>
  </si>
  <si>
    <t>TOYOTA ESQUIRE</t>
  </si>
  <si>
    <t>TOYOTA FJ CRUISER</t>
  </si>
  <si>
    <t>TOYOTA FORTUNER</t>
  </si>
  <si>
    <t>TOYOTA HARRIER</t>
  </si>
  <si>
    <t>TOYOTA HIGHLANDER</t>
  </si>
  <si>
    <t>TOYOTA LAND CRUISER 300</t>
  </si>
  <si>
    <t>TOYOTA LANDCRUISER</t>
  </si>
  <si>
    <t>TOYOTA LANDCRUISER 200</t>
  </si>
  <si>
    <t>TOYOTA NOAH</t>
  </si>
  <si>
    <t>TOYOTA PASSO</t>
  </si>
  <si>
    <t>TOYOTA PIXIS SPACE</t>
  </si>
  <si>
    <t>TOYOTA PRIUS</t>
  </si>
  <si>
    <t>TOYOTA PROBOX</t>
  </si>
  <si>
    <t>TOYOTA RAV4</t>
  </si>
  <si>
    <t>TOYOTA RUNNER</t>
  </si>
  <si>
    <t>TOYOTA SEQUOIA</t>
  </si>
  <si>
    <t>TOYOTA SIENTA</t>
  </si>
  <si>
    <t>TOYOTA SUCCEED</t>
  </si>
  <si>
    <t>TOYOTA TOYOTA BZ4X</t>
  </si>
  <si>
    <t>TOYOTA TOYOTA RAIZE</t>
  </si>
  <si>
    <t>TOYOTA TOYOTA UNSPECIFIED</t>
  </si>
  <si>
    <t>TOYOTA VENZA</t>
  </si>
  <si>
    <t>TOYOTA VOXY</t>
  </si>
  <si>
    <t>TOYOTA YARIS</t>
  </si>
  <si>
    <t>VOLKSWAGEN BORA</t>
  </si>
  <si>
    <t>VOLKSWAGEN ID4</t>
  </si>
  <si>
    <t>VOLKSWAGEN ID6</t>
  </si>
  <si>
    <t>VOLKSWAGEN POLO</t>
  </si>
  <si>
    <t>VOLKSWAGEN TERAMONT</t>
  </si>
  <si>
    <t>VOLKSWAGEN TIGUAN</t>
  </si>
  <si>
    <t>VOLKSWAGEN TOUAREG</t>
  </si>
  <si>
    <t>VOLKSWAGEN MAGOTAN</t>
  </si>
  <si>
    <t>VOLKSWAGEN TAOS</t>
  </si>
  <si>
    <t>AUDI A3</t>
  </si>
  <si>
    <t>AUDI A3 SPORTBACK</t>
  </si>
  <si>
    <t>AUDI A4</t>
  </si>
  <si>
    <t>AUDI A5</t>
  </si>
  <si>
    <t>AUDI A7</t>
  </si>
  <si>
    <t>AUDI Q3</t>
  </si>
  <si>
    <t>AUDI RS5</t>
  </si>
  <si>
    <t>AUDI RS6</t>
  </si>
  <si>
    <t>AUDI RS7</t>
  </si>
  <si>
    <t>AUDI S8</t>
  </si>
  <si>
    <t>AUDI SQ7</t>
  </si>
  <si>
    <t>AUDI SQ8</t>
  </si>
  <si>
    <t>MOSKWITSCH 3E</t>
  </si>
  <si>
    <t>BMW IX3</t>
  </si>
  <si>
    <t>CADILLAC CTS</t>
  </si>
  <si>
    <t>CHANGAN ALSVIN</t>
  </si>
  <si>
    <t>CHERY ARRIZO 8</t>
  </si>
  <si>
    <t>FORTHING T5 EVO</t>
  </si>
  <si>
    <t>FORTHING YACHT</t>
  </si>
  <si>
    <t>GAZ UNSPECIFIED</t>
  </si>
  <si>
    <t>HYUNDAI AVANTE</t>
  </si>
  <si>
    <t>HYUNDAI I20</t>
  </si>
  <si>
    <t>HYUNDAI IX35</t>
  </si>
  <si>
    <t>JETTA VA-3</t>
  </si>
  <si>
    <t>JETTA VS-5</t>
  </si>
  <si>
    <t>JETTA VS-7</t>
  </si>
  <si>
    <t>KIA FORTE</t>
  </si>
  <si>
    <t>KIA MAGENTIS OPTIMA</t>
  </si>
  <si>
    <t>KIA STINGER</t>
  </si>
  <si>
    <t>X CROSS 5</t>
  </si>
  <si>
    <t>LIVAN X3PRO</t>
  </si>
  <si>
    <t>NISSAN AURA</t>
  </si>
  <si>
    <t>NV 100</t>
  </si>
  <si>
    <t>TOYOTA GR 86</t>
  </si>
  <si>
    <t>TOYOTA GRANVIA</t>
  </si>
  <si>
    <t>TOYOTA LEVIN</t>
  </si>
  <si>
    <t>TOYOTA RUSH</t>
  </si>
  <si>
    <t>TOYOTA SIENNA</t>
  </si>
  <si>
    <t>TOYOTA TOYOTA WIGO</t>
  </si>
  <si>
    <t>VOLKSWAGEN ARTEON</t>
  </si>
  <si>
    <t>VOLKSWAGEN CC</t>
  </si>
  <si>
    <t>VOLKSWAGEN E-LAVIDA</t>
  </si>
  <si>
    <t>VOLKSWAGEN GOLF</t>
  </si>
  <si>
    <t>VOLKSWAGEN ID3</t>
  </si>
  <si>
    <t>VOLKSWAGEN JETTA</t>
  </si>
  <si>
    <t>VOLKSWAGEN PASSAT</t>
  </si>
  <si>
    <t>VOLKSWAGEN T-ROC</t>
  </si>
  <si>
    <t>VOLKSWAGEN  ATLAS</t>
  </si>
  <si>
    <t>VOLKSWAGEN  MAGOTAN</t>
  </si>
  <si>
    <t>VOLKSWAGEN  TALAGON</t>
  </si>
  <si>
    <t>VOLKSWAGEN  TAOS</t>
  </si>
  <si>
    <t>VOLKSWAGEN TAYRON</t>
  </si>
  <si>
    <t>VOLKSWAGEN THARU</t>
  </si>
  <si>
    <t>AUDI Q2</t>
  </si>
  <si>
    <t>AUDI RS Q3</t>
  </si>
  <si>
    <t>AUDI RS3</t>
  </si>
  <si>
    <t>AUDI RS4</t>
  </si>
  <si>
    <t>AUDI S6</t>
  </si>
  <si>
    <t>AUDI S7</t>
  </si>
  <si>
    <t>AUDI TT</t>
  </si>
  <si>
    <t>CHANGAN EADO</t>
  </si>
  <si>
    <t>HONDA UR-V</t>
  </si>
  <si>
    <t>HONGQI H9</t>
  </si>
  <si>
    <t>KIA KX1</t>
  </si>
  <si>
    <t>KIA NIRO</t>
  </si>
  <si>
    <t>KIA RAY</t>
  </si>
  <si>
    <t>SENTRA LUCINO</t>
  </si>
  <si>
    <t>PORSCHE 911</t>
  </si>
  <si>
    <t>SAMSUNG QM 6</t>
  </si>
  <si>
    <t>TOYOTA IZOA EV</t>
  </si>
  <si>
    <t>TOYOTA SOLUNA VIOS</t>
  </si>
  <si>
    <t>TOYOTA SUPRA</t>
  </si>
  <si>
    <t>TOYOTA VELLFIRE</t>
  </si>
  <si>
    <t>VOLKSWAGEN ATLAS</t>
  </si>
  <si>
    <t>VOLKSWAGEN TALAGON</t>
  </si>
  <si>
    <t>VOYAH PASSION</t>
  </si>
  <si>
    <t>KIA CARENS</t>
  </si>
  <si>
    <t>VOLKSWAGEN UP!</t>
  </si>
  <si>
    <t>VOLKSWAGEN  TAYRON</t>
  </si>
  <si>
    <t>DEMIO</t>
  </si>
  <si>
    <t>MITSUBISHI EK X</t>
  </si>
  <si>
    <t>TOYOTA ALLION</t>
  </si>
  <si>
    <t>TOYOTA PREMIO</t>
  </si>
  <si>
    <t>TOYOTA ROOMY</t>
  </si>
  <si>
    <t>TOYOTA TOYOTA PIXIS EPOCH</t>
  </si>
  <si>
    <t>VOLKSWAGEN  TAVENDOR</t>
  </si>
  <si>
    <t>FORTHING FRIDAY</t>
  </si>
  <si>
    <t>TOYOTA AYGO</t>
  </si>
  <si>
    <t>VOLKSWAGEN  THARU</t>
  </si>
  <si>
    <t>XIAOPENG G9</t>
  </si>
  <si>
    <t>AUDI Q4</t>
  </si>
  <si>
    <t>AUDI R8</t>
  </si>
  <si>
    <t>AUDI S3</t>
  </si>
  <si>
    <t>AUDI S5</t>
  </si>
  <si>
    <t>LAFET</t>
  </si>
  <si>
    <t>BENTLEY MULSANNE</t>
  </si>
  <si>
    <t>BMW SERIE 2 ACTIVE TOURER</t>
  </si>
  <si>
    <t>ATRAI</t>
  </si>
  <si>
    <t>EXEED RX</t>
  </si>
  <si>
    <t>FORD GT</t>
  </si>
  <si>
    <t>FORTHING M5</t>
  </si>
  <si>
    <t>HAVAL M6 PLUS</t>
  </si>
  <si>
    <t>HONGQI LS7</t>
  </si>
  <si>
    <t>HYUNDAI CELESTA</t>
  </si>
  <si>
    <t>KX1</t>
  </si>
  <si>
    <t>LINGSTAR CNEVROVER</t>
  </si>
  <si>
    <t>POCCO</t>
  </si>
  <si>
    <t>MCLAREN GT</t>
  </si>
  <si>
    <t>MITSUBISHI UNSPECIFIED</t>
  </si>
  <si>
    <t>VERSA</t>
  </si>
  <si>
    <t>OPEL CORSA</t>
  </si>
  <si>
    <t>MEGANE</t>
  </si>
  <si>
    <t>RENAULT AUSTRAL</t>
  </si>
  <si>
    <t>ROEWE I5</t>
  </si>
  <si>
    <t>SAMSUNG XM3</t>
  </si>
  <si>
    <t>SKODA UNSPECIFIED</t>
  </si>
  <si>
    <t>TOYOTA AVANZA</t>
  </si>
  <si>
    <t>TOYOTA GT 86</t>
  </si>
  <si>
    <t>TOYOTA TOYOTA WILDLANDER</t>
  </si>
  <si>
    <t>VOLKSWAGEN  T-CROSS</t>
  </si>
  <si>
    <t>VOLKSWAGEN  UNSPECIFIED</t>
  </si>
  <si>
    <t>VOLKSWAGEN  VILORAN</t>
  </si>
  <si>
    <t>HYUNDAI VENUE</t>
  </si>
  <si>
    <t>LEXUS RC</t>
  </si>
  <si>
    <t>SKODA ENYAQ</t>
  </si>
  <si>
    <t>Пикап</t>
  </si>
  <si>
    <t>JAC V7</t>
  </si>
  <si>
    <t>Коммерческий</t>
  </si>
  <si>
    <t>HYUNDAI GRAND STAREX</t>
  </si>
  <si>
    <t>HYUNDAI H 1 H 100 STAREX</t>
  </si>
  <si>
    <t>VOLKSWAGEN CADDY</t>
  </si>
  <si>
    <t>VOLKSWAGEN CARAVELLE</t>
  </si>
  <si>
    <t>VOLKSWAGEN CRAFTER</t>
  </si>
  <si>
    <t>VOLKSWAGEN MULTIVAN</t>
  </si>
  <si>
    <t>VOLKSWAGEN TRANSPORTER</t>
  </si>
  <si>
    <t>EXPRESS</t>
  </si>
  <si>
    <t>WULING JIACHEN</t>
  </si>
  <si>
    <t>TOURNEO CONNECT</t>
  </si>
  <si>
    <t>JAC M209G</t>
  </si>
  <si>
    <t>KIA K 2700, K 2500</t>
  </si>
  <si>
    <t>MAN</t>
  </si>
  <si>
    <t>MAN TGE</t>
  </si>
  <si>
    <t>Названия столбцов</t>
  </si>
  <si>
    <t>ТОП - 50</t>
  </si>
  <si>
    <t>(несколько элементов)</t>
  </si>
  <si>
    <r>
      <t xml:space="preserve">РЕГИСТРАЦИИ НОВЫХ </t>
    </r>
    <r>
      <rPr>
        <b/>
        <sz val="26"/>
        <rFont val="Calibri"/>
        <family val="2"/>
        <charset val="204"/>
      </rPr>
      <t>АВТОМОБИЛЕЙ Январь - Июнь 2023 года</t>
    </r>
  </si>
  <si>
    <t>СВОДНЫЙ ОТЧЕТ ПО ЛЕГКОВЫМ АВТО и ПИКАПАМ</t>
  </si>
  <si>
    <t>ВЫБОР РЕГИОНА</t>
  </si>
  <si>
    <t>Acura</t>
  </si>
  <si>
    <t>Alpina</t>
  </si>
  <si>
    <t>Apal</t>
  </si>
  <si>
    <t>Aston Martin</t>
  </si>
  <si>
    <t>Audi</t>
  </si>
  <si>
    <t>Aurus</t>
  </si>
  <si>
    <t>Avatr</t>
  </si>
  <si>
    <t>Bentley</t>
  </si>
  <si>
    <t>Blaval</t>
  </si>
  <si>
    <t>Buick</t>
  </si>
  <si>
    <t>Cadillac</t>
  </si>
  <si>
    <t>Changan</t>
  </si>
  <si>
    <t>Chery</t>
  </si>
  <si>
    <t>Chevrolet</t>
  </si>
  <si>
    <t>Chrysler</t>
  </si>
  <si>
    <t>Citroen</t>
  </si>
  <si>
    <t>Daewoo</t>
  </si>
  <si>
    <t>Denza</t>
  </si>
  <si>
    <t>Dodge</t>
  </si>
  <si>
    <t>Dongfeng</t>
  </si>
  <si>
    <t>Evolute</t>
  </si>
  <si>
    <t>Exeed</t>
  </si>
  <si>
    <t>Ferrari</t>
  </si>
  <si>
    <t>Fiat</t>
  </si>
  <si>
    <t>Ford</t>
  </si>
  <si>
    <t>Forthing</t>
  </si>
  <si>
    <t>Geely</t>
  </si>
  <si>
    <t>Genesis</t>
  </si>
  <si>
    <t>Great Wall</t>
  </si>
  <si>
    <t>Haval</t>
  </si>
  <si>
    <t>Hiphi</t>
  </si>
  <si>
    <t>Honda</t>
  </si>
  <si>
    <t>Hongqi</t>
  </si>
  <si>
    <t>Hozon</t>
  </si>
  <si>
    <t>Huawei</t>
  </si>
  <si>
    <t>Hyundai</t>
  </si>
  <si>
    <t>Infiniti</t>
  </si>
  <si>
    <t>Isuzu</t>
  </si>
  <si>
    <t>Jaguar</t>
  </si>
  <si>
    <t>Jeep</t>
  </si>
  <si>
    <t>Jetta</t>
  </si>
  <si>
    <t>Kaiyi</t>
  </si>
  <si>
    <t>Kia</t>
  </si>
  <si>
    <t>Lamborghini</t>
  </si>
  <si>
    <t>Leapmotor</t>
  </si>
  <si>
    <t>Lexus</t>
  </si>
  <si>
    <t>Li Xiang</t>
  </si>
  <si>
    <t>Lincoln</t>
  </si>
  <si>
    <t>Linktour</t>
  </si>
  <si>
    <t>Livan</t>
  </si>
  <si>
    <t>Lynk and Co</t>
  </si>
  <si>
    <t>Maserati</t>
  </si>
  <si>
    <t>Mazda</t>
  </si>
  <si>
    <t>Mclaren</t>
  </si>
  <si>
    <t>Mitsubishi</t>
  </si>
  <si>
    <t>Nio</t>
  </si>
  <si>
    <t>Nissan</t>
  </si>
  <si>
    <t>Omoda</t>
  </si>
  <si>
    <t>Opel</t>
  </si>
  <si>
    <t>Ora</t>
  </si>
  <si>
    <t>Peugeot</t>
  </si>
  <si>
    <t>Polestar</t>
  </si>
  <si>
    <t>Porsche</t>
  </si>
  <si>
    <t>Renault</t>
  </si>
  <si>
    <t>Rivian</t>
  </si>
  <si>
    <t>Roewe</t>
  </si>
  <si>
    <t>Rolls Royce</t>
  </si>
  <si>
    <t>Saic-Gm-Wuling</t>
  </si>
  <si>
    <t>Siming</t>
  </si>
  <si>
    <t>Skywell</t>
  </si>
  <si>
    <t>Sma</t>
  </si>
  <si>
    <t>Smart</t>
  </si>
  <si>
    <t>Sokon</t>
  </si>
  <si>
    <t>Ssangyong</t>
  </si>
  <si>
    <t>Subaru</t>
  </si>
  <si>
    <t>Suzuki</t>
  </si>
  <si>
    <t>Tank</t>
  </si>
  <si>
    <t>Tesla</t>
  </si>
  <si>
    <t>Toyota</t>
  </si>
  <si>
    <t>Volkswagen</t>
  </si>
  <si>
    <t>Volvo</t>
  </si>
  <si>
    <t>Voyah</t>
  </si>
  <si>
    <t>Weltmeister</t>
  </si>
  <si>
    <t>Wuling</t>
  </si>
  <si>
    <t>Xiaopeng</t>
  </si>
  <si>
    <t>Yema</t>
  </si>
  <si>
    <t>Регион</t>
  </si>
  <si>
    <t>Москва</t>
  </si>
  <si>
    <t>Alpine</t>
  </si>
  <si>
    <t>Baojun</t>
  </si>
  <si>
    <t>Daihatsu</t>
  </si>
  <si>
    <t>Foton</t>
  </si>
  <si>
    <t>Iran Khodro</t>
  </si>
  <si>
    <t>Samsung</t>
  </si>
  <si>
    <t>Московская область</t>
  </si>
  <si>
    <t>Ставропольский край</t>
  </si>
  <si>
    <t>Ravon</t>
  </si>
  <si>
    <t>Татарстан</t>
  </si>
  <si>
    <t>Москвич</t>
  </si>
  <si>
    <t>Сумма по полю 6M'23</t>
  </si>
  <si>
    <t>Сумма по полю 6M'22</t>
  </si>
  <si>
    <t>Санкт-Петербург</t>
  </si>
  <si>
    <t>Динамика регистраций РОССИЯ</t>
  </si>
  <si>
    <t>brand</t>
  </si>
  <si>
    <t>model</t>
  </si>
  <si>
    <t>Segment</t>
  </si>
  <si>
    <t>Sred. Zena</t>
  </si>
  <si>
    <t>SUV</t>
  </si>
  <si>
    <t>E</t>
  </si>
  <si>
    <t>D</t>
  </si>
  <si>
    <t>F+S</t>
  </si>
  <si>
    <t>A3</t>
  </si>
  <si>
    <t>C</t>
  </si>
  <si>
    <t>A3 SPORTBACK</t>
  </si>
  <si>
    <t>A4</t>
  </si>
  <si>
    <t>A5</t>
  </si>
  <si>
    <t>A6</t>
  </si>
  <si>
    <t>A7</t>
  </si>
  <si>
    <t>A8</t>
  </si>
  <si>
    <t>E-TRON</t>
  </si>
  <si>
    <t>E-TRON GT</t>
  </si>
  <si>
    <t>Q2</t>
  </si>
  <si>
    <t>Q3</t>
  </si>
  <si>
    <t>Q4</t>
  </si>
  <si>
    <t>Q5</t>
  </si>
  <si>
    <t>Q7</t>
  </si>
  <si>
    <t>Q8</t>
  </si>
  <si>
    <t>R8</t>
  </si>
  <si>
    <t>RS Q3</t>
  </si>
  <si>
    <t>RS Q8</t>
  </si>
  <si>
    <t>RS3</t>
  </si>
  <si>
    <t>RS5</t>
  </si>
  <si>
    <t>RS6</t>
  </si>
  <si>
    <t>RS7</t>
  </si>
  <si>
    <t>S3</t>
  </si>
  <si>
    <t>S5</t>
  </si>
  <si>
    <t>S6</t>
  </si>
  <si>
    <t>S7</t>
  </si>
  <si>
    <t>S8</t>
  </si>
  <si>
    <t>SQ5</t>
  </si>
  <si>
    <t>SQ7</t>
  </si>
  <si>
    <t>SQ8</t>
  </si>
  <si>
    <t>TT</t>
  </si>
  <si>
    <t>Minivan</t>
  </si>
  <si>
    <t>BJ40 PLUS</t>
  </si>
  <si>
    <t>A</t>
  </si>
  <si>
    <t>UNSPEC</t>
  </si>
  <si>
    <t>BMW IХ</t>
  </si>
  <si>
    <t>B</t>
  </si>
  <si>
    <t>AMULET /FLAGCLOUD/</t>
  </si>
  <si>
    <t>CHERY A3 /M11/</t>
  </si>
  <si>
    <t>B+</t>
  </si>
  <si>
    <t>FIESTA / ASPIRE</t>
  </si>
  <si>
    <t>-</t>
  </si>
  <si>
    <t>MPV</t>
  </si>
  <si>
    <t>AVANTE</t>
  </si>
  <si>
    <t>CRETA</t>
  </si>
  <si>
    <t>GRANDEUR</t>
  </si>
  <si>
    <t>I20</t>
  </si>
  <si>
    <t>I30</t>
  </si>
  <si>
    <t>IX35</t>
  </si>
  <si>
    <t>PALISADE</t>
  </si>
  <si>
    <t>SOLARIS</t>
  </si>
  <si>
    <t>TUCSON</t>
  </si>
  <si>
    <t>VENUE</t>
  </si>
  <si>
    <t>INFINITI QX50 /EX/</t>
  </si>
  <si>
    <t>INFINITI QX60 /JX/</t>
  </si>
  <si>
    <t>INFINITI QX80 /QX56/</t>
  </si>
  <si>
    <t>CARENS</t>
  </si>
  <si>
    <t>CARNIVAL</t>
  </si>
  <si>
    <t>CEE'D</t>
  </si>
  <si>
    <t>CERATO</t>
  </si>
  <si>
    <t>FORTE</t>
  </si>
  <si>
    <t>MOHAVE / BORREGO</t>
  </si>
  <si>
    <t>NIRO</t>
  </si>
  <si>
    <t>PICANTO / MORNING</t>
  </si>
  <si>
    <t>RAY</t>
  </si>
  <si>
    <t>RIO</t>
  </si>
  <si>
    <t>SELTOS</t>
  </si>
  <si>
    <t>SORENTO</t>
  </si>
  <si>
    <t>SOUL</t>
  </si>
  <si>
    <t>SPORTAGE</t>
  </si>
  <si>
    <t>STINGER</t>
  </si>
  <si>
    <t>SENTRA/LUCINO/</t>
  </si>
  <si>
    <t>XTERRA/PALADIN/</t>
  </si>
  <si>
    <t>/GRAND/ VITARA</t>
  </si>
  <si>
    <t>AQUA</t>
  </si>
  <si>
    <t>AVANZA</t>
  </si>
  <si>
    <t>AYGO</t>
  </si>
  <si>
    <t>CROWN</t>
  </si>
  <si>
    <t>ESQUIRE</t>
  </si>
  <si>
    <t>GR 86</t>
  </si>
  <si>
    <t>IZOA EV</t>
  </si>
  <si>
    <t>NOAH</t>
  </si>
  <si>
    <t>PIXIS SPACE</t>
  </si>
  <si>
    <t>PREMIO</t>
  </si>
  <si>
    <t>SIENTA</t>
  </si>
  <si>
    <t>SOLUNA /VIOS/</t>
  </si>
  <si>
    <t>TOYOTA UNSPECIFIED</t>
  </si>
  <si>
    <t>TOYOTA WIGO</t>
  </si>
  <si>
    <t>TOYOTA WILDLANDER</t>
  </si>
  <si>
    <t>VELLFIRE</t>
  </si>
  <si>
    <t>UAZ 3151 / HUNTER</t>
  </si>
  <si>
    <t>ARTEON</t>
  </si>
  <si>
    <t>BORA</t>
  </si>
  <si>
    <t>CC</t>
  </si>
  <si>
    <t>E-LAVIDA</t>
  </si>
  <si>
    <t>GOLF</t>
  </si>
  <si>
    <t>ID3</t>
  </si>
  <si>
    <t>ID4</t>
  </si>
  <si>
    <t>ID6</t>
  </si>
  <si>
    <t>PASSAT</t>
  </si>
  <si>
    <t>POLO</t>
  </si>
  <si>
    <t>TERAMONT</t>
  </si>
  <si>
    <t>TIGUAN</t>
  </si>
  <si>
    <t>TOUAREG</t>
  </si>
  <si>
    <t>T-ROC</t>
  </si>
  <si>
    <t>VW ATLAS</t>
  </si>
  <si>
    <t>VW MAGOTAN</t>
  </si>
  <si>
    <t>VW TALAGON</t>
  </si>
  <si>
    <t>VW TAOS</t>
  </si>
  <si>
    <t>VW TAVENDOR</t>
  </si>
  <si>
    <t>VW TAYRON</t>
  </si>
  <si>
    <t>VW T-CROSS</t>
  </si>
  <si>
    <t>VW THARU</t>
  </si>
  <si>
    <t>VW VILORAN</t>
  </si>
  <si>
    <t>Oborot 06-2023</t>
  </si>
  <si>
    <t>Oborot 6M 2023</t>
  </si>
  <si>
    <t>Kol-vo 06-23</t>
  </si>
  <si>
    <t>Kol-vo 6M 2023</t>
  </si>
  <si>
    <t>Сумма по полю Oborot 6M 2023</t>
  </si>
  <si>
    <t>Сумма по полю Kol-vo 6M 2023</t>
  </si>
  <si>
    <t>Ср.ЦЕНА</t>
  </si>
  <si>
    <t>Доля Выручки</t>
  </si>
  <si>
    <t>ПРОИЗВОДИТЕЛЬ</t>
  </si>
  <si>
    <t>Оборот, руб.</t>
  </si>
  <si>
    <t>Доля, %</t>
  </si>
  <si>
    <t>Ср.Цена, млн.руб.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</si>
</sst>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_-;\-* #,##0.0_-;_-* &quot;-&quot;??_-;_-@_-"/>
    <numFmt numFmtId="167" formatCode="_-* #,##0.000_-;\-* #,##0.000_-;_-* &quot;-&quot;??_-;_-@_-"/>
    <numFmt numFmtId="168" formatCode="0.000%"/>
  </numFmts>
  <fonts count="40" x14ac:knownFonts="1">
    <font>
      <sz val="11"/>
      <name val="Calibri"/>
    </font>
    <font>
      <sz val="11"/>
      <color rgb="FFFFFFFF"/>
      <name val="Calibri"/>
      <family val="2"/>
    </font>
    <font>
      <sz val="11"/>
      <color rgb="FF383838"/>
      <name val="Calibri"/>
      <family val="2"/>
    </font>
    <font>
      <sz val="1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sz val="11"/>
      <color theme="0"/>
      <name val="Calibri"/>
      <family val="2"/>
      <charset val="204"/>
    </font>
    <font>
      <sz val="8"/>
      <color theme="0" tint="-4.9989318521683403E-2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rgb="FFFFFFFF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22"/>
      <color theme="1"/>
      <name val="Calibri"/>
      <family val="2"/>
      <charset val="204"/>
    </font>
    <font>
      <b/>
      <sz val="20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color theme="0" tint="-0.34998626667073579"/>
      <name val="Calibri"/>
      <family val="2"/>
      <charset val="204"/>
    </font>
    <font>
      <sz val="11"/>
      <color rgb="FF202122"/>
      <name val="Calibri"/>
      <family val="2"/>
      <charset val="204"/>
      <scheme val="minor"/>
    </font>
    <font>
      <b/>
      <sz val="26"/>
      <name val="Calibri"/>
      <family val="2"/>
      <charset val="204"/>
    </font>
    <font>
      <b/>
      <sz val="26"/>
      <color rgb="FF00B0F0"/>
      <name val="Calibri"/>
      <family val="2"/>
      <charset val="204"/>
    </font>
    <font>
      <sz val="12"/>
      <name val="Calibri"/>
      <family val="2"/>
      <charset val="204"/>
    </font>
    <font>
      <b/>
      <sz val="16"/>
      <name val="Calibri"/>
      <family val="2"/>
      <charset val="204"/>
    </font>
    <font>
      <b/>
      <sz val="12"/>
      <name val="Calibri"/>
      <family val="2"/>
      <charset val="204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11"/>
      <color rgb="FF383838"/>
      <name val="Calibri"/>
      <family val="2"/>
      <charset val="204"/>
    </font>
    <font>
      <b/>
      <sz val="13"/>
      <color theme="1"/>
      <name val="Calibri"/>
      <family val="2"/>
      <charset val="204"/>
    </font>
    <font>
      <sz val="13"/>
      <name val="Calibri"/>
      <family val="2"/>
      <charset val="204"/>
    </font>
    <font>
      <sz val="13"/>
      <color theme="0"/>
      <name val="Calibri"/>
      <family val="2"/>
      <charset val="204"/>
    </font>
    <font>
      <b/>
      <sz val="18"/>
      <color theme="1"/>
      <name val="Calibri"/>
      <family val="2"/>
      <charset val="204"/>
    </font>
    <font>
      <b/>
      <sz val="24"/>
      <name val="Calibri"/>
      <family val="2"/>
      <charset val="204"/>
    </font>
    <font>
      <sz val="20"/>
      <name val="Calibri"/>
      <family val="2"/>
      <charset val="204"/>
    </font>
    <font>
      <sz val="28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376091"/>
      </patternFill>
    </fill>
    <fill>
      <patternFill patternType="solid">
        <fgColor rgb="FFD7E4BC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/>
      <top/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5" fillId="0" borderId="0"/>
    <xf numFmtId="0" fontId="37" fillId="0" borderId="0"/>
    <xf numFmtId="0" fontId="35" fillId="0" borderId="0"/>
  </cellStyleXfs>
  <cellXfs count="168">
    <xf numFmtId="0" fontId="0" fillId="0" borderId="0" xfId="0"/>
    <xf numFmtId="0" fontId="2" fillId="2" borderId="1" xfId="0" applyFont="1" applyFill="1" applyBorder="1"/>
    <xf numFmtId="3" fontId="2" fillId="4" borderId="1" xfId="0" applyNumberFormat="1" applyFont="1" applyFill="1" applyBorder="1"/>
    <xf numFmtId="3" fontId="2" fillId="2" borderId="1" xfId="0" applyNumberFormat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164" fontId="4" fillId="0" borderId="2" xfId="0" applyNumberFormat="1" applyFont="1" applyBorder="1"/>
    <xf numFmtId="0" fontId="5" fillId="0" borderId="0" xfId="0" applyFont="1"/>
    <xf numFmtId="0" fontId="1" fillId="3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0" fillId="0" borderId="5" xfId="0" applyBorder="1"/>
    <xf numFmtId="0" fontId="0" fillId="0" borderId="4" xfId="0" applyBorder="1" applyAlignment="1">
      <alignment vertical="top"/>
    </xf>
    <xf numFmtId="0" fontId="7" fillId="0" borderId="6" xfId="0" applyFont="1" applyBorder="1" applyAlignment="1">
      <alignment vertical="top"/>
    </xf>
    <xf numFmtId="0" fontId="10" fillId="0" borderId="6" xfId="0" applyFont="1" applyBorder="1"/>
    <xf numFmtId="0" fontId="9" fillId="0" borderId="6" xfId="0" applyFont="1" applyBorder="1" applyAlignment="1">
      <alignment vertical="top"/>
    </xf>
    <xf numFmtId="0" fontId="3" fillId="0" borderId="0" xfId="0" applyFont="1"/>
    <xf numFmtId="0" fontId="3" fillId="0" borderId="0" xfId="0" applyFont="1" applyAlignment="1">
      <alignment horizontal="center"/>
    </xf>
    <xf numFmtId="17" fontId="0" fillId="0" borderId="0" xfId="0" applyNumberFormat="1"/>
    <xf numFmtId="0" fontId="3" fillId="0" borderId="0" xfId="0" applyFont="1" applyAlignment="1">
      <alignment horizontal="left"/>
    </xf>
    <xf numFmtId="164" fontId="12" fillId="0" borderId="0" xfId="1" applyNumberFormat="1" applyFont="1"/>
    <xf numFmtId="164" fontId="13" fillId="0" borderId="0" xfId="1" applyNumberFormat="1" applyFont="1"/>
    <xf numFmtId="0" fontId="7" fillId="0" borderId="0" xfId="0" applyFont="1"/>
    <xf numFmtId="0" fontId="0" fillId="6" borderId="7" xfId="0" applyFill="1" applyBorder="1"/>
    <xf numFmtId="0" fontId="0" fillId="6" borderId="8" xfId="0" applyFill="1" applyBorder="1"/>
    <xf numFmtId="0" fontId="0" fillId="6" borderId="8" xfId="0" applyFill="1" applyBorder="1" applyAlignment="1">
      <alignment horizontal="right"/>
    </xf>
    <xf numFmtId="164" fontId="0" fillId="6" borderId="8" xfId="1" applyNumberFormat="1" applyFont="1" applyFill="1" applyBorder="1" applyAlignment="1">
      <alignment horizontal="right"/>
    </xf>
    <xf numFmtId="165" fontId="0" fillId="6" borderId="8" xfId="2" applyNumberFormat="1" applyFont="1" applyFill="1" applyBorder="1" applyAlignment="1">
      <alignment horizontal="right"/>
    </xf>
    <xf numFmtId="166" fontId="0" fillId="6" borderId="8" xfId="1" applyNumberFormat="1" applyFont="1" applyFill="1" applyBorder="1" applyAlignment="1">
      <alignment horizontal="right"/>
    </xf>
    <xf numFmtId="164" fontId="0" fillId="6" borderId="9" xfId="1" applyNumberFormat="1" applyFont="1" applyFill="1" applyBorder="1" applyAlignment="1">
      <alignment horizontal="right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64" fontId="0" fillId="0" borderId="13" xfId="1" applyNumberFormat="1" applyFont="1" applyBorder="1" applyAlignment="1">
      <alignment horizontal="center"/>
    </xf>
    <xf numFmtId="164" fontId="0" fillId="0" borderId="14" xfId="1" applyNumberFormat="1" applyFont="1" applyBorder="1" applyAlignment="1">
      <alignment horizontal="center"/>
    </xf>
    <xf numFmtId="165" fontId="0" fillId="0" borderId="15" xfId="2" applyNumberFormat="1" applyFont="1" applyBorder="1" applyAlignment="1">
      <alignment horizontal="center"/>
    </xf>
    <xf numFmtId="0" fontId="4" fillId="5" borderId="16" xfId="0" applyFont="1" applyFill="1" applyBorder="1" applyAlignment="1">
      <alignment horizontal="center"/>
    </xf>
    <xf numFmtId="0" fontId="0" fillId="0" borderId="11" xfId="0" applyBorder="1"/>
    <xf numFmtId="0" fontId="4" fillId="5" borderId="17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/>
    </xf>
    <xf numFmtId="165" fontId="0" fillId="0" borderId="19" xfId="2" applyNumberFormat="1" applyFont="1" applyBorder="1"/>
    <xf numFmtId="165" fontId="0" fillId="0" borderId="20" xfId="2" applyNumberFormat="1" applyFont="1" applyBorder="1"/>
    <xf numFmtId="165" fontId="0" fillId="0" borderId="13" xfId="2" applyNumberFormat="1" applyFont="1" applyBorder="1"/>
    <xf numFmtId="0" fontId="0" fillId="0" borderId="14" xfId="0" applyBorder="1"/>
    <xf numFmtId="164" fontId="4" fillId="5" borderId="21" xfId="0" applyNumberFormat="1" applyFont="1" applyFill="1" applyBorder="1"/>
    <xf numFmtId="0" fontId="0" fillId="0" borderId="15" xfId="0" applyBorder="1"/>
    <xf numFmtId="0" fontId="4" fillId="5" borderId="16" xfId="0" applyFont="1" applyFill="1" applyBorder="1"/>
    <xf numFmtId="0" fontId="0" fillId="0" borderId="19" xfId="0" applyBorder="1" applyAlignment="1">
      <alignment horizontal="left"/>
    </xf>
    <xf numFmtId="164" fontId="0" fillId="0" borderId="0" xfId="1" applyNumberFormat="1" applyFont="1" applyBorder="1"/>
    <xf numFmtId="0" fontId="4" fillId="5" borderId="22" xfId="0" applyFont="1" applyFill="1" applyBorder="1" applyAlignment="1">
      <alignment horizontal="left"/>
    </xf>
    <xf numFmtId="165" fontId="0" fillId="0" borderId="0" xfId="2" applyNumberFormat="1" applyFont="1" applyBorder="1"/>
    <xf numFmtId="164" fontId="4" fillId="0" borderId="23" xfId="0" applyNumberFormat="1" applyFont="1" applyBorder="1"/>
    <xf numFmtId="165" fontId="0" fillId="0" borderId="14" xfId="2" applyNumberFormat="1" applyFont="1" applyBorder="1"/>
    <xf numFmtId="164" fontId="4" fillId="5" borderId="24" xfId="0" applyNumberFormat="1" applyFont="1" applyFill="1" applyBorder="1"/>
    <xf numFmtId="0" fontId="0" fillId="0" borderId="10" xfId="0" applyBorder="1"/>
    <xf numFmtId="0" fontId="0" fillId="0" borderId="20" xfId="0" applyBorder="1"/>
    <xf numFmtId="164" fontId="0" fillId="0" borderId="14" xfId="0" applyNumberFormat="1" applyBorder="1"/>
    <xf numFmtId="0" fontId="3" fillId="0" borderId="11" xfId="0" applyFont="1" applyBorder="1"/>
    <xf numFmtId="0" fontId="3" fillId="0" borderId="12" xfId="0" applyFont="1" applyBorder="1"/>
    <xf numFmtId="0" fontId="0" fillId="0" borderId="19" xfId="0" applyBorder="1"/>
    <xf numFmtId="165" fontId="0" fillId="0" borderId="15" xfId="2" applyNumberFormat="1" applyFont="1" applyBorder="1"/>
    <xf numFmtId="0" fontId="0" fillId="0" borderId="13" xfId="0" applyBorder="1"/>
    <xf numFmtId="9" fontId="0" fillId="0" borderId="0" xfId="2" applyFont="1" applyBorder="1"/>
    <xf numFmtId="0" fontId="17" fillId="0" borderId="11" xfId="0" applyFont="1" applyBorder="1"/>
    <xf numFmtId="165" fontId="17" fillId="0" borderId="0" xfId="0" applyNumberFormat="1" applyFont="1"/>
    <xf numFmtId="164" fontId="4" fillId="0" borderId="0" xfId="0" applyNumberFormat="1" applyFont="1"/>
    <xf numFmtId="0" fontId="2" fillId="7" borderId="1" xfId="0" applyFont="1" applyFill="1" applyBorder="1"/>
    <xf numFmtId="0" fontId="0" fillId="7" borderId="0" xfId="0" applyFill="1"/>
    <xf numFmtId="0" fontId="1" fillId="8" borderId="3" xfId="0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/>
    </xf>
    <xf numFmtId="0" fontId="16" fillId="8" borderId="0" xfId="0" applyFont="1" applyFill="1" applyAlignment="1">
      <alignment horizontal="centerContinuous"/>
    </xf>
    <xf numFmtId="0" fontId="18" fillId="0" borderId="0" xfId="0" applyFont="1" applyAlignment="1">
      <alignment horizontal="right"/>
    </xf>
    <xf numFmtId="3" fontId="13" fillId="0" borderId="0" xfId="0" applyNumberFormat="1" applyFont="1"/>
    <xf numFmtId="0" fontId="13" fillId="0" borderId="0" xfId="0" applyFont="1" applyAlignment="1">
      <alignment horizontal="right"/>
    </xf>
    <xf numFmtId="166" fontId="13" fillId="0" borderId="0" xfId="1" applyNumberFormat="1" applyFont="1"/>
    <xf numFmtId="165" fontId="13" fillId="0" borderId="0" xfId="2" applyNumberFormat="1" applyFont="1"/>
    <xf numFmtId="3" fontId="13" fillId="0" borderId="0" xfId="0" applyNumberFormat="1" applyFont="1" applyAlignment="1">
      <alignment horizontal="right"/>
    </xf>
    <xf numFmtId="0" fontId="13" fillId="0" borderId="0" xfId="0" applyFont="1"/>
    <xf numFmtId="0" fontId="3" fillId="0" borderId="0" xfId="3" applyAlignment="1">
      <alignment horizontal="center"/>
    </xf>
    <xf numFmtId="0" fontId="19" fillId="0" borderId="0" xfId="3" applyFont="1"/>
    <xf numFmtId="0" fontId="3" fillId="0" borderId="0" xfId="3"/>
    <xf numFmtId="0" fontId="21" fillId="0" borderId="25" xfId="3" applyFont="1" applyBorder="1" applyAlignment="1">
      <alignment horizontal="left"/>
    </xf>
    <xf numFmtId="0" fontId="22" fillId="0" borderId="0" xfId="3" applyFont="1"/>
    <xf numFmtId="0" fontId="7" fillId="0" borderId="0" xfId="3" applyFont="1"/>
    <xf numFmtId="0" fontId="23" fillId="0" borderId="0" xfId="3" applyFont="1"/>
    <xf numFmtId="0" fontId="24" fillId="9" borderId="26" xfId="3" applyFont="1" applyFill="1" applyBorder="1" applyAlignment="1">
      <alignment horizontal="center" vertical="center" wrapText="1"/>
    </xf>
    <xf numFmtId="0" fontId="24" fillId="6" borderId="26" xfId="3" applyFont="1" applyFill="1" applyBorder="1" applyAlignment="1">
      <alignment horizontal="center" vertical="center" wrapText="1"/>
    </xf>
    <xf numFmtId="0" fontId="3" fillId="0" borderId="25" xfId="3" applyBorder="1" applyAlignment="1">
      <alignment horizontal="center"/>
    </xf>
    <xf numFmtId="164" fontId="0" fillId="0" borderId="25" xfId="1" applyNumberFormat="1" applyFont="1" applyBorder="1"/>
    <xf numFmtId="165" fontId="0" fillId="0" borderId="25" xfId="2" applyNumberFormat="1" applyFont="1" applyBorder="1"/>
    <xf numFmtId="0" fontId="4" fillId="10" borderId="11" xfId="3" applyFont="1" applyFill="1" applyBorder="1" applyAlignment="1">
      <alignment horizontal="left"/>
    </xf>
    <xf numFmtId="0" fontId="25" fillId="10" borderId="11" xfId="3" applyFont="1" applyFill="1" applyBorder="1" applyAlignment="1">
      <alignment horizontal="left"/>
    </xf>
    <xf numFmtId="164" fontId="4" fillId="10" borderId="11" xfId="1" applyNumberFormat="1" applyFont="1" applyFill="1" applyBorder="1" applyAlignment="1">
      <alignment horizontal="left"/>
    </xf>
    <xf numFmtId="9" fontId="4" fillId="10" borderId="11" xfId="2" applyFont="1" applyFill="1" applyBorder="1" applyAlignment="1">
      <alignment horizontal="center"/>
    </xf>
    <xf numFmtId="165" fontId="3" fillId="11" borderId="11" xfId="2" applyNumberFormat="1" applyFont="1" applyFill="1" applyBorder="1"/>
    <xf numFmtId="165" fontId="0" fillId="11" borderId="11" xfId="2" applyNumberFormat="1" applyFont="1" applyFill="1" applyBorder="1"/>
    <xf numFmtId="0" fontId="16" fillId="12" borderId="26" xfId="3" applyFont="1" applyFill="1" applyBorder="1" applyAlignment="1">
      <alignment horizontal="center" vertical="center" wrapText="1"/>
    </xf>
    <xf numFmtId="0" fontId="16" fillId="13" borderId="26" xfId="3" applyFont="1" applyFill="1" applyBorder="1" applyAlignment="1">
      <alignment horizontal="center" vertical="center" wrapText="1"/>
    </xf>
    <xf numFmtId="0" fontId="3" fillId="0" borderId="27" xfId="3" applyBorder="1" applyAlignment="1">
      <alignment horizontal="center"/>
    </xf>
    <xf numFmtId="0" fontId="3" fillId="0" borderId="27" xfId="3" applyBorder="1" applyAlignment="1">
      <alignment horizontal="left"/>
    </xf>
    <xf numFmtId="9" fontId="0" fillId="0" borderId="27" xfId="2" applyFont="1" applyBorder="1"/>
    <xf numFmtId="165" fontId="0" fillId="0" borderId="27" xfId="2" applyNumberFormat="1" applyFont="1" applyBorder="1"/>
    <xf numFmtId="9" fontId="0" fillId="0" borderId="25" xfId="2" applyFont="1" applyBorder="1"/>
    <xf numFmtId="0" fontId="3" fillId="0" borderId="25" xfId="3" applyBorder="1" applyAlignment="1">
      <alignment horizontal="left"/>
    </xf>
    <xf numFmtId="10" fontId="0" fillId="0" borderId="0" xfId="2" applyNumberFormat="1" applyFont="1"/>
    <xf numFmtId="0" fontId="26" fillId="14" borderId="1" xfId="0" applyFont="1" applyFill="1" applyBorder="1"/>
    <xf numFmtId="3" fontId="26" fillId="15" borderId="1" xfId="0" applyNumberFormat="1" applyFont="1" applyFill="1" applyBorder="1"/>
    <xf numFmtId="3" fontId="26" fillId="14" borderId="1" xfId="0" applyNumberFormat="1" applyFont="1" applyFill="1" applyBorder="1"/>
    <xf numFmtId="3" fontId="0" fillId="0" borderId="0" xfId="0" applyNumberFormat="1"/>
    <xf numFmtId="0" fontId="24" fillId="6" borderId="26" xfId="0" applyFont="1" applyFill="1" applyBorder="1" applyAlignment="1">
      <alignment horizontal="center"/>
    </xf>
    <xf numFmtId="0" fontId="10" fillId="0" borderId="0" xfId="3" applyFont="1"/>
    <xf numFmtId="0" fontId="27" fillId="10" borderId="11" xfId="3" applyFont="1" applyFill="1" applyBorder="1" applyAlignment="1">
      <alignment horizontal="left" vertical="center"/>
    </xf>
    <xf numFmtId="164" fontId="27" fillId="10" borderId="11" xfId="1" applyNumberFormat="1" applyFont="1" applyFill="1" applyBorder="1" applyAlignment="1">
      <alignment horizontal="left" vertical="center"/>
    </xf>
    <xf numFmtId="9" fontId="27" fillId="10" borderId="11" xfId="2" applyFont="1" applyFill="1" applyBorder="1" applyAlignment="1">
      <alignment horizontal="center" vertical="center"/>
    </xf>
    <xf numFmtId="165" fontId="28" fillId="11" borderId="11" xfId="2" applyNumberFormat="1" applyFont="1" applyFill="1" applyBorder="1" applyAlignment="1">
      <alignment vertical="center"/>
    </xf>
    <xf numFmtId="0" fontId="29" fillId="0" borderId="0" xfId="3" applyFont="1" applyAlignment="1">
      <alignment vertical="center"/>
    </xf>
    <xf numFmtId="0" fontId="28" fillId="0" borderId="0" xfId="3" applyFont="1" applyAlignment="1">
      <alignment vertical="center"/>
    </xf>
    <xf numFmtId="0" fontId="30" fillId="10" borderId="11" xfId="3" applyFont="1" applyFill="1" applyBorder="1" applyAlignment="1">
      <alignment horizontal="left" vertical="center"/>
    </xf>
    <xf numFmtId="0" fontId="20" fillId="0" borderId="0" xfId="3" applyFont="1"/>
    <xf numFmtId="0" fontId="24" fillId="0" borderId="0" xfId="3" applyFont="1" applyAlignment="1">
      <alignment horizontal="center"/>
    </xf>
    <xf numFmtId="0" fontId="16" fillId="0" borderId="0" xfId="3" applyFont="1"/>
    <xf numFmtId="0" fontId="24" fillId="0" borderId="0" xfId="3" applyFont="1"/>
    <xf numFmtId="0" fontId="3" fillId="16" borderId="0" xfId="3" applyFill="1"/>
    <xf numFmtId="0" fontId="24" fillId="0" borderId="0" xfId="3" applyFont="1" applyAlignment="1">
      <alignment horizontal="center" vertical="center"/>
    </xf>
    <xf numFmtId="0" fontId="23" fillId="0" borderId="0" xfId="3" applyFont="1" applyAlignment="1">
      <alignment vertical="center"/>
    </xf>
    <xf numFmtId="0" fontId="16" fillId="0" borderId="0" xfId="3" applyFont="1" applyAlignment="1">
      <alignment vertical="center"/>
    </xf>
    <xf numFmtId="0" fontId="24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31" fillId="16" borderId="0" xfId="3" applyFont="1" applyFill="1" applyAlignment="1">
      <alignment horizontal="left" vertical="center"/>
    </xf>
    <xf numFmtId="0" fontId="2" fillId="2" borderId="28" xfId="0" applyFont="1" applyFill="1" applyBorder="1"/>
    <xf numFmtId="0" fontId="2" fillId="2" borderId="29" xfId="0" applyFont="1" applyFill="1" applyBorder="1"/>
    <xf numFmtId="0" fontId="1" fillId="3" borderId="30" xfId="0" applyFont="1" applyFill="1" applyBorder="1" applyAlignment="1">
      <alignment horizontal="center" vertical="center"/>
    </xf>
    <xf numFmtId="0" fontId="1" fillId="3" borderId="31" xfId="0" applyFont="1" applyFill="1" applyBorder="1" applyAlignment="1">
      <alignment horizontal="center" vertical="center"/>
    </xf>
    <xf numFmtId="0" fontId="2" fillId="2" borderId="32" xfId="0" applyFont="1" applyFill="1" applyBorder="1"/>
    <xf numFmtId="0" fontId="2" fillId="2" borderId="33" xfId="0" applyFont="1" applyFill="1" applyBorder="1"/>
    <xf numFmtId="0" fontId="2" fillId="2" borderId="34" xfId="0" applyFont="1" applyFill="1" applyBorder="1"/>
    <xf numFmtId="0" fontId="36" fillId="18" borderId="35" xfId="4" applyFont="1" applyFill="1" applyBorder="1" applyAlignment="1">
      <alignment horizontal="center"/>
    </xf>
    <xf numFmtId="0" fontId="38" fillId="18" borderId="35" xfId="5" applyFont="1" applyFill="1" applyBorder="1" applyAlignment="1">
      <alignment horizontal="center" shrinkToFit="1"/>
    </xf>
    <xf numFmtId="3" fontId="38" fillId="18" borderId="36" xfId="5" applyNumberFormat="1" applyFont="1" applyFill="1" applyBorder="1" applyAlignment="1">
      <alignment horizontal="center" shrinkToFit="1"/>
    </xf>
    <xf numFmtId="0" fontId="39" fillId="0" borderId="37" xfId="6" applyFont="1" applyBorder="1" applyAlignment="1">
      <alignment wrapText="1"/>
    </xf>
    <xf numFmtId="164" fontId="39" fillId="0" borderId="37" xfId="1" applyNumberFormat="1" applyFont="1" applyFill="1" applyBorder="1" applyAlignment="1">
      <alignment horizontal="right" wrapText="1"/>
    </xf>
    <xf numFmtId="164" fontId="37" fillId="0" borderId="0" xfId="1" applyNumberFormat="1" applyFont="1"/>
    <xf numFmtId="164" fontId="34" fillId="5" borderId="38" xfId="0" applyNumberFormat="1" applyFont="1" applyFill="1" applyBorder="1"/>
    <xf numFmtId="0" fontId="34" fillId="5" borderId="2" xfId="0" applyFont="1" applyFill="1" applyBorder="1" applyAlignment="1">
      <alignment horizontal="center"/>
    </xf>
    <xf numFmtId="9" fontId="34" fillId="5" borderId="38" xfId="2" applyFont="1" applyFill="1" applyBorder="1"/>
    <xf numFmtId="165" fontId="0" fillId="0" borderId="0" xfId="2" applyNumberFormat="1" applyFont="1"/>
    <xf numFmtId="167" fontId="0" fillId="0" borderId="0" xfId="1" applyNumberFormat="1" applyFont="1"/>
    <xf numFmtId="0" fontId="0" fillId="19" borderId="0" xfId="0" applyFill="1"/>
    <xf numFmtId="0" fontId="8" fillId="19" borderId="0" xfId="0" applyFont="1" applyFill="1" applyAlignment="1">
      <alignment wrapText="1"/>
    </xf>
    <xf numFmtId="0" fontId="14" fillId="19" borderId="0" xfId="0" applyFont="1" applyFill="1" applyAlignment="1">
      <alignment vertical="center"/>
    </xf>
    <xf numFmtId="165" fontId="15" fillId="19" borderId="0" xfId="2" applyNumberFormat="1" applyFont="1" applyFill="1" applyAlignment="1">
      <alignment vertical="center"/>
    </xf>
    <xf numFmtId="0" fontId="7" fillId="19" borderId="0" xfId="0" applyFont="1" applyFill="1"/>
    <xf numFmtId="0" fontId="5" fillId="19" borderId="0" xfId="0" applyFont="1" applyFill="1"/>
    <xf numFmtId="168" fontId="0" fillId="0" borderId="0" xfId="2" applyNumberFormat="1" applyFont="1"/>
    <xf numFmtId="0" fontId="0" fillId="0" borderId="0" xfId="0" applyAlignment="1">
      <alignment horizontal="center"/>
    </xf>
    <xf numFmtId="165" fontId="15" fillId="0" borderId="0" xfId="2" applyNumberFormat="1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0" fillId="19" borderId="0" xfId="0" applyFill="1" applyAlignment="1">
      <alignment horizontal="center"/>
    </xf>
    <xf numFmtId="0" fontId="22" fillId="0" borderId="14" xfId="3" applyFont="1" applyBorder="1" applyAlignment="1">
      <alignment horizontal="center"/>
    </xf>
    <xf numFmtId="0" fontId="22" fillId="6" borderId="14" xfId="3" applyFont="1" applyFill="1" applyBorder="1" applyAlignment="1">
      <alignment horizontal="center"/>
    </xf>
    <xf numFmtId="0" fontId="22" fillId="0" borderId="14" xfId="3" applyFont="1" applyBorder="1" applyAlignment="1">
      <alignment horizontal="center" vertical="center"/>
    </xf>
    <xf numFmtId="0" fontId="22" fillId="6" borderId="14" xfId="3" applyFont="1" applyFill="1" applyBorder="1" applyAlignment="1">
      <alignment horizontal="center" vertical="center"/>
    </xf>
    <xf numFmtId="0" fontId="15" fillId="17" borderId="26" xfId="3" applyFont="1" applyFill="1" applyBorder="1" applyAlignment="1">
      <alignment horizontal="left"/>
    </xf>
    <xf numFmtId="165" fontId="32" fillId="0" borderId="26" xfId="3" applyNumberFormat="1" applyFont="1" applyBorder="1" applyAlignment="1">
      <alignment horizontal="center" vertical="center"/>
    </xf>
    <xf numFmtId="165" fontId="33" fillId="0" borderId="26" xfId="3" applyNumberFormat="1" applyFont="1" applyBorder="1" applyAlignment="1">
      <alignment horizontal="center" vertical="center"/>
    </xf>
    <xf numFmtId="0" fontId="15" fillId="0" borderId="26" xfId="3" applyFont="1" applyBorder="1" applyAlignment="1">
      <alignment horizontal="left" vertical="top" wrapText="1"/>
    </xf>
  </cellXfs>
  <cellStyles count="7">
    <cellStyle name="Обычный" xfId="0" builtinId="0"/>
    <cellStyle name="Обычный 2" xfId="3" xr:uid="{00000000-0005-0000-0000-000004000000}"/>
    <cellStyle name="Процентный" xfId="2" builtinId="5"/>
    <cellStyle name="Финансовый" xfId="1" builtinId="3"/>
    <cellStyle name="Standard_Jun 2023" xfId="6" xr:uid="{00000000-0005-0000-0000-000000000000}"/>
    <cellStyle name="Standard_Tabelle1" xfId="5" xr:uid="{00000000-0005-0000-0000-000001000000}"/>
    <cellStyle name="Standard_Yan 2019" xfId="4" xr:uid="{00000000-0005-0000-0000-000002000000}"/>
  </cellStyles>
  <dxfs count="229"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rgb="FFFFFFFF"/>
        </patternFill>
      </fill>
      <border diagonalUp="0" diagonalDown="0">
        <left style="thin">
          <color rgb="FFA9A9A9"/>
        </left>
        <right/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rgb="FFFFFFFF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rgb="FFFFFFFF"/>
        </patternFill>
      </fill>
      <border diagonalUp="0" diagonalDown="0">
        <left/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border outline="0">
        <top style="thin">
          <color rgb="FFA9A9A9"/>
        </top>
      </border>
    </dxf>
    <dxf>
      <border outline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</border>
    </dxf>
    <dxf>
      <border outline="0">
        <bottom style="thin">
          <color rgb="FFA9A9A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indexed="64"/>
          <bgColor rgb="FF37609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A9A9A9"/>
        </left>
        <right style="thin">
          <color rgb="FFA9A9A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164" formatCode="_-* #,##0_-;\-* #,##0_-;_-* &quot;-&quot;??_-;_-@_-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1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  <dxf>
      <numFmt numFmtId="0" formatCode="General"/>
      <fill>
        <patternFill>
          <fgColor indexed="64"/>
          <bgColor theme="8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theme="8" tint="0.39997558519241921"/>
        </patternFill>
      </fill>
      <border diagonalUp="0" diagonalDown="0" outline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theme="8" tint="0.39997558519241921"/>
        </patternFill>
      </fill>
      <border diagonalUp="0" diagonalDown="0" outline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numFmt numFmtId="3" formatCode="#,##0"/>
      <fill>
        <patternFill patternType="solid">
          <fgColor indexed="64"/>
          <bgColor rgb="FFFFFFFF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numFmt numFmtId="3" formatCode="#,##0"/>
      <fill>
        <patternFill patternType="solid">
          <fgColor indexed="64"/>
          <bgColor rgb="FFD7E4BC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numFmt numFmtId="3" formatCode="#,##0"/>
      <fill>
        <patternFill patternType="solid">
          <fgColor indexed="64"/>
          <bgColor rgb="FFFFFFFF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numFmt numFmtId="3" formatCode="#,##0"/>
      <fill>
        <patternFill patternType="solid">
          <fgColor indexed="64"/>
          <bgColor rgb="FFD7E4BC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rgb="FFFFFFFF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83838"/>
        <name val="Calibri"/>
        <scheme val="none"/>
      </font>
      <fill>
        <patternFill patternType="solid">
          <fgColor indexed="64"/>
          <bgColor rgb="FFFFFFFF"/>
        </patternFill>
      </fill>
      <border diagonalUp="0" diagonalDown="0">
        <left style="thin">
          <color rgb="FFA9A9A9"/>
        </left>
        <right style="thin">
          <color rgb="FFA9A9A9"/>
        </right>
        <top style="thin">
          <color rgb="FFA9A9A9"/>
        </top>
        <bottom style="thin">
          <color rgb="FFA9A9A9"/>
        </bottom>
        <vertical/>
        <horizontal/>
      </border>
    </dxf>
    <dxf>
      <border outline="0">
        <top style="thin">
          <color rgb="FFA9A9A9"/>
        </top>
      </border>
    </dxf>
    <dxf>
      <border outline="0">
        <bottom style="thin">
          <color rgb="FFA9A9A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indexed="64"/>
          <bgColor rgb="FF37609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A9A9A9"/>
        </left>
        <right style="thin">
          <color rgb="FFA9A9A9"/>
        </right>
        <top/>
        <bottom/>
      </border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none"/>
      </font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/>
      </border>
    </dxf>
    <dxf>
      <font>
        <strike val="0"/>
        <outline val="0"/>
        <shadow val="0"/>
        <u val="none"/>
        <vertAlign val="baseline"/>
        <sz val="11"/>
        <color rgb="FFFF0000"/>
        <name val="Calibri"/>
        <scheme val="none"/>
      </font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1"/>
        <color rgb="FFFF0000"/>
        <name val="Calibri"/>
        <scheme val="none"/>
      </font>
    </dxf>
    <dxf>
      <border>
        <bottom style="thin">
          <color theme="0"/>
        </bottom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colors>
    <mruColors>
      <color rgb="FF740000"/>
      <color rgb="FF860000"/>
      <color rgb="FF0024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7/relationships/slicerCache" Target="slicerCaches/slicerCache3.xml"/><Relationship Id="rId21" Type="http://schemas.openxmlformats.org/officeDocument/2006/relationships/pivotCacheDefinition" Target="pivotCache/pivotCacheDefinition2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2.xml"/><Relationship Id="rId33" Type="http://schemas.microsoft.com/office/2007/relationships/slicerCache" Target="slicerCaches/slicerCache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microsoft.com/office/2007/relationships/slicerCache" Target="slicerCaches/slicerCache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1.xml"/><Relationship Id="rId32" Type="http://schemas.microsoft.com/office/2007/relationships/slicerCache" Target="slicerCaches/slicerCache9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microsoft.com/office/2007/relationships/slicerCache" Target="slicerCaches/slicerCache5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7/relationships/slicerCache" Target="slicerCaches/slicerCache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microsoft.com/office/2007/relationships/slicerCache" Target="slicerCaches/slicerCache4.xml"/><Relationship Id="rId30" Type="http://schemas.microsoft.com/office/2007/relationships/slicerCache" Target="slicerCaches/slicerCache7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4B-40C2-AAA6-CE856E1EBCCF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4B-40C2-AAA6-CE856E1EBCCF}"/>
              </c:ext>
            </c:extLst>
          </c:dPt>
          <c:dLbls>
            <c:dLbl>
              <c:idx val="0"/>
              <c:layout>
                <c:manualLayout>
                  <c:x val="0.17488583907381319"/>
                  <c:y val="-4.9922040556139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44B-40C2-AAA6-CE856E1EBCC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B-40C2-AAA6-CE856E1EB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РОССИЯ'!$J$19:$K$19</c:f>
              <c:numCache>
                <c:formatCode>0.0%</c:formatCode>
                <c:ptCount val="2"/>
                <c:pt idx="0">
                  <c:v>0.40371540050285321</c:v>
                </c:pt>
                <c:pt idx="1">
                  <c:v>0.59628459949714685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4B-40C2-AAA6-CE856E1EBC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54389549921344"/>
          <c:y val="5.0925925925925923E-2"/>
          <c:w val="0.53442987192578395"/>
          <c:h val="0.898148148148148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РОССИЯ'!$L$18</c:f>
              <c:strCache>
                <c:ptCount val="1"/>
                <c:pt idx="0">
                  <c:v>Динамика</c:v>
                </c:pt>
              </c:strCache>
            </c:strRef>
          </c:tx>
          <c:spPr>
            <a:solidFill>
              <a:srgbClr val="00B050">
                <a:alpha val="54510"/>
              </a:srgbClr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РОССИЯ'!$H$35:$H$49</c:f>
              <c:strCache>
                <c:ptCount val="15"/>
                <c:pt idx="0">
                  <c:v>LADA</c:v>
                </c:pt>
                <c:pt idx="1">
                  <c:v>CHERY</c:v>
                </c:pt>
                <c:pt idx="2">
                  <c:v>HAVAL</c:v>
                </c:pt>
                <c:pt idx="3">
                  <c:v>GEELY</c:v>
                </c:pt>
                <c:pt idx="4">
                  <c:v>GAZ</c:v>
                </c:pt>
                <c:pt idx="5">
                  <c:v>KIA</c:v>
                </c:pt>
                <c:pt idx="6">
                  <c:v>EXEED</c:v>
                </c:pt>
                <c:pt idx="7">
                  <c:v>HYUNDAI</c:v>
                </c:pt>
                <c:pt idx="8">
                  <c:v>OMODA</c:v>
                </c:pt>
                <c:pt idx="9">
                  <c:v>UAZ</c:v>
                </c:pt>
                <c:pt idx="10">
                  <c:v>TOYOTA</c:v>
                </c:pt>
                <c:pt idx="11">
                  <c:v>CHANGAN</c:v>
                </c:pt>
                <c:pt idx="12">
                  <c:v>VOLKSWAGEN</c:v>
                </c:pt>
                <c:pt idx="13">
                  <c:v>JAC</c:v>
                </c:pt>
                <c:pt idx="14">
                  <c:v>MITSUBISHI</c:v>
                </c:pt>
              </c:strCache>
            </c:strRef>
          </c:cat>
          <c:val>
            <c:numRef>
              <c:f>'СВОД РОССИЯ'!$L$35:$L$49</c:f>
              <c:numCache>
                <c:formatCode>0%</c:formatCode>
                <c:ptCount val="15"/>
                <c:pt idx="0">
                  <c:v>0.76481209213546908</c:v>
                </c:pt>
                <c:pt idx="1">
                  <c:v>2.366595744680851</c:v>
                </c:pt>
                <c:pt idx="2">
                  <c:v>2.0712241653418122</c:v>
                </c:pt>
                <c:pt idx="3">
                  <c:v>2.9068476977567888</c:v>
                </c:pt>
                <c:pt idx="4">
                  <c:v>0.30219239891247751</c:v>
                </c:pt>
                <c:pt idx="5">
                  <c:v>-0.57586962779266215</c:v>
                </c:pt>
                <c:pt idx="6">
                  <c:v>5.584755855498214</c:v>
                </c:pt>
                <c:pt idx="7">
                  <c:v>-0.57013907110994488</c:v>
                </c:pt>
                <c:pt idx="8">
                  <c:v>0</c:v>
                </c:pt>
                <c:pt idx="9">
                  <c:v>0.19586164925448823</c:v>
                </c:pt>
                <c:pt idx="10">
                  <c:v>-0.51262879547734119</c:v>
                </c:pt>
                <c:pt idx="11">
                  <c:v>6.7727674624226353</c:v>
                </c:pt>
                <c:pt idx="12">
                  <c:v>-0.6860215053763441</c:v>
                </c:pt>
                <c:pt idx="13">
                  <c:v>9.8588807785888086</c:v>
                </c:pt>
                <c:pt idx="14">
                  <c:v>-0.47332850591358921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F10B-4E64-A8A6-AF5EC2C761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1027437104"/>
        <c:axId val="1027433360"/>
      </c:barChart>
      <c:catAx>
        <c:axId val="1027437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8736253002163E-2"/>
          <c:y val="4.675368139223561E-2"/>
          <c:w val="0.52880109928731567"/>
          <c:h val="0.906492637215528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РОССИЯ'!$J$18</c:f>
              <c:strCache>
                <c:ptCount val="1"/>
                <c:pt idx="0">
                  <c:v>Доля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РОССИЯ'!$H$35:$H$49</c:f>
              <c:strCache>
                <c:ptCount val="15"/>
                <c:pt idx="0">
                  <c:v>LADA</c:v>
                </c:pt>
                <c:pt idx="1">
                  <c:v>CHERY</c:v>
                </c:pt>
                <c:pt idx="2">
                  <c:v>HAVAL</c:v>
                </c:pt>
                <c:pt idx="3">
                  <c:v>GEELY</c:v>
                </c:pt>
                <c:pt idx="4">
                  <c:v>GAZ</c:v>
                </c:pt>
                <c:pt idx="5">
                  <c:v>KIA</c:v>
                </c:pt>
                <c:pt idx="6">
                  <c:v>EXEED</c:v>
                </c:pt>
                <c:pt idx="7">
                  <c:v>HYUNDAI</c:v>
                </c:pt>
                <c:pt idx="8">
                  <c:v>OMODA</c:v>
                </c:pt>
                <c:pt idx="9">
                  <c:v>UAZ</c:v>
                </c:pt>
                <c:pt idx="10">
                  <c:v>TOYOTA</c:v>
                </c:pt>
                <c:pt idx="11">
                  <c:v>CHANGAN</c:v>
                </c:pt>
                <c:pt idx="12">
                  <c:v>VOLKSWAGEN</c:v>
                </c:pt>
                <c:pt idx="13">
                  <c:v>JAC</c:v>
                </c:pt>
                <c:pt idx="14">
                  <c:v>MITSUBISHI</c:v>
                </c:pt>
              </c:strCache>
            </c:strRef>
          </c:cat>
          <c:val>
            <c:numRef>
              <c:f>'СВОД РОССИЯ'!$J$35:$J$49</c:f>
              <c:numCache>
                <c:formatCode>0.0%</c:formatCode>
                <c:ptCount val="15"/>
                <c:pt idx="0">
                  <c:v>0.31023639541764247</c:v>
                </c:pt>
                <c:pt idx="1">
                  <c:v>0.10761920092136854</c:v>
                </c:pt>
                <c:pt idx="2">
                  <c:v>8.7593491474393714E-2</c:v>
                </c:pt>
                <c:pt idx="3">
                  <c:v>7.5022161361920539E-2</c:v>
                </c:pt>
                <c:pt idx="4">
                  <c:v>5.1035746106741817E-2</c:v>
                </c:pt>
                <c:pt idx="5">
                  <c:v>4.342720077627113E-2</c:v>
                </c:pt>
                <c:pt idx="6">
                  <c:v>3.7605167281441358E-2</c:v>
                </c:pt>
                <c:pt idx="7">
                  <c:v>3.714040214653478E-2</c:v>
                </c:pt>
                <c:pt idx="8">
                  <c:v>3.1341040121700449E-2</c:v>
                </c:pt>
                <c:pt idx="9">
                  <c:v>2.6729663124627337E-2</c:v>
                </c:pt>
                <c:pt idx="10">
                  <c:v>2.4235801425128604E-2</c:v>
                </c:pt>
                <c:pt idx="11">
                  <c:v>1.993048927299397E-2</c:v>
                </c:pt>
                <c:pt idx="12">
                  <c:v>1.1254117705737922E-2</c:v>
                </c:pt>
                <c:pt idx="13">
                  <c:v>1.0118277058966226E-2</c:v>
                </c:pt>
                <c:pt idx="14">
                  <c:v>9.8938295060113403E-3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2-4C1C-904C-C1100DEC56C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1027437104"/>
        <c:axId val="1027433360"/>
      </c:barChart>
      <c:valAx>
        <c:axId val="1027433360"/>
        <c:scaling>
          <c:orientation val="minMax"/>
        </c:scaling>
        <c:delete val="1"/>
        <c:axPos val="t"/>
        <c:numFmt formatCode="0.0%" sourceLinked="1"/>
        <c:majorTickMark val="none"/>
        <c:minorTickMark val="none"/>
        <c:tickLblPos val="nextTo"/>
        <c:crossAx val="1027437104"/>
        <c:crosses val="autoZero"/>
        <c:crossBetween val="between"/>
      </c:valAx>
      <c:catAx>
        <c:axId val="10274371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307177561143131"/>
          <c:y val="0.15862394336126789"/>
          <c:w val="0.42290657489655298"/>
          <c:h val="0.7943320184350667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РОССИЯ'!$I$18</c:f>
              <c:strCache>
                <c:ptCount val="1"/>
                <c:pt idx="0">
                  <c:v>6M'23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РОССИЯ'!$H$19:$H$26</c:f>
              <c:strCache>
                <c:ptCount val="8"/>
                <c:pt idx="0">
                  <c:v>Центральный ФО</c:v>
                </c:pt>
                <c:pt idx="1">
                  <c:v>Приволжский ФО</c:v>
                </c:pt>
                <c:pt idx="2">
                  <c:v>Северо-Западный ФО</c:v>
                </c:pt>
                <c:pt idx="3">
                  <c:v>Южный ФО</c:v>
                </c:pt>
                <c:pt idx="4">
                  <c:v>Уральский ФО</c:v>
                </c:pt>
                <c:pt idx="5">
                  <c:v>Сибирский ФО</c:v>
                </c:pt>
                <c:pt idx="6">
                  <c:v>Северо-Кавказский ФО</c:v>
                </c:pt>
                <c:pt idx="7">
                  <c:v>Дальневосточный ФО</c:v>
                </c:pt>
              </c:strCache>
            </c:strRef>
          </c:cat>
          <c:val>
            <c:numRef>
              <c:f>'СВОД РОССИЯ'!$I$19:$I$26</c:f>
              <c:numCache>
                <c:formatCode>_-* #\ ##0_-;\-* #\ ##0_-;_-* "-"??_-;_-@_-</c:formatCode>
                <c:ptCount val="8"/>
                <c:pt idx="0">
                  <c:v>178072</c:v>
                </c:pt>
                <c:pt idx="1">
                  <c:v>90645</c:v>
                </c:pt>
                <c:pt idx="2">
                  <c:v>51804</c:v>
                </c:pt>
                <c:pt idx="3">
                  <c:v>43722</c:v>
                </c:pt>
                <c:pt idx="4">
                  <c:v>34352</c:v>
                </c:pt>
                <c:pt idx="5">
                  <c:v>23664</c:v>
                </c:pt>
                <c:pt idx="6">
                  <c:v>14910</c:v>
                </c:pt>
                <c:pt idx="7">
                  <c:v>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8-41AB-A567-D866146039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8"/>
        <c:axId val="1027437104"/>
        <c:axId val="1027433360"/>
      </c:barChart>
      <c:catAx>
        <c:axId val="10274371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t"/>
        <c:numFmt formatCode="_-* #\ ##0_-;\-* #\ ##0_-;_-* &quot;-&quot;??_-;_-@_-" sourceLinked="1"/>
        <c:majorTickMark val="none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013489792983228"/>
          <c:y val="0.15831537940379403"/>
          <c:w val="0.47416672771796481"/>
          <c:h val="0.79464058265582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РОССИЯ'!$L$18</c:f>
              <c:strCache>
                <c:ptCount val="1"/>
                <c:pt idx="0">
                  <c:v>Динамика</c:v>
                </c:pt>
              </c:strCache>
            </c:strRef>
          </c:tx>
          <c:spPr>
            <a:solidFill>
              <a:srgbClr val="00B050">
                <a:alpha val="41961"/>
              </a:srgbClr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РОССИЯ'!$H$19:$H$26</c:f>
              <c:strCache>
                <c:ptCount val="8"/>
                <c:pt idx="0">
                  <c:v>Центральный ФО</c:v>
                </c:pt>
                <c:pt idx="1">
                  <c:v>Приволжский ФО</c:v>
                </c:pt>
                <c:pt idx="2">
                  <c:v>Северо-Западный ФО</c:v>
                </c:pt>
                <c:pt idx="3">
                  <c:v>Южный ФО</c:v>
                </c:pt>
                <c:pt idx="4">
                  <c:v>Уральский ФО</c:v>
                </c:pt>
                <c:pt idx="5">
                  <c:v>Сибирский ФО</c:v>
                </c:pt>
                <c:pt idx="6">
                  <c:v>Северо-Кавказский ФО</c:v>
                </c:pt>
                <c:pt idx="7">
                  <c:v>Дальневосточный ФО</c:v>
                </c:pt>
              </c:strCache>
            </c:strRef>
          </c:cat>
          <c:val>
            <c:numRef>
              <c:f>'СВОД РОССИЯ'!$L$19:$L$26</c:f>
              <c:numCache>
                <c:formatCode>0%</c:formatCode>
                <c:ptCount val="8"/>
                <c:pt idx="0">
                  <c:v>7.8956138171726975E-2</c:v>
                </c:pt>
                <c:pt idx="1">
                  <c:v>0.30061411312308084</c:v>
                </c:pt>
                <c:pt idx="2">
                  <c:v>4.8239579117766107E-2</c:v>
                </c:pt>
                <c:pt idx="3">
                  <c:v>0.27614488777326995</c:v>
                </c:pt>
                <c:pt idx="4">
                  <c:v>0.17724468814256333</c:v>
                </c:pt>
                <c:pt idx="5">
                  <c:v>-0.12013385387618514</c:v>
                </c:pt>
                <c:pt idx="6">
                  <c:v>0.23060415978870918</c:v>
                </c:pt>
                <c:pt idx="7">
                  <c:v>-0.2714072970960536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5884-45DC-AA2F-1CB697DEC9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8"/>
        <c:axId val="1027437104"/>
        <c:axId val="1027433360"/>
      </c:barChart>
      <c:catAx>
        <c:axId val="1027437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7137622597761"/>
          <c:y val="5.0925925925925923E-2"/>
          <c:w val="0.45017990341082509"/>
          <c:h val="0.898148148148148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РОССИЯ'!$J$18</c:f>
              <c:strCache>
                <c:ptCount val="1"/>
                <c:pt idx="0">
                  <c:v>Доля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РОССИЯ'!$H$19:$H$26</c:f>
              <c:strCache>
                <c:ptCount val="8"/>
                <c:pt idx="0">
                  <c:v>Центральный ФО</c:v>
                </c:pt>
                <c:pt idx="1">
                  <c:v>Приволжский ФО</c:v>
                </c:pt>
                <c:pt idx="2">
                  <c:v>Северо-Западный ФО</c:v>
                </c:pt>
                <c:pt idx="3">
                  <c:v>Южный ФО</c:v>
                </c:pt>
                <c:pt idx="4">
                  <c:v>Уральский ФО</c:v>
                </c:pt>
                <c:pt idx="5">
                  <c:v>Сибирский ФО</c:v>
                </c:pt>
                <c:pt idx="6">
                  <c:v>Северо-Кавказский ФО</c:v>
                </c:pt>
                <c:pt idx="7">
                  <c:v>Дальневосточный ФО</c:v>
                </c:pt>
              </c:strCache>
            </c:strRef>
          </c:cat>
          <c:val>
            <c:numRef>
              <c:f>'СВОД РОССИЯ'!$J$19:$J$26</c:f>
              <c:numCache>
                <c:formatCode>0.0%</c:formatCode>
                <c:ptCount val="8"/>
                <c:pt idx="0">
                  <c:v>0.40371540050285321</c:v>
                </c:pt>
                <c:pt idx="1">
                  <c:v>0.20550553977369337</c:v>
                </c:pt>
                <c:pt idx="2">
                  <c:v>0.1174472831643931</c:v>
                </c:pt>
                <c:pt idx="3">
                  <c:v>9.9124201114076035E-2</c:v>
                </c:pt>
                <c:pt idx="4">
                  <c:v>7.7881033728345914E-2</c:v>
                </c:pt>
                <c:pt idx="5">
                  <c:v>5.3649766597216396E-2</c:v>
                </c:pt>
                <c:pt idx="6">
                  <c:v>3.3803161763205566E-2</c:v>
                </c:pt>
                <c:pt idx="7">
                  <c:v>8.8736133562164043E-3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4-494C-999F-3494B4FE3E3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8"/>
        <c:axId val="1027437104"/>
        <c:axId val="1027433360"/>
      </c:barChart>
      <c:valAx>
        <c:axId val="10274333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027437104"/>
        <c:crosses val="autoZero"/>
        <c:crossBetween val="between"/>
      </c:valAx>
      <c:catAx>
        <c:axId val="1027437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862660300963662"/>
          <c:y val="4.3742696503965964E-2"/>
          <c:w val="0.51870275181723791"/>
          <c:h val="0.912514606992068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РОССИЯ'!$I$18</c:f>
              <c:strCache>
                <c:ptCount val="1"/>
                <c:pt idx="0">
                  <c:v>6M'23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РОССИЯ'!$H$35:$H$49</c:f>
              <c:strCache>
                <c:ptCount val="15"/>
                <c:pt idx="0">
                  <c:v>LADA</c:v>
                </c:pt>
                <c:pt idx="1">
                  <c:v>CHERY</c:v>
                </c:pt>
                <c:pt idx="2">
                  <c:v>HAVAL</c:v>
                </c:pt>
                <c:pt idx="3">
                  <c:v>GEELY</c:v>
                </c:pt>
                <c:pt idx="4">
                  <c:v>GAZ</c:v>
                </c:pt>
                <c:pt idx="5">
                  <c:v>KIA</c:v>
                </c:pt>
                <c:pt idx="6">
                  <c:v>EXEED</c:v>
                </c:pt>
                <c:pt idx="7">
                  <c:v>HYUNDAI</c:v>
                </c:pt>
                <c:pt idx="8">
                  <c:v>OMODA</c:v>
                </c:pt>
                <c:pt idx="9">
                  <c:v>UAZ</c:v>
                </c:pt>
                <c:pt idx="10">
                  <c:v>TOYOTA</c:v>
                </c:pt>
                <c:pt idx="11">
                  <c:v>CHANGAN</c:v>
                </c:pt>
                <c:pt idx="12">
                  <c:v>VOLKSWAGEN</c:v>
                </c:pt>
                <c:pt idx="13">
                  <c:v>JAC</c:v>
                </c:pt>
                <c:pt idx="14">
                  <c:v>MITSUBISHI</c:v>
                </c:pt>
              </c:strCache>
            </c:strRef>
          </c:cat>
          <c:val>
            <c:numRef>
              <c:f>'СВОД РОССИЯ'!$I$35:$I$49</c:f>
              <c:numCache>
                <c:formatCode>_-* #\ ##0_-;\-* #\ ##0_-;_-* "-"??_-;_-@_-</c:formatCode>
                <c:ptCount val="15"/>
                <c:pt idx="0">
                  <c:v>136840</c:v>
                </c:pt>
                <c:pt idx="1">
                  <c:v>47469</c:v>
                </c:pt>
                <c:pt idx="2">
                  <c:v>38636</c:v>
                </c:pt>
                <c:pt idx="3">
                  <c:v>33091</c:v>
                </c:pt>
                <c:pt idx="4">
                  <c:v>22511</c:v>
                </c:pt>
                <c:pt idx="5">
                  <c:v>19155</c:v>
                </c:pt>
                <c:pt idx="6">
                  <c:v>16587</c:v>
                </c:pt>
                <c:pt idx="7">
                  <c:v>16382</c:v>
                </c:pt>
                <c:pt idx="8">
                  <c:v>13824</c:v>
                </c:pt>
                <c:pt idx="9">
                  <c:v>11790</c:v>
                </c:pt>
                <c:pt idx="10">
                  <c:v>10690</c:v>
                </c:pt>
                <c:pt idx="11">
                  <c:v>8791</c:v>
                </c:pt>
                <c:pt idx="12">
                  <c:v>4964</c:v>
                </c:pt>
                <c:pt idx="13">
                  <c:v>4463</c:v>
                </c:pt>
                <c:pt idx="14">
                  <c:v>4364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6-481C-BEAF-5264171D8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027437104"/>
        <c:axId val="1027433360"/>
      </c:barChart>
      <c:catAx>
        <c:axId val="10274371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t"/>
        <c:numFmt formatCode="_-* #\ ##0_-;\-* #\ ##0_-;_-* &quot;-&quot;??_-;_-@_-" sourceLinked="1"/>
        <c:majorTickMark val="none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5213962932882"/>
          <c:y val="0.10303028515124875"/>
          <c:w val="0.39010841745596481"/>
          <c:h val="0.793939429697502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РОССИЯ'!$H$9</c:f>
              <c:strCache>
                <c:ptCount val="1"/>
                <c:pt idx="0">
                  <c:v>Регистрации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7D-4D7D-A632-A1DAF8752D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РОССИЯ'!$I$8:$J$8</c:f>
              <c:strCache>
                <c:ptCount val="2"/>
                <c:pt idx="0">
                  <c:v>6M'22</c:v>
                </c:pt>
                <c:pt idx="1">
                  <c:v>6M'23</c:v>
                </c:pt>
              </c:strCache>
            </c:strRef>
          </c:cat>
          <c:val>
            <c:numRef>
              <c:f>'СВОД РОССИЯ'!$I$9:$J$9</c:f>
              <c:numCache>
                <c:formatCode>_-* #\ ##0_-;\-* #\ ##0_-;_-* "-"??_-;_-@_-</c:formatCode>
                <c:ptCount val="2"/>
                <c:pt idx="0">
                  <c:v>391979</c:v>
                </c:pt>
                <c:pt idx="1">
                  <c:v>441083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D-4D7D-A632-A1DAF8752D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7"/>
        <c:axId val="1167667392"/>
        <c:axId val="1167675712"/>
      </c:barChart>
      <c:catAx>
        <c:axId val="1167667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67675712"/>
        <c:crosses val="autoZero"/>
        <c:auto val="1"/>
        <c:lblAlgn val="ctr"/>
        <c:lblOffset val="100"/>
        <c:noMultiLvlLbl val="0"/>
      </c:catAx>
      <c:valAx>
        <c:axId val="1167675712"/>
        <c:scaling>
          <c:orientation val="minMax"/>
          <c:min val="0"/>
        </c:scaling>
        <c:delete val="1"/>
        <c:axPos val="b"/>
        <c:numFmt formatCode="_-* #\ ##0_-;\-* #\ ##0_-;_-* &quot;-&quot;??_-;_-@_-" sourceLinked="1"/>
        <c:majorTickMark val="none"/>
        <c:minorTickMark val="none"/>
        <c:tickLblPos val="nextTo"/>
        <c:crossAx val="116766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885301175802713E-2"/>
          <c:y val="9.3034778491318193E-2"/>
          <c:w val="0.93016445755670429"/>
          <c:h val="0.813930443017363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'СВОД РОССИЯ'!$M$70</c:f>
              <c:strCache>
                <c:ptCount val="1"/>
                <c:pt idx="0">
                  <c:v>Доля 6M'22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2D-4A88-9940-695ECF1318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РОССИЯ'!$L$71:$L$76</c:f>
              <c:strCache>
                <c:ptCount val="6"/>
                <c:pt idx="0">
                  <c:v>РОССИЯ</c:v>
                </c:pt>
                <c:pt idx="1">
                  <c:v>КИТАЙ</c:v>
                </c:pt>
                <c:pt idx="2">
                  <c:v>КОРЕЯ</c:v>
                </c:pt>
                <c:pt idx="3">
                  <c:v>ЕВРОПА</c:v>
                </c:pt>
                <c:pt idx="4">
                  <c:v>ЯПОНИЯ</c:v>
                </c:pt>
                <c:pt idx="5">
                  <c:v>США</c:v>
                </c:pt>
              </c:strCache>
            </c:strRef>
          </c:cat>
          <c:val>
            <c:numRef>
              <c:f>'СВОД РОССИЯ'!$M$71:$M$76</c:f>
              <c:numCache>
                <c:formatCode>0.0%</c:formatCode>
                <c:ptCount val="6"/>
                <c:pt idx="0">
                  <c:v>0.26715972029113805</c:v>
                </c:pt>
                <c:pt idx="1">
                  <c:v>0.10308715517923155</c:v>
                </c:pt>
                <c:pt idx="2">
                  <c:v>0.21623097155714974</c:v>
                </c:pt>
                <c:pt idx="3">
                  <c:v>0.2421507274624406</c:v>
                </c:pt>
                <c:pt idx="4">
                  <c:v>0.14704359162097969</c:v>
                </c:pt>
                <c:pt idx="5">
                  <c:v>2.4322731574905797E-2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D-4A88-9940-695ECF131833}"/>
            </c:ext>
          </c:extLst>
        </c:ser>
        <c:ser>
          <c:idx val="1"/>
          <c:order val="1"/>
          <c:tx>
            <c:strRef>
              <c:f>'СВОД РОССИЯ'!$N$70</c:f>
              <c:strCache>
                <c:ptCount val="1"/>
                <c:pt idx="0">
                  <c:v>Доля 6M'23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8167761634269078E-18"/>
                  <c:y val="-0.262087984182041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2D-4A88-9940-695ECF131833}"/>
                </c:ext>
              </c:extLst>
            </c:dLbl>
            <c:dLbl>
              <c:idx val="1"/>
              <c:layout>
                <c:manualLayout>
                  <c:x val="0"/>
                  <c:y val="-0.278372556189260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2D-4A88-9940-695ECF131833}"/>
                </c:ext>
              </c:extLst>
            </c:dLbl>
            <c:dLbl>
              <c:idx val="2"/>
              <c:layout>
                <c:manualLayout>
                  <c:x val="-5.4534209307415262E-17"/>
                  <c:y val="-0.1050771972506881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2D-4A88-9940-695ECF131833}"/>
                </c:ext>
              </c:extLst>
            </c:dLbl>
            <c:dLbl>
              <c:idx val="3"/>
              <c:layout>
                <c:manualLayout>
                  <c:x val="0"/>
                  <c:y val="-8.678739872244799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2D-4A88-9940-695ECF131833}"/>
                </c:ext>
              </c:extLst>
            </c:dLbl>
            <c:dLbl>
              <c:idx val="4"/>
              <c:layout>
                <c:manualLayout>
                  <c:x val="-1.0906841861483052E-16"/>
                  <c:y val="-8.808741169232724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2D-4A88-9940-695ECF131833}"/>
                </c:ext>
              </c:extLst>
            </c:dLbl>
            <c:dLbl>
              <c:idx val="5"/>
              <c:layout>
                <c:manualLayout>
                  <c:x val="-1.0906841861483052E-16"/>
                  <c:y val="-6.9651654756183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2D-4A88-9940-695ECF1318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РОССИЯ'!$L$71:$L$76</c:f>
              <c:strCache>
                <c:ptCount val="6"/>
                <c:pt idx="0">
                  <c:v>РОССИЯ</c:v>
                </c:pt>
                <c:pt idx="1">
                  <c:v>КИТАЙ</c:v>
                </c:pt>
                <c:pt idx="2">
                  <c:v>КОРЕЯ</c:v>
                </c:pt>
                <c:pt idx="3">
                  <c:v>ЕВРОПА</c:v>
                </c:pt>
                <c:pt idx="4">
                  <c:v>ЯПОНИЯ</c:v>
                </c:pt>
                <c:pt idx="5">
                  <c:v>США</c:v>
                </c:pt>
              </c:strCache>
            </c:strRef>
          </c:cat>
          <c:val>
            <c:numRef>
              <c:f>'СВОД РОССИЯ'!$N$71:$N$76</c:f>
              <c:numCache>
                <c:formatCode>0.0%</c:formatCode>
                <c:ptCount val="6"/>
                <c:pt idx="0">
                  <c:v>0.40111044860037681</c:v>
                </c:pt>
                <c:pt idx="1">
                  <c:v>0.39447224218571109</c:v>
                </c:pt>
                <c:pt idx="2">
                  <c:v>8.2345046170448646E-2</c:v>
                </c:pt>
                <c:pt idx="3">
                  <c:v>5.3822069769181767E-2</c:v>
                </c:pt>
                <c:pt idx="4">
                  <c:v>5.4246026258096547E-2</c:v>
                </c:pt>
                <c:pt idx="5">
                  <c:v>1.3972426958191541E-2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2D-4A88-9940-695ECF13183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973589936"/>
        <c:axId val="973590352"/>
      </c:barChart>
      <c:catAx>
        <c:axId val="97358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73590352"/>
        <c:crosses val="autoZero"/>
        <c:auto val="1"/>
        <c:lblAlgn val="ctr"/>
        <c:lblOffset val="100"/>
        <c:noMultiLvlLbl val="0"/>
      </c:catAx>
      <c:valAx>
        <c:axId val="973590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973589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ФИН Марки'!$H$3</c:f>
              <c:strCache>
                <c:ptCount val="1"/>
                <c:pt idx="0">
                  <c:v>Оборот, руб.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ФИН Марки'!$G$4:$G$33</c:f>
              <c:strCache>
                <c:ptCount val="30"/>
                <c:pt idx="0">
                  <c:v>CHERY</c:v>
                </c:pt>
                <c:pt idx="1">
                  <c:v>LADA</c:v>
                </c:pt>
                <c:pt idx="2">
                  <c:v>GEELY</c:v>
                </c:pt>
                <c:pt idx="3">
                  <c:v>HAVAL</c:v>
                </c:pt>
                <c:pt idx="4">
                  <c:v>EXEED</c:v>
                </c:pt>
                <c:pt idx="5">
                  <c:v>MERCEDES</c:v>
                </c:pt>
                <c:pt idx="6">
                  <c:v>KIA</c:v>
                </c:pt>
                <c:pt idx="7">
                  <c:v>HYUNDAI</c:v>
                </c:pt>
                <c:pt idx="8">
                  <c:v>TOYOTA</c:v>
                </c:pt>
                <c:pt idx="9">
                  <c:v>OMODA</c:v>
                </c:pt>
                <c:pt idx="10">
                  <c:v>BMW</c:v>
                </c:pt>
                <c:pt idx="11">
                  <c:v>CHANGAN</c:v>
                </c:pt>
                <c:pt idx="12">
                  <c:v>AUDI</c:v>
                </c:pt>
                <c:pt idx="13">
                  <c:v>LEXUS</c:v>
                </c:pt>
                <c:pt idx="14">
                  <c:v>VOLKSWAGEN</c:v>
                </c:pt>
                <c:pt idx="15">
                  <c:v>PORSCHE</c:v>
                </c:pt>
                <c:pt idx="16">
                  <c:v>LANDROVER</c:v>
                </c:pt>
                <c:pt idx="17">
                  <c:v>MITSUBISHI</c:v>
                </c:pt>
                <c:pt idx="18">
                  <c:v>TANK</c:v>
                </c:pt>
                <c:pt idx="19">
                  <c:v>MAZDA</c:v>
                </c:pt>
                <c:pt idx="20">
                  <c:v>VOYAH</c:v>
                </c:pt>
                <c:pt idx="21">
                  <c:v>JAC</c:v>
                </c:pt>
                <c:pt idx="22">
                  <c:v>МОСКВИЧ</c:v>
                </c:pt>
                <c:pt idx="23">
                  <c:v>UAZ</c:v>
                </c:pt>
                <c:pt idx="24">
                  <c:v>CHEVROLET</c:v>
                </c:pt>
                <c:pt idx="25">
                  <c:v>SKODA</c:v>
                </c:pt>
                <c:pt idx="26">
                  <c:v>RENAULT</c:v>
                </c:pt>
                <c:pt idx="27">
                  <c:v>GENESIS</c:v>
                </c:pt>
                <c:pt idx="28">
                  <c:v>TESLA</c:v>
                </c:pt>
                <c:pt idx="29">
                  <c:v>NISSAN</c:v>
                </c:pt>
              </c:strCache>
            </c:strRef>
          </c:cat>
          <c:val>
            <c:numRef>
              <c:f>'СВОД ФИН Марки'!$H$4:$H$33</c:f>
              <c:numCache>
                <c:formatCode>_-* #\ ##0_-;\-* #\ ##0_-;_-* "-"??_-;_-@_-</c:formatCode>
                <c:ptCount val="30"/>
                <c:pt idx="0">
                  <c:v>129900.45285</c:v>
                </c:pt>
                <c:pt idx="1">
                  <c:v>110275.949952</c:v>
                </c:pt>
                <c:pt idx="2">
                  <c:v>97520.063406000001</c:v>
                </c:pt>
                <c:pt idx="3">
                  <c:v>94275.885672000004</c:v>
                </c:pt>
                <c:pt idx="4">
                  <c:v>67906.180229999998</c:v>
                </c:pt>
                <c:pt idx="5">
                  <c:v>62970.699477000002</c:v>
                </c:pt>
                <c:pt idx="6">
                  <c:v>54664.775108000002</c:v>
                </c:pt>
                <c:pt idx="7">
                  <c:v>54611.447843000002</c:v>
                </c:pt>
                <c:pt idx="8">
                  <c:v>41696.158044999996</c:v>
                </c:pt>
                <c:pt idx="9">
                  <c:v>35392.5026</c:v>
                </c:pt>
                <c:pt idx="10">
                  <c:v>32427.480052999999</c:v>
                </c:pt>
                <c:pt idx="11">
                  <c:v>23162.570986999999</c:v>
                </c:pt>
                <c:pt idx="12">
                  <c:v>14883.230663</c:v>
                </c:pt>
                <c:pt idx="13">
                  <c:v>14374.680612</c:v>
                </c:pt>
                <c:pt idx="14">
                  <c:v>14212.429341999999</c:v>
                </c:pt>
                <c:pt idx="15">
                  <c:v>12277.635085</c:v>
                </c:pt>
                <c:pt idx="16">
                  <c:v>11735.710589</c:v>
                </c:pt>
                <c:pt idx="17">
                  <c:v>11619.620661000001</c:v>
                </c:pt>
                <c:pt idx="18">
                  <c:v>10485.294</c:v>
                </c:pt>
                <c:pt idx="19">
                  <c:v>9204.3066340000005</c:v>
                </c:pt>
                <c:pt idx="20">
                  <c:v>8185.315955</c:v>
                </c:pt>
                <c:pt idx="21">
                  <c:v>8031.9699840000003</c:v>
                </c:pt>
                <c:pt idx="22">
                  <c:v>7046.8</c:v>
                </c:pt>
                <c:pt idx="23">
                  <c:v>6437.8254040000002</c:v>
                </c:pt>
                <c:pt idx="24">
                  <c:v>5928.4316150000004</c:v>
                </c:pt>
                <c:pt idx="25">
                  <c:v>5742.5231789999998</c:v>
                </c:pt>
                <c:pt idx="26">
                  <c:v>5223.4590959999996</c:v>
                </c:pt>
                <c:pt idx="27">
                  <c:v>5016.2623400000002</c:v>
                </c:pt>
                <c:pt idx="28">
                  <c:v>4097.9616290000004</c:v>
                </c:pt>
                <c:pt idx="29">
                  <c:v>4008.1426590000001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A-48FE-AC1C-C64A7BB3B8B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98138960"/>
        <c:axId val="1298144368"/>
      </c:barChart>
      <c:catAx>
        <c:axId val="1298138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144368"/>
        <c:crosses val="autoZero"/>
        <c:auto val="1"/>
        <c:lblAlgn val="ctr"/>
        <c:lblOffset val="100"/>
        <c:noMultiLvlLbl val="0"/>
      </c:catAx>
      <c:valAx>
        <c:axId val="1298144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138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ФИН Марки'!$J$3</c:f>
              <c:strCache>
                <c:ptCount val="1"/>
                <c:pt idx="0">
                  <c:v>Ср.Цена, млн.руб.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ФИН Марки'!$G$4:$G$33</c:f>
              <c:strCache>
                <c:ptCount val="30"/>
                <c:pt idx="0">
                  <c:v>CHERY</c:v>
                </c:pt>
                <c:pt idx="1">
                  <c:v>LADA</c:v>
                </c:pt>
                <c:pt idx="2">
                  <c:v>GEELY</c:v>
                </c:pt>
                <c:pt idx="3">
                  <c:v>HAVAL</c:v>
                </c:pt>
                <c:pt idx="4">
                  <c:v>EXEED</c:v>
                </c:pt>
                <c:pt idx="5">
                  <c:v>MERCEDES</c:v>
                </c:pt>
                <c:pt idx="6">
                  <c:v>KIA</c:v>
                </c:pt>
                <c:pt idx="7">
                  <c:v>HYUNDAI</c:v>
                </c:pt>
                <c:pt idx="8">
                  <c:v>TOYOTA</c:v>
                </c:pt>
                <c:pt idx="9">
                  <c:v>OMODA</c:v>
                </c:pt>
                <c:pt idx="10">
                  <c:v>BMW</c:v>
                </c:pt>
                <c:pt idx="11">
                  <c:v>CHANGAN</c:v>
                </c:pt>
                <c:pt idx="12">
                  <c:v>AUDI</c:v>
                </c:pt>
                <c:pt idx="13">
                  <c:v>LEXUS</c:v>
                </c:pt>
                <c:pt idx="14">
                  <c:v>VOLKSWAGEN</c:v>
                </c:pt>
                <c:pt idx="15">
                  <c:v>PORSCHE</c:v>
                </c:pt>
                <c:pt idx="16">
                  <c:v>LANDROVER</c:v>
                </c:pt>
                <c:pt idx="17">
                  <c:v>MITSUBISHI</c:v>
                </c:pt>
                <c:pt idx="18">
                  <c:v>TANK</c:v>
                </c:pt>
                <c:pt idx="19">
                  <c:v>MAZDA</c:v>
                </c:pt>
                <c:pt idx="20">
                  <c:v>VOYAH</c:v>
                </c:pt>
                <c:pt idx="21">
                  <c:v>JAC</c:v>
                </c:pt>
                <c:pt idx="22">
                  <c:v>МОСКВИЧ</c:v>
                </c:pt>
                <c:pt idx="23">
                  <c:v>UAZ</c:v>
                </c:pt>
                <c:pt idx="24">
                  <c:v>CHEVROLET</c:v>
                </c:pt>
                <c:pt idx="25">
                  <c:v>SKODA</c:v>
                </c:pt>
                <c:pt idx="26">
                  <c:v>RENAULT</c:v>
                </c:pt>
                <c:pt idx="27">
                  <c:v>GENESIS</c:v>
                </c:pt>
                <c:pt idx="28">
                  <c:v>TESLA</c:v>
                </c:pt>
                <c:pt idx="29">
                  <c:v>NISSAN</c:v>
                </c:pt>
              </c:strCache>
            </c:strRef>
          </c:cat>
          <c:val>
            <c:numRef>
              <c:f>'СВОД ФИН Марки'!$J$4:$J$33</c:f>
              <c:numCache>
                <c:formatCode>_-* #\ ##0.000_-;\-* #\ ##0.000_-;_-* "-"??_-;_-@_-</c:formatCode>
                <c:ptCount val="30"/>
                <c:pt idx="0">
                  <c:v>2.7365323232004046</c:v>
                </c:pt>
                <c:pt idx="1">
                  <c:v>0.8175735083406237</c:v>
                </c:pt>
                <c:pt idx="2">
                  <c:v>2.9470267869209148</c:v>
                </c:pt>
                <c:pt idx="3">
                  <c:v>2.4401047124961175</c:v>
                </c:pt>
                <c:pt idx="4">
                  <c:v>4.0939398462651475</c:v>
                </c:pt>
                <c:pt idx="5">
                  <c:v>20.131297786764708</c:v>
                </c:pt>
                <c:pt idx="6">
                  <c:v>2.8757312382555633</c:v>
                </c:pt>
                <c:pt idx="7">
                  <c:v>3.3481360948439702</c:v>
                </c:pt>
                <c:pt idx="8">
                  <c:v>4.2888457153877804</c:v>
                </c:pt>
                <c:pt idx="9">
                  <c:v>2.5602215422453702</c:v>
                </c:pt>
                <c:pt idx="10">
                  <c:v>8.2219777010649082</c:v>
                </c:pt>
                <c:pt idx="11">
                  <c:v>2.6357044819071462</c:v>
                </c:pt>
                <c:pt idx="12">
                  <c:v>9.6456452773817229</c:v>
                </c:pt>
                <c:pt idx="13">
                  <c:v>6.6952401546343729</c:v>
                </c:pt>
                <c:pt idx="14">
                  <c:v>3.10247311547697</c:v>
                </c:pt>
                <c:pt idx="15">
                  <c:v>13.748751494960805</c:v>
                </c:pt>
                <c:pt idx="16">
                  <c:v>12.538152338675214</c:v>
                </c:pt>
                <c:pt idx="17">
                  <c:v>3.3227396800114382</c:v>
                </c:pt>
                <c:pt idx="18">
                  <c:v>4.1890906911705947</c:v>
                </c:pt>
                <c:pt idx="19">
                  <c:v>3.2115515122121425</c:v>
                </c:pt>
                <c:pt idx="20">
                  <c:v>7.5232683409926473</c:v>
                </c:pt>
                <c:pt idx="21">
                  <c:v>2.0354713593512419</c:v>
                </c:pt>
                <c:pt idx="22">
                  <c:v>2.0695447870778265</c:v>
                </c:pt>
                <c:pt idx="23">
                  <c:v>1.8951502513982925</c:v>
                </c:pt>
                <c:pt idx="24">
                  <c:v>2.8420094031639498</c:v>
                </c:pt>
                <c:pt idx="25">
                  <c:v>2.7036361483050846</c:v>
                </c:pt>
                <c:pt idx="26">
                  <c:v>1.4453400929717763</c:v>
                </c:pt>
                <c:pt idx="27">
                  <c:v>6.8621919835841307</c:v>
                </c:pt>
                <c:pt idx="28">
                  <c:v>6.4231373495297808</c:v>
                </c:pt>
                <c:pt idx="29">
                  <c:v>2.9235176214442009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7-4FC4-A8B1-52D5A350CD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98138960"/>
        <c:axId val="1298144368"/>
      </c:barChart>
      <c:catAx>
        <c:axId val="1298138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144368"/>
        <c:crosses val="autoZero"/>
        <c:auto val="1"/>
        <c:lblAlgn val="ctr"/>
        <c:lblOffset val="100"/>
        <c:noMultiLvlLbl val="0"/>
      </c:catAx>
      <c:valAx>
        <c:axId val="1298144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0_-;\-* #\ ##0.0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138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87-4B1C-B3C8-AB5BD4C1921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87-4B1C-B3C8-AB5BD4C19219}"/>
              </c:ext>
            </c:extLst>
          </c:dPt>
          <c:dLbls>
            <c:dLbl>
              <c:idx val="0"/>
              <c:layout>
                <c:manualLayout>
                  <c:x val="0.19150057922647265"/>
                  <c:y val="9.0103154016417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287-4B1C-B3C8-AB5BD4C1921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87-4B1C-B3C8-AB5BD4C19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РОССИЯ'!$J$22:$K$22</c:f>
              <c:numCache>
                <c:formatCode>0.0%</c:formatCode>
                <c:ptCount val="2"/>
                <c:pt idx="0">
                  <c:v>9.9124201114076035E-2</c:v>
                </c:pt>
                <c:pt idx="1">
                  <c:v>0.90087579888592395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87-4B1C-B3C8-AB5BD4C192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36925039731239"/>
          <c:y val="3.2635253502566318E-2"/>
          <c:w val="0.61676776170470859"/>
          <c:h val="0.934729492994867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ФО'!$M$36</c:f>
              <c:strCache>
                <c:ptCount val="1"/>
                <c:pt idx="0">
                  <c:v>Динамика</c:v>
                </c:pt>
              </c:strCache>
            </c:strRef>
          </c:tx>
          <c:spPr>
            <a:solidFill>
              <a:srgbClr val="00B050">
                <a:alpha val="41961"/>
              </a:srgbClr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ФО'!$H$37:$H$51</c:f>
              <c:strCache>
                <c:ptCount val="15"/>
                <c:pt idx="0">
                  <c:v>LADA</c:v>
                </c:pt>
                <c:pt idx="1">
                  <c:v>CHERY</c:v>
                </c:pt>
                <c:pt idx="2">
                  <c:v>HAVAL</c:v>
                </c:pt>
                <c:pt idx="3">
                  <c:v>HYUNDAI</c:v>
                </c:pt>
                <c:pt idx="4">
                  <c:v>KIA</c:v>
                </c:pt>
                <c:pt idx="5">
                  <c:v>GEELY</c:v>
                </c:pt>
                <c:pt idx="6">
                  <c:v>GAZ</c:v>
                </c:pt>
                <c:pt idx="7">
                  <c:v>OMODA</c:v>
                </c:pt>
                <c:pt idx="8">
                  <c:v>EXEED</c:v>
                </c:pt>
                <c:pt idx="9">
                  <c:v>UAZ</c:v>
                </c:pt>
                <c:pt idx="10">
                  <c:v>TOYOTA</c:v>
                </c:pt>
                <c:pt idx="11">
                  <c:v>CHANGAN</c:v>
                </c:pt>
                <c:pt idx="12">
                  <c:v>RENAULT</c:v>
                </c:pt>
                <c:pt idx="13">
                  <c:v>MITSUBISHI</c:v>
                </c:pt>
                <c:pt idx="14">
                  <c:v>МОСКВИЧ</c:v>
                </c:pt>
              </c:strCache>
            </c:strRef>
          </c:cat>
          <c:val>
            <c:numRef>
              <c:f>'СВОД ФО'!$M$37:$M$51</c:f>
              <c:numCache>
                <c:formatCode>0.0%</c:formatCode>
                <c:ptCount val="15"/>
                <c:pt idx="0">
                  <c:v>0.97402188104993015</c:v>
                </c:pt>
                <c:pt idx="1">
                  <c:v>2.2398989898989901</c:v>
                </c:pt>
                <c:pt idx="2">
                  <c:v>2.6554894537587885</c:v>
                </c:pt>
                <c:pt idx="3">
                  <c:v>-0.37623915737298641</c:v>
                </c:pt>
                <c:pt idx="4">
                  <c:v>-0.47445637935551477</c:v>
                </c:pt>
                <c:pt idx="5">
                  <c:v>2.0133647798742138</c:v>
                </c:pt>
                <c:pt idx="6">
                  <c:v>0.36171236171236165</c:v>
                </c:pt>
                <c:pt idx="7">
                  <c:v>0</c:v>
                </c:pt>
                <c:pt idx="8">
                  <c:v>6.5170068027210881</c:v>
                </c:pt>
                <c:pt idx="9">
                  <c:v>0.16002795248078261</c:v>
                </c:pt>
                <c:pt idx="10">
                  <c:v>-0.57583230579531441</c:v>
                </c:pt>
                <c:pt idx="11">
                  <c:v>5.187793427230047</c:v>
                </c:pt>
                <c:pt idx="12">
                  <c:v>-0.84133852589066782</c:v>
                </c:pt>
                <c:pt idx="13">
                  <c:v>-0.19897585954645214</c:v>
                </c:pt>
                <c:pt idx="1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B195-47ED-BC9E-D742FBE1B6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027437104"/>
        <c:axId val="1027433360"/>
      </c:barChart>
      <c:catAx>
        <c:axId val="1027437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99544250755095"/>
          <c:y val="6.180524302068708E-2"/>
          <c:w val="0.51030321984247207"/>
          <c:h val="0.9125431803070808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ФО'!$I$36</c:f>
              <c:strCache>
                <c:ptCount val="1"/>
                <c:pt idx="0">
                  <c:v>6M'23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ФО'!$H$37:$H$51</c:f>
              <c:strCache>
                <c:ptCount val="15"/>
                <c:pt idx="0">
                  <c:v>LADA</c:v>
                </c:pt>
                <c:pt idx="1">
                  <c:v>CHERY</c:v>
                </c:pt>
                <c:pt idx="2">
                  <c:v>HAVAL</c:v>
                </c:pt>
                <c:pt idx="3">
                  <c:v>HYUNDAI</c:v>
                </c:pt>
                <c:pt idx="4">
                  <c:v>KIA</c:v>
                </c:pt>
                <c:pt idx="5">
                  <c:v>GEELY</c:v>
                </c:pt>
                <c:pt idx="6">
                  <c:v>GAZ</c:v>
                </c:pt>
                <c:pt idx="7">
                  <c:v>OMODA</c:v>
                </c:pt>
                <c:pt idx="8">
                  <c:v>EXEED</c:v>
                </c:pt>
                <c:pt idx="9">
                  <c:v>UAZ</c:v>
                </c:pt>
                <c:pt idx="10">
                  <c:v>TOYOTA</c:v>
                </c:pt>
                <c:pt idx="11">
                  <c:v>CHANGAN</c:v>
                </c:pt>
                <c:pt idx="12">
                  <c:v>RENAULT</c:v>
                </c:pt>
                <c:pt idx="13">
                  <c:v>MITSUBISHI</c:v>
                </c:pt>
                <c:pt idx="14">
                  <c:v>МОСКВИЧ</c:v>
                </c:pt>
              </c:strCache>
            </c:strRef>
          </c:cat>
          <c:val>
            <c:numRef>
              <c:f>'СВОД ФО'!$I$37:$I$51</c:f>
              <c:numCache>
                <c:formatCode>_-* #\ ##0_-;\-* #\ ##0_-;_-* "-"??_-;_-@_-</c:formatCode>
                <c:ptCount val="15"/>
                <c:pt idx="0">
                  <c:v>43845</c:v>
                </c:pt>
                <c:pt idx="1">
                  <c:v>7698</c:v>
                </c:pt>
                <c:pt idx="2">
                  <c:v>6759</c:v>
                </c:pt>
                <c:pt idx="3">
                  <c:v>4027</c:v>
                </c:pt>
                <c:pt idx="4">
                  <c:v>4012</c:v>
                </c:pt>
                <c:pt idx="5">
                  <c:v>3833</c:v>
                </c:pt>
                <c:pt idx="6">
                  <c:v>2831</c:v>
                </c:pt>
                <c:pt idx="7">
                  <c:v>2410</c:v>
                </c:pt>
                <c:pt idx="8">
                  <c:v>2210</c:v>
                </c:pt>
                <c:pt idx="9">
                  <c:v>1660</c:v>
                </c:pt>
                <c:pt idx="10">
                  <c:v>1376</c:v>
                </c:pt>
                <c:pt idx="11">
                  <c:v>1318</c:v>
                </c:pt>
                <c:pt idx="12">
                  <c:v>1100</c:v>
                </c:pt>
                <c:pt idx="13">
                  <c:v>1095</c:v>
                </c:pt>
                <c:pt idx="14">
                  <c:v>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D-4D20-B348-0CD99338A932}"/>
            </c:ext>
          </c:extLst>
        </c:ser>
        <c:ser>
          <c:idx val="1"/>
          <c:order val="1"/>
          <c:tx>
            <c:strRef>
              <c:f>'СВОД ФО'!$J$36</c:f>
              <c:strCache>
                <c:ptCount val="1"/>
                <c:pt idx="0">
                  <c:v>6M'22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ФО'!$H$37:$H$51</c:f>
              <c:strCache>
                <c:ptCount val="15"/>
                <c:pt idx="0">
                  <c:v>LADA</c:v>
                </c:pt>
                <c:pt idx="1">
                  <c:v>CHERY</c:v>
                </c:pt>
                <c:pt idx="2">
                  <c:v>HAVAL</c:v>
                </c:pt>
                <c:pt idx="3">
                  <c:v>HYUNDAI</c:v>
                </c:pt>
                <c:pt idx="4">
                  <c:v>KIA</c:v>
                </c:pt>
                <c:pt idx="5">
                  <c:v>GEELY</c:v>
                </c:pt>
                <c:pt idx="6">
                  <c:v>GAZ</c:v>
                </c:pt>
                <c:pt idx="7">
                  <c:v>OMODA</c:v>
                </c:pt>
                <c:pt idx="8">
                  <c:v>EXEED</c:v>
                </c:pt>
                <c:pt idx="9">
                  <c:v>UAZ</c:v>
                </c:pt>
                <c:pt idx="10">
                  <c:v>TOYOTA</c:v>
                </c:pt>
                <c:pt idx="11">
                  <c:v>CHANGAN</c:v>
                </c:pt>
                <c:pt idx="12">
                  <c:v>RENAULT</c:v>
                </c:pt>
                <c:pt idx="13">
                  <c:v>MITSUBISHI</c:v>
                </c:pt>
                <c:pt idx="14">
                  <c:v>МОСКВИЧ</c:v>
                </c:pt>
              </c:strCache>
            </c:strRef>
          </c:cat>
          <c:val>
            <c:numRef>
              <c:f>'СВОД ФО'!$J$37:$J$51</c:f>
              <c:numCache>
                <c:formatCode>_-* #\ ##0_-;\-* #\ ##0_-;_-* "-"??_-;_-@_-</c:formatCode>
                <c:ptCount val="15"/>
                <c:pt idx="0">
                  <c:v>22211</c:v>
                </c:pt>
                <c:pt idx="1">
                  <c:v>2376</c:v>
                </c:pt>
                <c:pt idx="2">
                  <c:v>1849</c:v>
                </c:pt>
                <c:pt idx="3">
                  <c:v>6456</c:v>
                </c:pt>
                <c:pt idx="4">
                  <c:v>7634</c:v>
                </c:pt>
                <c:pt idx="5">
                  <c:v>1272</c:v>
                </c:pt>
                <c:pt idx="6">
                  <c:v>2079</c:v>
                </c:pt>
                <c:pt idx="7">
                  <c:v>0</c:v>
                </c:pt>
                <c:pt idx="8">
                  <c:v>294</c:v>
                </c:pt>
                <c:pt idx="9">
                  <c:v>1431</c:v>
                </c:pt>
                <c:pt idx="10">
                  <c:v>3244</c:v>
                </c:pt>
                <c:pt idx="11">
                  <c:v>213</c:v>
                </c:pt>
                <c:pt idx="12">
                  <c:v>6933</c:v>
                </c:pt>
                <c:pt idx="13">
                  <c:v>1367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D-4D20-B348-0CD99338A9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5"/>
        <c:axId val="899882400"/>
        <c:axId val="899879904"/>
      </c:barChart>
      <c:catAx>
        <c:axId val="89988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99879904"/>
        <c:crosses val="autoZero"/>
        <c:auto val="1"/>
        <c:lblAlgn val="ctr"/>
        <c:lblOffset val="100"/>
        <c:noMultiLvlLbl val="0"/>
      </c:catAx>
      <c:valAx>
        <c:axId val="899879904"/>
        <c:scaling>
          <c:orientation val="minMax"/>
        </c:scaling>
        <c:delete val="1"/>
        <c:axPos val="t"/>
        <c:numFmt formatCode="_-* #\ ##0_-;\-* #\ ##0_-;_-* &quot;-&quot;??_-;_-@_-" sourceLinked="1"/>
        <c:majorTickMark val="none"/>
        <c:minorTickMark val="none"/>
        <c:tickLblPos val="nextTo"/>
        <c:crossAx val="89988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7454662474548661"/>
          <c:y val="2.1283241186255804E-2"/>
          <c:w val="0.24567360772463875"/>
          <c:h val="4.97275807972375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159386969729"/>
          <c:y val="5.781439962665777E-2"/>
          <c:w val="0.65952860800425139"/>
          <c:h val="0.911720699885838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ФО'!$K$36</c:f>
              <c:strCache>
                <c:ptCount val="1"/>
                <c:pt idx="0">
                  <c:v>Доля 6M'23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ФО'!$H$37:$H$51</c:f>
              <c:strCache>
                <c:ptCount val="15"/>
                <c:pt idx="0">
                  <c:v>LADA</c:v>
                </c:pt>
                <c:pt idx="1">
                  <c:v>CHERY</c:v>
                </c:pt>
                <c:pt idx="2">
                  <c:v>HAVAL</c:v>
                </c:pt>
                <c:pt idx="3">
                  <c:v>HYUNDAI</c:v>
                </c:pt>
                <c:pt idx="4">
                  <c:v>KIA</c:v>
                </c:pt>
                <c:pt idx="5">
                  <c:v>GEELY</c:v>
                </c:pt>
                <c:pt idx="6">
                  <c:v>GAZ</c:v>
                </c:pt>
                <c:pt idx="7">
                  <c:v>OMODA</c:v>
                </c:pt>
                <c:pt idx="8">
                  <c:v>EXEED</c:v>
                </c:pt>
                <c:pt idx="9">
                  <c:v>UAZ</c:v>
                </c:pt>
                <c:pt idx="10">
                  <c:v>TOYOTA</c:v>
                </c:pt>
                <c:pt idx="11">
                  <c:v>CHANGAN</c:v>
                </c:pt>
                <c:pt idx="12">
                  <c:v>RENAULT</c:v>
                </c:pt>
                <c:pt idx="13">
                  <c:v>MITSUBISHI</c:v>
                </c:pt>
                <c:pt idx="14">
                  <c:v>МОСКВИЧ</c:v>
                </c:pt>
              </c:strCache>
            </c:strRef>
          </c:cat>
          <c:val>
            <c:numRef>
              <c:f>'СВОД ФО'!$K$37:$K$51</c:f>
              <c:numCache>
                <c:formatCode>0.0%</c:formatCode>
                <c:ptCount val="15"/>
                <c:pt idx="0">
                  <c:v>0.48370014893264934</c:v>
                </c:pt>
                <c:pt idx="1">
                  <c:v>8.4924706271719344E-2</c:v>
                </c:pt>
                <c:pt idx="2">
                  <c:v>7.4565613106073139E-2</c:v>
                </c:pt>
                <c:pt idx="3">
                  <c:v>4.4426057697611564E-2</c:v>
                </c:pt>
                <c:pt idx="4">
                  <c:v>4.4260576976115615E-2</c:v>
                </c:pt>
                <c:pt idx="5">
                  <c:v>4.2285840366263996E-2</c:v>
                </c:pt>
                <c:pt idx="6">
                  <c:v>3.1231728170334823E-2</c:v>
                </c:pt>
                <c:pt idx="7">
                  <c:v>2.6587235920348614E-2</c:v>
                </c:pt>
                <c:pt idx="8">
                  <c:v>2.4380826300402669E-2</c:v>
                </c:pt>
                <c:pt idx="9">
                  <c:v>1.8313199845551326E-2</c:v>
                </c:pt>
                <c:pt idx="10">
                  <c:v>1.5180098185228088E-2</c:v>
                </c:pt>
                <c:pt idx="11">
                  <c:v>1.4540239395443764E-2</c:v>
                </c:pt>
                <c:pt idx="12">
                  <c:v>1.2135252909702686E-2</c:v>
                </c:pt>
                <c:pt idx="13">
                  <c:v>1.2080092669204038E-2</c:v>
                </c:pt>
                <c:pt idx="14">
                  <c:v>7.104638976225936E-3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E-44DA-9E26-F39807EC32A3}"/>
            </c:ext>
          </c:extLst>
        </c:ser>
        <c:ser>
          <c:idx val="1"/>
          <c:order val="1"/>
          <c:tx>
            <c:strRef>
              <c:f>'СВОД ФО'!$L$36</c:f>
              <c:strCache>
                <c:ptCount val="1"/>
                <c:pt idx="0">
                  <c:v>Доля 6M'22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ФО'!$H$37:$H$51</c:f>
              <c:strCache>
                <c:ptCount val="15"/>
                <c:pt idx="0">
                  <c:v>LADA</c:v>
                </c:pt>
                <c:pt idx="1">
                  <c:v>CHERY</c:v>
                </c:pt>
                <c:pt idx="2">
                  <c:v>HAVAL</c:v>
                </c:pt>
                <c:pt idx="3">
                  <c:v>HYUNDAI</c:v>
                </c:pt>
                <c:pt idx="4">
                  <c:v>KIA</c:v>
                </c:pt>
                <c:pt idx="5">
                  <c:v>GEELY</c:v>
                </c:pt>
                <c:pt idx="6">
                  <c:v>GAZ</c:v>
                </c:pt>
                <c:pt idx="7">
                  <c:v>OMODA</c:v>
                </c:pt>
                <c:pt idx="8">
                  <c:v>EXEED</c:v>
                </c:pt>
                <c:pt idx="9">
                  <c:v>UAZ</c:v>
                </c:pt>
                <c:pt idx="10">
                  <c:v>TOYOTA</c:v>
                </c:pt>
                <c:pt idx="11">
                  <c:v>CHANGAN</c:v>
                </c:pt>
                <c:pt idx="12">
                  <c:v>RENAULT</c:v>
                </c:pt>
                <c:pt idx="13">
                  <c:v>MITSUBISHI</c:v>
                </c:pt>
                <c:pt idx="14">
                  <c:v>МОСКВИЧ</c:v>
                </c:pt>
              </c:strCache>
            </c:strRef>
          </c:cat>
          <c:val>
            <c:numRef>
              <c:f>'СВОД ФО'!$L$37:$L$51</c:f>
              <c:numCache>
                <c:formatCode>0.0%</c:formatCode>
                <c:ptCount val="15"/>
                <c:pt idx="0">
                  <c:v>0.31869314431658391</c:v>
                </c:pt>
                <c:pt idx="1">
                  <c:v>3.4091887393462854E-2</c:v>
                </c:pt>
                <c:pt idx="2">
                  <c:v>2.6530260854592935E-2</c:v>
                </c:pt>
                <c:pt idx="3">
                  <c:v>9.2633512210520269E-2</c:v>
                </c:pt>
                <c:pt idx="4">
                  <c:v>0.10953597153270009</c:v>
                </c:pt>
                <c:pt idx="5">
                  <c:v>1.8251212442964963E-2</c:v>
                </c:pt>
                <c:pt idx="6">
                  <c:v>2.9830401469279996E-2</c:v>
                </c:pt>
                <c:pt idx="7">
                  <c:v>0</c:v>
                </c:pt>
                <c:pt idx="8">
                  <c:v>4.2184406118173732E-3</c:v>
                </c:pt>
                <c:pt idx="9">
                  <c:v>2.0532613998335583E-2</c:v>
                </c:pt>
                <c:pt idx="10">
                  <c:v>4.6546331104542718E-2</c:v>
                </c:pt>
                <c:pt idx="11">
                  <c:v>3.0562171779493215E-3</c:v>
                </c:pt>
                <c:pt idx="12">
                  <c:v>9.9477716876632136E-2</c:v>
                </c:pt>
                <c:pt idx="13">
                  <c:v>1.9614314001205269E-2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E-44DA-9E26-F39807EC32A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0"/>
        <c:axId val="899882400"/>
        <c:axId val="899879904"/>
      </c:barChart>
      <c:catAx>
        <c:axId val="899882400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899879904"/>
        <c:crosses val="autoZero"/>
        <c:auto val="1"/>
        <c:lblAlgn val="ctr"/>
        <c:lblOffset val="100"/>
        <c:noMultiLvlLbl val="0"/>
      </c:catAx>
      <c:valAx>
        <c:axId val="899879904"/>
        <c:scaling>
          <c:orientation val="minMax"/>
        </c:scaling>
        <c:delete val="1"/>
        <c:axPos val="t"/>
        <c:numFmt formatCode="0.0%" sourceLinked="1"/>
        <c:majorTickMark val="none"/>
        <c:minorTickMark val="none"/>
        <c:tickLblPos val="nextTo"/>
        <c:crossAx val="89988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358971880704418E-2"/>
          <c:y val="0.15946845406043858"/>
          <c:w val="0.92328205623859116"/>
          <c:h val="0.691882954114869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'СВОД ФО'!$M$71</c:f>
              <c:strCache>
                <c:ptCount val="1"/>
                <c:pt idx="0">
                  <c:v>Доля 6M'22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3E-4B36-BE35-9E1E9E7AD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ФО'!$L$72:$L$77</c:f>
              <c:strCache>
                <c:ptCount val="6"/>
                <c:pt idx="0">
                  <c:v>РОССИЯ</c:v>
                </c:pt>
                <c:pt idx="1">
                  <c:v>КИТАЙ</c:v>
                </c:pt>
                <c:pt idx="2">
                  <c:v>КОРЕЯ</c:v>
                </c:pt>
                <c:pt idx="3">
                  <c:v>ЕВРОПА</c:v>
                </c:pt>
                <c:pt idx="4">
                  <c:v>ЯПОНИЯ</c:v>
                </c:pt>
                <c:pt idx="5">
                  <c:v>США</c:v>
                </c:pt>
              </c:strCache>
            </c:strRef>
          </c:cat>
          <c:val>
            <c:numRef>
              <c:f>'СВОД ФО'!$M$72:$M$77</c:f>
              <c:numCache>
                <c:formatCode>0.0%</c:formatCode>
                <c:ptCount val="6"/>
                <c:pt idx="0">
                  <c:v>0.36907050822165466</c:v>
                </c:pt>
                <c:pt idx="1">
                  <c:v>8.9390765345653864E-2</c:v>
                </c:pt>
                <c:pt idx="2">
                  <c:v>0.20397738686257066</c:v>
                </c:pt>
                <c:pt idx="3">
                  <c:v>0.20185381811920683</c:v>
                </c:pt>
                <c:pt idx="4">
                  <c:v>0.12368353086348896</c:v>
                </c:pt>
                <c:pt idx="5">
                  <c:v>1.2023990587425029E-2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E-4B36-BE35-9E1E9E7ADB1B}"/>
            </c:ext>
          </c:extLst>
        </c:ser>
        <c:ser>
          <c:idx val="1"/>
          <c:order val="1"/>
          <c:tx>
            <c:strRef>
              <c:f>'СВОД ФО'!$N$71</c:f>
              <c:strCache>
                <c:ptCount val="1"/>
                <c:pt idx="0">
                  <c:v>Доля 6M'23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9913601582722772E-18"/>
                  <c:y val="-0.2492147213294441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E-4B36-BE35-9E1E9E7ADB1B}"/>
                </c:ext>
              </c:extLst>
            </c:dLbl>
            <c:dLbl>
              <c:idx val="1"/>
              <c:layout>
                <c:manualLayout>
                  <c:x val="3.4871792618822203E-3"/>
                  <c:y val="-0.2017452506000262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E-4B36-BE35-9E1E9E7ADB1B}"/>
                </c:ext>
              </c:extLst>
            </c:dLbl>
            <c:dLbl>
              <c:idx val="2"/>
              <c:layout>
                <c:manualLayout>
                  <c:x val="0"/>
                  <c:y val="-8.30715737764814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3E-4B36-BE35-9E1E9E7ADB1B}"/>
                </c:ext>
              </c:extLst>
            </c:dLbl>
            <c:dLbl>
              <c:idx val="3"/>
              <c:layout>
                <c:manualLayout>
                  <c:x val="0"/>
                  <c:y val="-8.30715737764813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E-4B36-BE35-9E1E9E7ADB1B}"/>
                </c:ext>
              </c:extLst>
            </c:dLbl>
            <c:dLbl>
              <c:idx val="4"/>
              <c:layout>
                <c:manualLayout>
                  <c:x val="3.4873165524043413E-3"/>
                  <c:y val="-4.74694707294179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0" tIns="19050" rIns="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0701532601556528E-2"/>
                      <c:h val="9.02218964147000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5C3E-4B36-BE35-9E1E9E7ADB1B}"/>
                </c:ext>
              </c:extLst>
            </c:dLbl>
            <c:dLbl>
              <c:idx val="5"/>
              <c:layout>
                <c:manualLayout>
                  <c:x val="0"/>
                  <c:y val="-4.746947072941805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3E-4B36-BE35-9E1E9E7AD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19050" rIns="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'СВОД ФО'!$L$72:$L$77</c:f>
              <c:strCache>
                <c:ptCount val="6"/>
                <c:pt idx="0">
                  <c:v>РОССИЯ</c:v>
                </c:pt>
                <c:pt idx="1">
                  <c:v>КИТАЙ</c:v>
                </c:pt>
                <c:pt idx="2">
                  <c:v>КОРЕЯ</c:v>
                </c:pt>
                <c:pt idx="3">
                  <c:v>ЕВРОПА</c:v>
                </c:pt>
                <c:pt idx="4">
                  <c:v>ЯПОНИЯ</c:v>
                </c:pt>
                <c:pt idx="5">
                  <c:v>США</c:v>
                </c:pt>
              </c:strCache>
            </c:strRef>
          </c:cat>
          <c:val>
            <c:numRef>
              <c:f>'СВОД ФО'!$N$72:$N$77</c:f>
              <c:numCache>
                <c:formatCode>0.0%</c:formatCode>
                <c:ptCount val="6"/>
                <c:pt idx="0">
                  <c:v>0.54167356169672898</c:v>
                </c:pt>
                <c:pt idx="1">
                  <c:v>0.284284847481935</c:v>
                </c:pt>
                <c:pt idx="2">
                  <c:v>8.9734679243201498E-2</c:v>
                </c:pt>
                <c:pt idx="3">
                  <c:v>3.5148105245738873E-2</c:v>
                </c:pt>
                <c:pt idx="4">
                  <c:v>4.1160571460091569E-2</c:v>
                </c:pt>
                <c:pt idx="5">
                  <c:v>7.9982348723040431E-3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E-4B36-BE35-9E1E9E7ADB1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4"/>
        <c:overlap val="100"/>
        <c:axId val="1039507152"/>
        <c:axId val="1039517136"/>
      </c:barChart>
      <c:catAx>
        <c:axId val="103950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9517136"/>
        <c:crosses val="autoZero"/>
        <c:auto val="1"/>
        <c:lblAlgn val="ctr"/>
        <c:lblOffset val="100"/>
        <c:noMultiLvlLbl val="0"/>
      </c:catAx>
      <c:valAx>
        <c:axId val="1039517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950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52951918818807"/>
          <c:y val="0.15390954481555091"/>
          <c:w val="0.74537374037636273"/>
          <c:h val="0.6921809103688981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3EF-4944-8B89-7BBFA7D8B921}"/>
              </c:ext>
            </c:extLst>
          </c:dPt>
          <c:dPt>
            <c:idx val="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EF-4944-8B89-7BBFA7D8B92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3EF-4944-8B89-7BBFA7D8B9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ФО'!$H$11:$I$11</c:f>
              <c:strCache>
                <c:ptCount val="2"/>
                <c:pt idx="0">
                  <c:v>6M'22</c:v>
                </c:pt>
                <c:pt idx="1">
                  <c:v>6M'23</c:v>
                </c:pt>
              </c:strCache>
            </c:strRef>
          </c:cat>
          <c:val>
            <c:numRef>
              <c:f>'СВОД ФО'!$H$12:$I$12</c:f>
              <c:numCache>
                <c:formatCode>_-* #\ ##0_-;\-* #\ ##0_-;_-* "-"??_-;_-@_-</c:formatCode>
                <c:ptCount val="2"/>
                <c:pt idx="0">
                  <c:v>69694</c:v>
                </c:pt>
                <c:pt idx="1">
                  <c:v>90645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F-4944-8B89-7BBFA7D8B9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"/>
        <c:axId val="1039474288"/>
        <c:axId val="1039478864"/>
      </c:barChart>
      <c:catAx>
        <c:axId val="1039474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9478864"/>
        <c:crosses val="autoZero"/>
        <c:auto val="1"/>
        <c:lblAlgn val="ctr"/>
        <c:lblOffset val="100"/>
        <c:noMultiLvlLbl val="0"/>
      </c:catAx>
      <c:valAx>
        <c:axId val="1039478864"/>
        <c:scaling>
          <c:orientation val="minMax"/>
        </c:scaling>
        <c:delete val="1"/>
        <c:axPos val="b"/>
        <c:numFmt formatCode="_-* #\ ##0_-;\-* #\ ##0_-;_-* &quot;-&quot;??_-;_-@_-" sourceLinked="1"/>
        <c:majorTickMark val="none"/>
        <c:minorTickMark val="none"/>
        <c:tickLblPos val="nextTo"/>
        <c:crossAx val="1039474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 РОССИЯ'!$H$9</c:f>
              <c:strCache>
                <c:ptCount val="1"/>
                <c:pt idx="0">
                  <c:v>Регистрации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РОССИЯ'!$I$8:$J$8</c:f>
              <c:strCache>
                <c:ptCount val="2"/>
                <c:pt idx="0">
                  <c:v>6M'22</c:v>
                </c:pt>
                <c:pt idx="1">
                  <c:v>6M'23</c:v>
                </c:pt>
              </c:strCache>
            </c:strRef>
          </c:cat>
          <c:val>
            <c:numRef>
              <c:f>'СВОД РОССИЯ'!$I$9:$J$9</c:f>
              <c:numCache>
                <c:formatCode>_-* #\ ##0_-;\-* #\ ##0_-;_-* "-"??_-;_-@_-</c:formatCode>
                <c:ptCount val="2"/>
                <c:pt idx="0">
                  <c:v>391979</c:v>
                </c:pt>
                <c:pt idx="1">
                  <c:v>441083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EF-96C3-B6658EC3A6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6"/>
        <c:overlap val="-27"/>
        <c:axId val="1167667392"/>
        <c:axId val="1167675712"/>
      </c:barChart>
      <c:catAx>
        <c:axId val="11676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67675712"/>
        <c:crosses val="autoZero"/>
        <c:auto val="1"/>
        <c:lblAlgn val="ctr"/>
        <c:lblOffset val="100"/>
        <c:noMultiLvlLbl val="0"/>
      </c:catAx>
      <c:valAx>
        <c:axId val="1167675712"/>
        <c:scaling>
          <c:orientation val="minMax"/>
          <c:min val="0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116766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РОССИЯ'!$L$18</c:f>
              <c:strCache>
                <c:ptCount val="1"/>
                <c:pt idx="0">
                  <c:v>Динамика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РОССИЯ'!$H$19:$H$26</c:f>
              <c:strCache>
                <c:ptCount val="8"/>
                <c:pt idx="0">
                  <c:v>Центральный ФО</c:v>
                </c:pt>
                <c:pt idx="1">
                  <c:v>Приволжский ФО</c:v>
                </c:pt>
                <c:pt idx="2">
                  <c:v>Северо-Западный ФО</c:v>
                </c:pt>
                <c:pt idx="3">
                  <c:v>Южный ФО</c:v>
                </c:pt>
                <c:pt idx="4">
                  <c:v>Уральский ФО</c:v>
                </c:pt>
                <c:pt idx="5">
                  <c:v>Сибирский ФО</c:v>
                </c:pt>
                <c:pt idx="6">
                  <c:v>Северо-Кавказский ФО</c:v>
                </c:pt>
                <c:pt idx="7">
                  <c:v>Дальневосточный ФО</c:v>
                </c:pt>
              </c:strCache>
            </c:strRef>
          </c:cat>
          <c:val>
            <c:numRef>
              <c:f>'СВОД РОССИЯ'!$L$19:$L$26</c:f>
              <c:numCache>
                <c:formatCode>0%</c:formatCode>
                <c:ptCount val="8"/>
                <c:pt idx="0">
                  <c:v>7.8956138171726975E-2</c:v>
                </c:pt>
                <c:pt idx="1">
                  <c:v>0.30061411312308084</c:v>
                </c:pt>
                <c:pt idx="2">
                  <c:v>4.8239579117766107E-2</c:v>
                </c:pt>
                <c:pt idx="3">
                  <c:v>0.27614488777326995</c:v>
                </c:pt>
                <c:pt idx="4">
                  <c:v>0.17724468814256333</c:v>
                </c:pt>
                <c:pt idx="5">
                  <c:v>-0.12013385387618514</c:v>
                </c:pt>
                <c:pt idx="6">
                  <c:v>0.23060415978870918</c:v>
                </c:pt>
                <c:pt idx="7">
                  <c:v>-0.2714072970960536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A7EB-4E71-8C04-4274BD2E21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27437104"/>
        <c:axId val="1027433360"/>
      </c:barChart>
      <c:catAx>
        <c:axId val="1027437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РОССИЯ'!$J$18</c:f>
              <c:strCache>
                <c:ptCount val="1"/>
                <c:pt idx="0">
                  <c:v>Доля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'СВОД РОССИЯ'!$H$19:$H$26</c:f>
              <c:strCache>
                <c:ptCount val="8"/>
                <c:pt idx="0">
                  <c:v>Центральный ФО</c:v>
                </c:pt>
                <c:pt idx="1">
                  <c:v>Приволжский ФО</c:v>
                </c:pt>
                <c:pt idx="2">
                  <c:v>Северо-Западный ФО</c:v>
                </c:pt>
                <c:pt idx="3">
                  <c:v>Южный ФО</c:v>
                </c:pt>
                <c:pt idx="4">
                  <c:v>Уральский ФО</c:v>
                </c:pt>
                <c:pt idx="5">
                  <c:v>Сибирский ФО</c:v>
                </c:pt>
                <c:pt idx="6">
                  <c:v>Северо-Кавказский ФО</c:v>
                </c:pt>
                <c:pt idx="7">
                  <c:v>Дальневосточный ФО</c:v>
                </c:pt>
              </c:strCache>
            </c:strRef>
          </c:cat>
          <c:val>
            <c:numRef>
              <c:f>'СВОД РОССИЯ'!$J$19:$J$26</c:f>
              <c:numCache>
                <c:formatCode>0.0%</c:formatCode>
                <c:ptCount val="8"/>
                <c:pt idx="0">
                  <c:v>0.40371540050285321</c:v>
                </c:pt>
                <c:pt idx="1">
                  <c:v>0.20550553977369337</c:v>
                </c:pt>
                <c:pt idx="2">
                  <c:v>0.1174472831643931</c:v>
                </c:pt>
                <c:pt idx="3">
                  <c:v>9.9124201114076035E-2</c:v>
                </c:pt>
                <c:pt idx="4">
                  <c:v>7.7881033728345914E-2</c:v>
                </c:pt>
                <c:pt idx="5">
                  <c:v>5.3649766597216396E-2</c:v>
                </c:pt>
                <c:pt idx="6">
                  <c:v>3.3803161763205566E-2</c:v>
                </c:pt>
                <c:pt idx="7">
                  <c:v>8.8736133562164043E-3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D-4E9D-A977-2CBDE0E94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7437104"/>
        <c:axId val="1027433360"/>
      </c:barChart>
      <c:valAx>
        <c:axId val="102743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7437104"/>
        <c:crosses val="autoZero"/>
        <c:crossBetween val="between"/>
      </c:valAx>
      <c:catAx>
        <c:axId val="1027437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743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РОССИЯ'!$I$18</c:f>
              <c:strCache>
                <c:ptCount val="1"/>
                <c:pt idx="0">
                  <c:v>6M'23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'СВОД РОССИЯ'!$H$35:$H$49</c:f>
              <c:strCache>
                <c:ptCount val="15"/>
                <c:pt idx="0">
                  <c:v>LADA</c:v>
                </c:pt>
                <c:pt idx="1">
                  <c:v>CHERY</c:v>
                </c:pt>
                <c:pt idx="2">
                  <c:v>HAVAL</c:v>
                </c:pt>
                <c:pt idx="3">
                  <c:v>GEELY</c:v>
                </c:pt>
                <c:pt idx="4">
                  <c:v>GAZ</c:v>
                </c:pt>
                <c:pt idx="5">
                  <c:v>KIA</c:v>
                </c:pt>
                <c:pt idx="6">
                  <c:v>EXEED</c:v>
                </c:pt>
                <c:pt idx="7">
                  <c:v>HYUNDAI</c:v>
                </c:pt>
                <c:pt idx="8">
                  <c:v>OMODA</c:v>
                </c:pt>
                <c:pt idx="9">
                  <c:v>UAZ</c:v>
                </c:pt>
                <c:pt idx="10">
                  <c:v>TOYOTA</c:v>
                </c:pt>
                <c:pt idx="11">
                  <c:v>CHANGAN</c:v>
                </c:pt>
                <c:pt idx="12">
                  <c:v>VOLKSWAGEN</c:v>
                </c:pt>
                <c:pt idx="13">
                  <c:v>JAC</c:v>
                </c:pt>
                <c:pt idx="14">
                  <c:v>MITSUBISHI</c:v>
                </c:pt>
              </c:strCache>
            </c:strRef>
          </c:cat>
          <c:val>
            <c:numRef>
              <c:f>'СВОД РОССИЯ'!$I$35:$I$49</c:f>
              <c:numCache>
                <c:formatCode>_-* #\ ##0_-;\-* #\ ##0_-;_-* "-"??_-;_-@_-</c:formatCode>
                <c:ptCount val="15"/>
                <c:pt idx="0">
                  <c:v>136840</c:v>
                </c:pt>
                <c:pt idx="1">
                  <c:v>47469</c:v>
                </c:pt>
                <c:pt idx="2">
                  <c:v>38636</c:v>
                </c:pt>
                <c:pt idx="3">
                  <c:v>33091</c:v>
                </c:pt>
                <c:pt idx="4">
                  <c:v>22511</c:v>
                </c:pt>
                <c:pt idx="5">
                  <c:v>19155</c:v>
                </c:pt>
                <c:pt idx="6">
                  <c:v>16587</c:v>
                </c:pt>
                <c:pt idx="7">
                  <c:v>16382</c:v>
                </c:pt>
                <c:pt idx="8">
                  <c:v>13824</c:v>
                </c:pt>
                <c:pt idx="9">
                  <c:v>11790</c:v>
                </c:pt>
                <c:pt idx="10">
                  <c:v>10690</c:v>
                </c:pt>
                <c:pt idx="11">
                  <c:v>8791</c:v>
                </c:pt>
                <c:pt idx="12">
                  <c:v>4964</c:v>
                </c:pt>
                <c:pt idx="13">
                  <c:v>4463</c:v>
                </c:pt>
                <c:pt idx="14">
                  <c:v>4364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9-4A89-BC00-8F535B804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7437104"/>
        <c:axId val="1027433360"/>
      </c:barChart>
      <c:catAx>
        <c:axId val="1027437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РОССИЯ'!$L$18</c:f>
              <c:strCache>
                <c:ptCount val="1"/>
                <c:pt idx="0">
                  <c:v>Динамика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РОССИЯ'!$H$35:$H$49</c:f>
              <c:strCache>
                <c:ptCount val="15"/>
                <c:pt idx="0">
                  <c:v>LADA</c:v>
                </c:pt>
                <c:pt idx="1">
                  <c:v>CHERY</c:v>
                </c:pt>
                <c:pt idx="2">
                  <c:v>HAVAL</c:v>
                </c:pt>
                <c:pt idx="3">
                  <c:v>GEELY</c:v>
                </c:pt>
                <c:pt idx="4">
                  <c:v>GAZ</c:v>
                </c:pt>
                <c:pt idx="5">
                  <c:v>KIA</c:v>
                </c:pt>
                <c:pt idx="6">
                  <c:v>EXEED</c:v>
                </c:pt>
                <c:pt idx="7">
                  <c:v>HYUNDAI</c:v>
                </c:pt>
                <c:pt idx="8">
                  <c:v>OMODA</c:v>
                </c:pt>
                <c:pt idx="9">
                  <c:v>UAZ</c:v>
                </c:pt>
                <c:pt idx="10">
                  <c:v>TOYOTA</c:v>
                </c:pt>
                <c:pt idx="11">
                  <c:v>CHANGAN</c:v>
                </c:pt>
                <c:pt idx="12">
                  <c:v>VOLKSWAGEN</c:v>
                </c:pt>
                <c:pt idx="13">
                  <c:v>JAC</c:v>
                </c:pt>
                <c:pt idx="14">
                  <c:v>MITSUBISHI</c:v>
                </c:pt>
              </c:strCache>
            </c:strRef>
          </c:cat>
          <c:val>
            <c:numRef>
              <c:f>'СВОД РОССИЯ'!$L$35:$L$49</c:f>
              <c:numCache>
                <c:formatCode>0%</c:formatCode>
                <c:ptCount val="15"/>
                <c:pt idx="0">
                  <c:v>0.76481209213546908</c:v>
                </c:pt>
                <c:pt idx="1">
                  <c:v>2.366595744680851</c:v>
                </c:pt>
                <c:pt idx="2">
                  <c:v>2.0712241653418122</c:v>
                </c:pt>
                <c:pt idx="3">
                  <c:v>2.9068476977567888</c:v>
                </c:pt>
                <c:pt idx="4">
                  <c:v>0.30219239891247751</c:v>
                </c:pt>
                <c:pt idx="5">
                  <c:v>-0.57586962779266215</c:v>
                </c:pt>
                <c:pt idx="6">
                  <c:v>5.584755855498214</c:v>
                </c:pt>
                <c:pt idx="7">
                  <c:v>-0.57013907110994488</c:v>
                </c:pt>
                <c:pt idx="8">
                  <c:v>0</c:v>
                </c:pt>
                <c:pt idx="9">
                  <c:v>0.19586164925448823</c:v>
                </c:pt>
                <c:pt idx="10">
                  <c:v>-0.51262879547734119</c:v>
                </c:pt>
                <c:pt idx="11">
                  <c:v>6.7727674624226353</c:v>
                </c:pt>
                <c:pt idx="12">
                  <c:v>-0.6860215053763441</c:v>
                </c:pt>
                <c:pt idx="13">
                  <c:v>9.8588807785888086</c:v>
                </c:pt>
                <c:pt idx="14">
                  <c:v>-0.47332850591358921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09F2-4911-B637-B31C247707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27437104"/>
        <c:axId val="1027433360"/>
      </c:barChart>
      <c:catAx>
        <c:axId val="1027437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valAx>
        <c:axId val="10274333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0274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B-451F-B4B7-915ED77C270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BB-451F-B4B7-915ED77C2702}"/>
              </c:ext>
            </c:extLst>
          </c:dPt>
          <c:dLbls>
            <c:dLbl>
              <c:idx val="0"/>
              <c:layout>
                <c:manualLayout>
                  <c:x val="0.20811531937913202"/>
                  <c:y val="-3.5188605263035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6BB-451F-B4B7-915ED77C270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B-451F-B4B7-915ED77C2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РОССИЯ'!$J$25:$K$25</c:f>
              <c:numCache>
                <c:formatCode>0.0%</c:formatCode>
                <c:ptCount val="2"/>
                <c:pt idx="0">
                  <c:v>3.3803161763205566E-2</c:v>
                </c:pt>
                <c:pt idx="1">
                  <c:v>0.96619683823679448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B-451F-B4B7-915ED77C27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РОССИЯ'!$J$18</c:f>
              <c:strCache>
                <c:ptCount val="1"/>
                <c:pt idx="0">
                  <c:v>Доля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РОССИЯ'!$H$35:$H$49</c:f>
              <c:strCache>
                <c:ptCount val="15"/>
                <c:pt idx="0">
                  <c:v>LADA</c:v>
                </c:pt>
                <c:pt idx="1">
                  <c:v>CHERY</c:v>
                </c:pt>
                <c:pt idx="2">
                  <c:v>HAVAL</c:v>
                </c:pt>
                <c:pt idx="3">
                  <c:v>GEELY</c:v>
                </c:pt>
                <c:pt idx="4">
                  <c:v>GAZ</c:v>
                </c:pt>
                <c:pt idx="5">
                  <c:v>KIA</c:v>
                </c:pt>
                <c:pt idx="6">
                  <c:v>EXEED</c:v>
                </c:pt>
                <c:pt idx="7">
                  <c:v>HYUNDAI</c:v>
                </c:pt>
                <c:pt idx="8">
                  <c:v>OMODA</c:v>
                </c:pt>
                <c:pt idx="9">
                  <c:v>UAZ</c:v>
                </c:pt>
                <c:pt idx="10">
                  <c:v>TOYOTA</c:v>
                </c:pt>
                <c:pt idx="11">
                  <c:v>CHANGAN</c:v>
                </c:pt>
                <c:pt idx="12">
                  <c:v>VOLKSWAGEN</c:v>
                </c:pt>
                <c:pt idx="13">
                  <c:v>JAC</c:v>
                </c:pt>
                <c:pt idx="14">
                  <c:v>MITSUBISHI</c:v>
                </c:pt>
              </c:strCache>
            </c:strRef>
          </c:cat>
          <c:val>
            <c:numRef>
              <c:f>'СВОД РОССИЯ'!$J$35:$J$49</c:f>
              <c:numCache>
                <c:formatCode>0.0%</c:formatCode>
                <c:ptCount val="15"/>
                <c:pt idx="0">
                  <c:v>0.31023639541764247</c:v>
                </c:pt>
                <c:pt idx="1">
                  <c:v>0.10761920092136854</c:v>
                </c:pt>
                <c:pt idx="2">
                  <c:v>8.7593491474393714E-2</c:v>
                </c:pt>
                <c:pt idx="3">
                  <c:v>7.5022161361920539E-2</c:v>
                </c:pt>
                <c:pt idx="4">
                  <c:v>5.1035746106741817E-2</c:v>
                </c:pt>
                <c:pt idx="5">
                  <c:v>4.342720077627113E-2</c:v>
                </c:pt>
                <c:pt idx="6">
                  <c:v>3.7605167281441358E-2</c:v>
                </c:pt>
                <c:pt idx="7">
                  <c:v>3.714040214653478E-2</c:v>
                </c:pt>
                <c:pt idx="8">
                  <c:v>3.1341040121700449E-2</c:v>
                </c:pt>
                <c:pt idx="9">
                  <c:v>2.6729663124627337E-2</c:v>
                </c:pt>
                <c:pt idx="10">
                  <c:v>2.4235801425128604E-2</c:v>
                </c:pt>
                <c:pt idx="11">
                  <c:v>1.993048927299397E-2</c:v>
                </c:pt>
                <c:pt idx="12">
                  <c:v>1.1254117705737922E-2</c:v>
                </c:pt>
                <c:pt idx="13">
                  <c:v>1.0118277058966226E-2</c:v>
                </c:pt>
                <c:pt idx="14">
                  <c:v>9.8938295060113403E-3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7-4B56-9735-E468F9F2A8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27437104"/>
        <c:axId val="1027433360"/>
      </c:barChart>
      <c:valAx>
        <c:axId val="1027433360"/>
        <c:scaling>
          <c:orientation val="minMax"/>
        </c:scaling>
        <c:delete val="1"/>
        <c:axPos val="t"/>
        <c:numFmt formatCode="0.0%" sourceLinked="1"/>
        <c:majorTickMark val="none"/>
        <c:minorTickMark val="none"/>
        <c:tickLblPos val="nextTo"/>
        <c:crossAx val="1027437104"/>
        <c:crosses val="autoZero"/>
        <c:crossBetween val="between"/>
      </c:valAx>
      <c:catAx>
        <c:axId val="10274371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102743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'СВОД ФО'!$M$71</c:f>
              <c:strCache>
                <c:ptCount val="1"/>
                <c:pt idx="0">
                  <c:v>Доля 6M'22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ФО'!$L$72:$L$77</c:f>
              <c:strCache>
                <c:ptCount val="6"/>
                <c:pt idx="0">
                  <c:v>РОССИЯ</c:v>
                </c:pt>
                <c:pt idx="1">
                  <c:v>КИТАЙ</c:v>
                </c:pt>
                <c:pt idx="2">
                  <c:v>КОРЕЯ</c:v>
                </c:pt>
                <c:pt idx="3">
                  <c:v>ЕВРОПА</c:v>
                </c:pt>
                <c:pt idx="4">
                  <c:v>ЯПОНИЯ</c:v>
                </c:pt>
                <c:pt idx="5">
                  <c:v>США</c:v>
                </c:pt>
              </c:strCache>
            </c:strRef>
          </c:cat>
          <c:val>
            <c:numRef>
              <c:f>'СВОД ФО'!$M$72:$M$77</c:f>
              <c:numCache>
                <c:formatCode>0.0%</c:formatCode>
                <c:ptCount val="6"/>
                <c:pt idx="0">
                  <c:v>0.36907050822165466</c:v>
                </c:pt>
                <c:pt idx="1">
                  <c:v>8.9390765345653864E-2</c:v>
                </c:pt>
                <c:pt idx="2">
                  <c:v>0.20397738686257066</c:v>
                </c:pt>
                <c:pt idx="3">
                  <c:v>0.20185381811920683</c:v>
                </c:pt>
                <c:pt idx="4">
                  <c:v>0.12368353086348896</c:v>
                </c:pt>
                <c:pt idx="5">
                  <c:v>1.2023990587425029E-2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2-402C-8F3F-25CB71A7FE13}"/>
            </c:ext>
          </c:extLst>
        </c:ser>
        <c:ser>
          <c:idx val="1"/>
          <c:order val="1"/>
          <c:tx>
            <c:strRef>
              <c:f>'СВОД ФО'!$N$71</c:f>
              <c:strCache>
                <c:ptCount val="1"/>
                <c:pt idx="0">
                  <c:v>Доля 6M'23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ФО'!$L$72:$L$77</c:f>
              <c:strCache>
                <c:ptCount val="6"/>
                <c:pt idx="0">
                  <c:v>РОССИЯ</c:v>
                </c:pt>
                <c:pt idx="1">
                  <c:v>КИТАЙ</c:v>
                </c:pt>
                <c:pt idx="2">
                  <c:v>КОРЕЯ</c:v>
                </c:pt>
                <c:pt idx="3">
                  <c:v>ЕВРОПА</c:v>
                </c:pt>
                <c:pt idx="4">
                  <c:v>ЯПОНИЯ</c:v>
                </c:pt>
                <c:pt idx="5">
                  <c:v>США</c:v>
                </c:pt>
              </c:strCache>
            </c:strRef>
          </c:cat>
          <c:val>
            <c:numRef>
              <c:f>'СВОД ФО'!$N$72:$N$77</c:f>
              <c:numCache>
                <c:formatCode>0.0%</c:formatCode>
                <c:ptCount val="6"/>
                <c:pt idx="0">
                  <c:v>0.54167356169672898</c:v>
                </c:pt>
                <c:pt idx="1">
                  <c:v>0.284284847481935</c:v>
                </c:pt>
                <c:pt idx="2">
                  <c:v>8.9734679243201498E-2</c:v>
                </c:pt>
                <c:pt idx="3">
                  <c:v>3.5148105245738873E-2</c:v>
                </c:pt>
                <c:pt idx="4">
                  <c:v>4.1160571460091569E-2</c:v>
                </c:pt>
                <c:pt idx="5">
                  <c:v>7.9982348723040431E-3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2-402C-8F3F-25CB71A7FE1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39507152"/>
        <c:axId val="1039517136"/>
      </c:barChart>
      <c:catAx>
        <c:axId val="103950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9517136"/>
        <c:crosses val="autoZero"/>
        <c:auto val="1"/>
        <c:lblAlgn val="ctr"/>
        <c:lblOffset val="100"/>
        <c:noMultiLvlLbl val="0"/>
      </c:catAx>
      <c:valAx>
        <c:axId val="1039517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950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/>
              <a:t>ТОП-30 Марок, Выручка за</a:t>
            </a:r>
            <a:r>
              <a:rPr lang="ru-RU" b="1" baseline="0"/>
              <a:t> 6</a:t>
            </a:r>
            <a:r>
              <a:rPr lang="en-US" b="1" baseline="0"/>
              <a:t>M'2023</a:t>
            </a:r>
            <a:r>
              <a:rPr lang="ru-RU" b="1" baseline="0"/>
              <a:t> г</a:t>
            </a:r>
            <a:r>
              <a:rPr lang="ru-RU" b="1"/>
              <a:t>, млн.руб.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9098696360758122"/>
          <c:y val="7.9558129558129562E-2"/>
          <c:w val="0.70731809851819438"/>
          <c:h val="0.89684684684684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ФИН Марки'!$H$3</c:f>
              <c:strCache>
                <c:ptCount val="1"/>
                <c:pt idx="0">
                  <c:v>Оборот, руб.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ФИН Марки'!$G$4:$G$33</c:f>
              <c:strCache>
                <c:ptCount val="30"/>
                <c:pt idx="0">
                  <c:v>CHERY</c:v>
                </c:pt>
                <c:pt idx="1">
                  <c:v>LADA</c:v>
                </c:pt>
                <c:pt idx="2">
                  <c:v>GEELY</c:v>
                </c:pt>
                <c:pt idx="3">
                  <c:v>HAVAL</c:v>
                </c:pt>
                <c:pt idx="4">
                  <c:v>EXEED</c:v>
                </c:pt>
                <c:pt idx="5">
                  <c:v>MERCEDES</c:v>
                </c:pt>
                <c:pt idx="6">
                  <c:v>KIA</c:v>
                </c:pt>
                <c:pt idx="7">
                  <c:v>HYUNDAI</c:v>
                </c:pt>
                <c:pt idx="8">
                  <c:v>TOYOTA</c:v>
                </c:pt>
                <c:pt idx="9">
                  <c:v>OMODA</c:v>
                </c:pt>
                <c:pt idx="10">
                  <c:v>BMW</c:v>
                </c:pt>
                <c:pt idx="11">
                  <c:v>CHANGAN</c:v>
                </c:pt>
                <c:pt idx="12">
                  <c:v>AUDI</c:v>
                </c:pt>
                <c:pt idx="13">
                  <c:v>LEXUS</c:v>
                </c:pt>
                <c:pt idx="14">
                  <c:v>VOLKSWAGEN</c:v>
                </c:pt>
                <c:pt idx="15">
                  <c:v>PORSCHE</c:v>
                </c:pt>
                <c:pt idx="16">
                  <c:v>LANDROVER</c:v>
                </c:pt>
                <c:pt idx="17">
                  <c:v>MITSUBISHI</c:v>
                </c:pt>
                <c:pt idx="18">
                  <c:v>TANK</c:v>
                </c:pt>
                <c:pt idx="19">
                  <c:v>MAZDA</c:v>
                </c:pt>
                <c:pt idx="20">
                  <c:v>VOYAH</c:v>
                </c:pt>
                <c:pt idx="21">
                  <c:v>JAC</c:v>
                </c:pt>
                <c:pt idx="22">
                  <c:v>МОСКВИЧ</c:v>
                </c:pt>
                <c:pt idx="23">
                  <c:v>UAZ</c:v>
                </c:pt>
                <c:pt idx="24">
                  <c:v>CHEVROLET</c:v>
                </c:pt>
                <c:pt idx="25">
                  <c:v>SKODA</c:v>
                </c:pt>
                <c:pt idx="26">
                  <c:v>RENAULT</c:v>
                </c:pt>
                <c:pt idx="27">
                  <c:v>GENESIS</c:v>
                </c:pt>
                <c:pt idx="28">
                  <c:v>TESLA</c:v>
                </c:pt>
                <c:pt idx="29">
                  <c:v>NISSAN</c:v>
                </c:pt>
              </c:strCache>
            </c:strRef>
          </c:cat>
          <c:val>
            <c:numRef>
              <c:f>'СВОД ФИН Марки'!$H$4:$H$33</c:f>
              <c:numCache>
                <c:formatCode>_-* #\ ##0_-;\-* #\ ##0_-;_-* "-"??_-;_-@_-</c:formatCode>
                <c:ptCount val="30"/>
                <c:pt idx="0">
                  <c:v>129900.45285</c:v>
                </c:pt>
                <c:pt idx="1">
                  <c:v>110275.949952</c:v>
                </c:pt>
                <c:pt idx="2">
                  <c:v>97520.063406000001</c:v>
                </c:pt>
                <c:pt idx="3">
                  <c:v>94275.885672000004</c:v>
                </c:pt>
                <c:pt idx="4">
                  <c:v>67906.180229999998</c:v>
                </c:pt>
                <c:pt idx="5">
                  <c:v>62970.699477000002</c:v>
                </c:pt>
                <c:pt idx="6">
                  <c:v>54664.775108000002</c:v>
                </c:pt>
                <c:pt idx="7">
                  <c:v>54611.447843000002</c:v>
                </c:pt>
                <c:pt idx="8">
                  <c:v>41696.158044999996</c:v>
                </c:pt>
                <c:pt idx="9">
                  <c:v>35392.5026</c:v>
                </c:pt>
                <c:pt idx="10">
                  <c:v>32427.480052999999</c:v>
                </c:pt>
                <c:pt idx="11">
                  <c:v>23162.570986999999</c:v>
                </c:pt>
                <c:pt idx="12">
                  <c:v>14883.230663</c:v>
                </c:pt>
                <c:pt idx="13">
                  <c:v>14374.680612</c:v>
                </c:pt>
                <c:pt idx="14">
                  <c:v>14212.429341999999</c:v>
                </c:pt>
                <c:pt idx="15">
                  <c:v>12277.635085</c:v>
                </c:pt>
                <c:pt idx="16">
                  <c:v>11735.710589</c:v>
                </c:pt>
                <c:pt idx="17">
                  <c:v>11619.620661000001</c:v>
                </c:pt>
                <c:pt idx="18">
                  <c:v>10485.294</c:v>
                </c:pt>
                <c:pt idx="19">
                  <c:v>9204.3066340000005</c:v>
                </c:pt>
                <c:pt idx="20">
                  <c:v>8185.315955</c:v>
                </c:pt>
                <c:pt idx="21">
                  <c:v>8031.9699840000003</c:v>
                </c:pt>
                <c:pt idx="22">
                  <c:v>7046.8</c:v>
                </c:pt>
                <c:pt idx="23">
                  <c:v>6437.8254040000002</c:v>
                </c:pt>
                <c:pt idx="24">
                  <c:v>5928.4316150000004</c:v>
                </c:pt>
                <c:pt idx="25">
                  <c:v>5742.5231789999998</c:v>
                </c:pt>
                <c:pt idx="26">
                  <c:v>5223.4590959999996</c:v>
                </c:pt>
                <c:pt idx="27">
                  <c:v>5016.2623400000002</c:v>
                </c:pt>
                <c:pt idx="28">
                  <c:v>4097.9616290000004</c:v>
                </c:pt>
                <c:pt idx="29">
                  <c:v>4008.1426590000001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2-4694-B9D1-1D8A4E9BD98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2"/>
        <c:axId val="1298138960"/>
        <c:axId val="1298144368"/>
      </c:barChart>
      <c:catAx>
        <c:axId val="1298138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144368"/>
        <c:crosses val="autoZero"/>
        <c:auto val="1"/>
        <c:lblAlgn val="ctr"/>
        <c:lblOffset val="100"/>
        <c:noMultiLvlLbl val="0"/>
      </c:catAx>
      <c:valAx>
        <c:axId val="1298144368"/>
        <c:scaling>
          <c:orientation val="minMax"/>
        </c:scaling>
        <c:delete val="1"/>
        <c:axPos val="t"/>
        <c:numFmt formatCode="_-* #\ ##0_-;\-* #\ ##0_-;_-* &quot;-&quot;??_-;_-@_-" sourceLinked="1"/>
        <c:majorTickMark val="none"/>
        <c:minorTickMark val="none"/>
        <c:tickLblPos val="nextTo"/>
        <c:crossAx val="1298138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0850280810847611"/>
          <c:y val="8.6813470136353779E-2"/>
          <c:w val="0.43257707337262657"/>
          <c:h val="0.883477474688947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ФИН Марки'!$I$3</c:f>
              <c:strCache>
                <c:ptCount val="1"/>
                <c:pt idx="0">
                  <c:v>Доля, %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ФИН Марки'!$G$4:$G$33</c:f>
              <c:strCache>
                <c:ptCount val="30"/>
                <c:pt idx="0">
                  <c:v>CHERY</c:v>
                </c:pt>
                <c:pt idx="1">
                  <c:v>LADA</c:v>
                </c:pt>
                <c:pt idx="2">
                  <c:v>GEELY</c:v>
                </c:pt>
                <c:pt idx="3">
                  <c:v>HAVAL</c:v>
                </c:pt>
                <c:pt idx="4">
                  <c:v>EXEED</c:v>
                </c:pt>
                <c:pt idx="5">
                  <c:v>MERCEDES</c:v>
                </c:pt>
                <c:pt idx="6">
                  <c:v>KIA</c:v>
                </c:pt>
                <c:pt idx="7">
                  <c:v>HYUNDAI</c:v>
                </c:pt>
                <c:pt idx="8">
                  <c:v>TOYOTA</c:v>
                </c:pt>
                <c:pt idx="9">
                  <c:v>OMODA</c:v>
                </c:pt>
                <c:pt idx="10">
                  <c:v>BMW</c:v>
                </c:pt>
                <c:pt idx="11">
                  <c:v>CHANGAN</c:v>
                </c:pt>
                <c:pt idx="12">
                  <c:v>AUDI</c:v>
                </c:pt>
                <c:pt idx="13">
                  <c:v>LEXUS</c:v>
                </c:pt>
                <c:pt idx="14">
                  <c:v>VOLKSWAGEN</c:v>
                </c:pt>
                <c:pt idx="15">
                  <c:v>PORSCHE</c:v>
                </c:pt>
                <c:pt idx="16">
                  <c:v>LANDROVER</c:v>
                </c:pt>
                <c:pt idx="17">
                  <c:v>MITSUBISHI</c:v>
                </c:pt>
                <c:pt idx="18">
                  <c:v>TANK</c:v>
                </c:pt>
                <c:pt idx="19">
                  <c:v>MAZDA</c:v>
                </c:pt>
                <c:pt idx="20">
                  <c:v>VOYAH</c:v>
                </c:pt>
                <c:pt idx="21">
                  <c:v>JAC</c:v>
                </c:pt>
                <c:pt idx="22">
                  <c:v>МОСКВИЧ</c:v>
                </c:pt>
                <c:pt idx="23">
                  <c:v>UAZ</c:v>
                </c:pt>
                <c:pt idx="24">
                  <c:v>CHEVROLET</c:v>
                </c:pt>
                <c:pt idx="25">
                  <c:v>SKODA</c:v>
                </c:pt>
                <c:pt idx="26">
                  <c:v>RENAULT</c:v>
                </c:pt>
                <c:pt idx="27">
                  <c:v>GENESIS</c:v>
                </c:pt>
                <c:pt idx="28">
                  <c:v>TESLA</c:v>
                </c:pt>
                <c:pt idx="29">
                  <c:v>NISSAN</c:v>
                </c:pt>
              </c:strCache>
            </c:strRef>
          </c:cat>
          <c:val>
            <c:numRef>
              <c:f>'СВОД ФИН Марки'!$I$4:$I$33</c:f>
              <c:numCache>
                <c:formatCode>0.0%</c:formatCode>
                <c:ptCount val="30"/>
                <c:pt idx="0">
                  <c:v>0.12842593641233963</c:v>
                </c:pt>
                <c:pt idx="1">
                  <c:v>0.10902419372393972</c:v>
                </c:pt>
                <c:pt idx="2">
                  <c:v>9.6413100856301462E-2</c:v>
                </c:pt>
                <c:pt idx="3">
                  <c:v>9.3205748193273305E-2</c:v>
                </c:pt>
                <c:pt idx="4">
                  <c:v>6.7135368606398613E-2</c:v>
                </c:pt>
                <c:pt idx="5">
                  <c:v>6.2255911118432636E-2</c:v>
                </c:pt>
                <c:pt idx="6">
                  <c:v>5.4044268345403643E-2</c:v>
                </c:pt>
                <c:pt idx="7">
                  <c:v>5.3991546404920168E-2</c:v>
                </c:pt>
                <c:pt idx="8">
                  <c:v>4.1222859691716872E-2</c:v>
                </c:pt>
                <c:pt idx="9">
                  <c:v>3.4990757835384745E-2</c:v>
                </c:pt>
                <c:pt idx="10">
                  <c:v>3.2059391633591131E-2</c:v>
                </c:pt>
                <c:pt idx="11">
                  <c:v>2.2899649719910615E-2</c:v>
                </c:pt>
                <c:pt idx="12">
                  <c:v>1.4714289233031117E-2</c:v>
                </c:pt>
                <c:pt idx="13">
                  <c:v>1.4211511797854392E-2</c:v>
                </c:pt>
                <c:pt idx="14">
                  <c:v>1.4051102262501171E-2</c:v>
                </c:pt>
                <c:pt idx="15">
                  <c:v>1.2138270099341843E-2</c:v>
                </c:pt>
                <c:pt idx="16">
                  <c:v>1.1602497056703177E-2</c:v>
                </c:pt>
                <c:pt idx="17">
                  <c:v>1.1487724880129958E-2</c:v>
                </c:pt>
                <c:pt idx="18">
                  <c:v>1.036627410424525E-2</c:v>
                </c:pt>
                <c:pt idx="19">
                  <c:v>9.0998273875360063E-3</c:v>
                </c:pt>
                <c:pt idx="20">
                  <c:v>8.0924034003607322E-3</c:v>
                </c:pt>
                <c:pt idx="21">
                  <c:v>7.9407980788344448E-3</c:v>
                </c:pt>
                <c:pt idx="22">
                  <c:v>6.9668108836810324E-3</c:v>
                </c:pt>
                <c:pt idx="23">
                  <c:v>6.364748835191213E-3</c:v>
                </c:pt>
                <c:pt idx="24">
                  <c:v>5.8611372393910319E-3</c:v>
                </c:pt>
                <c:pt idx="25">
                  <c:v>5.6773390735153266E-3</c:v>
                </c:pt>
                <c:pt idx="26">
                  <c:v>5.1641669524430224E-3</c:v>
                </c:pt>
                <c:pt idx="27">
                  <c:v>4.959322112974866E-3</c:v>
                </c:pt>
                <c:pt idx="28">
                  <c:v>4.0514451492627088E-3</c:v>
                </c:pt>
                <c:pt idx="29">
                  <c:v>3.9626457257290453E-3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E-4D00-B9F4-533465FF493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2"/>
        <c:axId val="1298138960"/>
        <c:axId val="1298144368"/>
      </c:barChart>
      <c:catAx>
        <c:axId val="1298138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144368"/>
        <c:crosses val="autoZero"/>
        <c:auto val="1"/>
        <c:lblAlgn val="ctr"/>
        <c:lblOffset val="100"/>
        <c:noMultiLvlLbl val="0"/>
      </c:catAx>
      <c:valAx>
        <c:axId val="1298144368"/>
        <c:scaling>
          <c:orientation val="minMax"/>
        </c:scaling>
        <c:delete val="1"/>
        <c:axPos val="t"/>
        <c:numFmt formatCode="0.0%" sourceLinked="1"/>
        <c:majorTickMark val="none"/>
        <c:minorTickMark val="none"/>
        <c:tickLblPos val="nextTo"/>
        <c:crossAx val="1298138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/>
              <a:t>Средняя цена авто, млн.руб.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20136639632200556"/>
          <c:y val="7.8814255908350728E-2"/>
          <c:w val="0.61695242307630072"/>
          <c:h val="0.897716869197569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ФИН Марки'!$J$3</c:f>
              <c:strCache>
                <c:ptCount val="1"/>
                <c:pt idx="0">
                  <c:v>Ср.Цена, млн.руб.</c:v>
                </c:pt>
              </c:strCache>
            </c:strRef>
          </c:tx>
          <c:spPr>
            <a:solidFill>
              <a:srgbClr val="74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ФИН Марки'!$G$4:$G$33</c:f>
              <c:strCache>
                <c:ptCount val="30"/>
                <c:pt idx="0">
                  <c:v>CHERY</c:v>
                </c:pt>
                <c:pt idx="1">
                  <c:v>LADA</c:v>
                </c:pt>
                <c:pt idx="2">
                  <c:v>GEELY</c:v>
                </c:pt>
                <c:pt idx="3">
                  <c:v>HAVAL</c:v>
                </c:pt>
                <c:pt idx="4">
                  <c:v>EXEED</c:v>
                </c:pt>
                <c:pt idx="5">
                  <c:v>MERCEDES</c:v>
                </c:pt>
                <c:pt idx="6">
                  <c:v>KIA</c:v>
                </c:pt>
                <c:pt idx="7">
                  <c:v>HYUNDAI</c:v>
                </c:pt>
                <c:pt idx="8">
                  <c:v>TOYOTA</c:v>
                </c:pt>
                <c:pt idx="9">
                  <c:v>OMODA</c:v>
                </c:pt>
                <c:pt idx="10">
                  <c:v>BMW</c:v>
                </c:pt>
                <c:pt idx="11">
                  <c:v>CHANGAN</c:v>
                </c:pt>
                <c:pt idx="12">
                  <c:v>AUDI</c:v>
                </c:pt>
                <c:pt idx="13">
                  <c:v>LEXUS</c:v>
                </c:pt>
                <c:pt idx="14">
                  <c:v>VOLKSWAGEN</c:v>
                </c:pt>
                <c:pt idx="15">
                  <c:v>PORSCHE</c:v>
                </c:pt>
                <c:pt idx="16">
                  <c:v>LANDROVER</c:v>
                </c:pt>
                <c:pt idx="17">
                  <c:v>MITSUBISHI</c:v>
                </c:pt>
                <c:pt idx="18">
                  <c:v>TANK</c:v>
                </c:pt>
                <c:pt idx="19">
                  <c:v>MAZDA</c:v>
                </c:pt>
                <c:pt idx="20">
                  <c:v>VOYAH</c:v>
                </c:pt>
                <c:pt idx="21">
                  <c:v>JAC</c:v>
                </c:pt>
                <c:pt idx="22">
                  <c:v>МОСКВИЧ</c:v>
                </c:pt>
                <c:pt idx="23">
                  <c:v>UAZ</c:v>
                </c:pt>
                <c:pt idx="24">
                  <c:v>CHEVROLET</c:v>
                </c:pt>
                <c:pt idx="25">
                  <c:v>SKODA</c:v>
                </c:pt>
                <c:pt idx="26">
                  <c:v>RENAULT</c:v>
                </c:pt>
                <c:pt idx="27">
                  <c:v>GENESIS</c:v>
                </c:pt>
                <c:pt idx="28">
                  <c:v>TESLA</c:v>
                </c:pt>
                <c:pt idx="29">
                  <c:v>NISSAN</c:v>
                </c:pt>
              </c:strCache>
            </c:strRef>
          </c:cat>
          <c:val>
            <c:numRef>
              <c:f>'СВОД ФИН Марки'!$J$4:$J$33</c:f>
              <c:numCache>
                <c:formatCode>_-* #\ ##0.000_-;\-* #\ ##0.000_-;_-* "-"??_-;_-@_-</c:formatCode>
                <c:ptCount val="30"/>
                <c:pt idx="0">
                  <c:v>2.7365323232004046</c:v>
                </c:pt>
                <c:pt idx="1">
                  <c:v>0.8175735083406237</c:v>
                </c:pt>
                <c:pt idx="2">
                  <c:v>2.9470267869209148</c:v>
                </c:pt>
                <c:pt idx="3">
                  <c:v>2.4401047124961175</c:v>
                </c:pt>
                <c:pt idx="4">
                  <c:v>4.0939398462651475</c:v>
                </c:pt>
                <c:pt idx="5">
                  <c:v>20.131297786764708</c:v>
                </c:pt>
                <c:pt idx="6">
                  <c:v>2.8757312382555633</c:v>
                </c:pt>
                <c:pt idx="7">
                  <c:v>3.3481360948439702</c:v>
                </c:pt>
                <c:pt idx="8">
                  <c:v>4.2888457153877804</c:v>
                </c:pt>
                <c:pt idx="9">
                  <c:v>2.5602215422453702</c:v>
                </c:pt>
                <c:pt idx="10">
                  <c:v>8.2219777010649082</c:v>
                </c:pt>
                <c:pt idx="11">
                  <c:v>2.6357044819071462</c:v>
                </c:pt>
                <c:pt idx="12">
                  <c:v>9.6456452773817229</c:v>
                </c:pt>
                <c:pt idx="13">
                  <c:v>6.6952401546343729</c:v>
                </c:pt>
                <c:pt idx="14">
                  <c:v>3.10247311547697</c:v>
                </c:pt>
                <c:pt idx="15">
                  <c:v>13.748751494960805</c:v>
                </c:pt>
                <c:pt idx="16">
                  <c:v>12.538152338675214</c:v>
                </c:pt>
                <c:pt idx="17">
                  <c:v>3.3227396800114382</c:v>
                </c:pt>
                <c:pt idx="18">
                  <c:v>4.1890906911705947</c:v>
                </c:pt>
                <c:pt idx="19">
                  <c:v>3.2115515122121425</c:v>
                </c:pt>
                <c:pt idx="20">
                  <c:v>7.5232683409926473</c:v>
                </c:pt>
                <c:pt idx="21">
                  <c:v>2.0354713593512419</c:v>
                </c:pt>
                <c:pt idx="22">
                  <c:v>2.0695447870778265</c:v>
                </c:pt>
                <c:pt idx="23">
                  <c:v>1.8951502513982925</c:v>
                </c:pt>
                <c:pt idx="24">
                  <c:v>2.8420094031639498</c:v>
                </c:pt>
                <c:pt idx="25">
                  <c:v>2.7036361483050846</c:v>
                </c:pt>
                <c:pt idx="26">
                  <c:v>1.4453400929717763</c:v>
                </c:pt>
                <c:pt idx="27">
                  <c:v>6.8621919835841307</c:v>
                </c:pt>
                <c:pt idx="28">
                  <c:v>6.4231373495297808</c:v>
                </c:pt>
                <c:pt idx="29">
                  <c:v>2.9235176214442009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1-481A-A335-0FFD4B221C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2"/>
        <c:axId val="1298138960"/>
        <c:axId val="1298144368"/>
      </c:barChart>
      <c:catAx>
        <c:axId val="1298138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144368"/>
        <c:crosses val="autoZero"/>
        <c:auto val="1"/>
        <c:lblAlgn val="ctr"/>
        <c:lblOffset val="100"/>
        <c:noMultiLvlLbl val="0"/>
      </c:catAx>
      <c:valAx>
        <c:axId val="1298144368"/>
        <c:scaling>
          <c:orientation val="minMax"/>
        </c:scaling>
        <c:delete val="1"/>
        <c:axPos val="t"/>
        <c:numFmt formatCode="_-* #\ ##0.000_-;\-* #\ ##0.000_-;_-* &quot;-&quot;??_-;_-@_-" sourceLinked="1"/>
        <c:majorTickMark val="none"/>
        <c:minorTickMark val="none"/>
        <c:tickLblPos val="nextTo"/>
        <c:crossAx val="1298138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682724461374776"/>
          <c:y val="0.19157827427122712"/>
          <c:w val="0.40634588726236903"/>
          <c:h val="0.48602165548017839"/>
        </c:manualLayout>
      </c:layout>
      <c:doughnutChart>
        <c:varyColors val="1"/>
        <c:ser>
          <c:idx val="0"/>
          <c:order val="0"/>
          <c:tx>
            <c:strRef>
              <c:f>'СВОД ФИН Произв'!$G$4</c:f>
              <c:strCache>
                <c:ptCount val="1"/>
                <c:pt idx="0">
                  <c:v>Доля Выручки</c:v>
                </c:pt>
              </c:strCache>
            </c:strRef>
          </c:tx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BB-4DF5-92B8-11B61EAF2045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BB-4DF5-92B8-11B61EAF2045}"/>
              </c:ext>
            </c:extLst>
          </c:dPt>
          <c:dLbls>
            <c:dLbl>
              <c:idx val="0"/>
              <c:layout>
                <c:manualLayout>
                  <c:x val="0.24162413364901367"/>
                  <c:y val="-2.8594672349954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62937885949172"/>
                      <c:h val="0.2964134940344983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4BB-4DF5-92B8-11B61EAF2045}"/>
                </c:ext>
              </c:extLst>
            </c:dLbl>
            <c:dLbl>
              <c:idx val="1"/>
              <c:layout>
                <c:manualLayout>
                  <c:x val="-0.17656962797237058"/>
                  <c:y val="-7.434647233395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901089669284421"/>
                      <c:h val="0.2964134940344983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4BB-4DF5-92B8-11B61EAF2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'СВОД ФИН Произв'!$E$5:$E$6</c:f>
              <c:strCache>
                <c:ptCount val="2"/>
                <c:pt idx="0">
                  <c:v> ИНОМАРКИ </c:v>
                </c:pt>
                <c:pt idx="1">
                  <c:v> ОТЕЧЕСТВЕННЫЕ </c:v>
                </c:pt>
              </c:strCache>
            </c:strRef>
          </c:cat>
          <c:val>
            <c:numRef>
              <c:f>'СВОД ФИН Произв'!$G$5:$G$6</c:f>
              <c:numCache>
                <c:formatCode>0.0%</c:formatCode>
                <c:ptCount val="2"/>
                <c:pt idx="0">
                  <c:v>0.87202126495982912</c:v>
                </c:pt>
                <c:pt idx="1">
                  <c:v>0.12797873504017085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BB-4DF5-92B8-11B61EAF20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/>
              <a:t>Средняя</a:t>
            </a:r>
            <a:r>
              <a:rPr lang="ru-RU" b="1" baseline="0"/>
              <a:t> цена авто, млн.руб.</a:t>
            </a:r>
            <a:endParaRPr lang="ru-RU" b="1"/>
          </a:p>
        </c:rich>
      </c:tx>
      <c:layout>
        <c:manualLayout>
          <c:xMode val="edge"/>
          <c:yMode val="edge"/>
          <c:x val="0.13389176245210729"/>
          <c:y val="1.24981547999803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51141954022988501"/>
          <c:y val="0.29237625575311049"/>
          <c:w val="0.33449361430395913"/>
          <c:h val="0.620911994090938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ФИН Произв'!$F$4</c:f>
              <c:strCache>
                <c:ptCount val="1"/>
                <c:pt idx="0">
                  <c:v>Ср.ЦЕНА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9E2-422E-A1E3-FFDD35BCBE9D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9E2-422E-A1E3-FFDD35BCBE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ФИН Произв'!$E$5:$E$6</c:f>
              <c:strCache>
                <c:ptCount val="2"/>
                <c:pt idx="0">
                  <c:v> ИНОМАРКИ </c:v>
                </c:pt>
                <c:pt idx="1">
                  <c:v> ОТЕЧЕСТВЕННЫЕ </c:v>
                </c:pt>
              </c:strCache>
            </c:strRef>
          </c:cat>
          <c:val>
            <c:numRef>
              <c:f>'СВОД ФИН Произв'!$F$5:$F$6</c:f>
              <c:numCache>
                <c:formatCode>_-* #\ ##0.000_-;\-* #\ ##0.000_-;_-* "-"??_-;_-@_-</c:formatCode>
                <c:ptCount val="2"/>
                <c:pt idx="0">
                  <c:v>3.4621856348435007</c:v>
                </c:pt>
                <c:pt idx="1">
                  <c:v>0.90758623390755033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2-422E-A1E3-FFDD35BCBE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563353472"/>
        <c:axId val="1563354304"/>
      </c:barChart>
      <c:catAx>
        <c:axId val="1563353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3354304"/>
        <c:crosses val="autoZero"/>
        <c:auto val="1"/>
        <c:lblAlgn val="ctr"/>
        <c:lblOffset val="100"/>
        <c:noMultiLvlLbl val="0"/>
      </c:catAx>
      <c:valAx>
        <c:axId val="1563354304"/>
        <c:scaling>
          <c:orientation val="minMax"/>
        </c:scaling>
        <c:delete val="1"/>
        <c:axPos val="b"/>
        <c:numFmt formatCode="_-* #\ ##0.000_-;\-* #\ ##0.000_-;_-* &quot;-&quot;??_-;_-@_-" sourceLinked="1"/>
        <c:majorTickMark val="none"/>
        <c:minorTickMark val="none"/>
        <c:tickLblPos val="nextTo"/>
        <c:crossAx val="156335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ФИН Произв'!$G$13</c:f>
              <c:strCache>
                <c:ptCount val="1"/>
                <c:pt idx="0">
                  <c:v>Доля Выручки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ФИН Произв'!$E$14:$E$20</c:f>
              <c:strCache>
                <c:ptCount val="7"/>
                <c:pt idx="0">
                  <c:v> КИТАЙ </c:v>
                </c:pt>
                <c:pt idx="1">
                  <c:v> ЕВРОПА </c:v>
                </c:pt>
                <c:pt idx="2">
                  <c:v> РОССИЯ </c:v>
                </c:pt>
                <c:pt idx="3">
                  <c:v> КОРЕЯ </c:v>
                </c:pt>
                <c:pt idx="4">
                  <c:v> ЯПОНИЯ </c:v>
                </c:pt>
                <c:pt idx="5">
                  <c:v> США </c:v>
                </c:pt>
                <c:pt idx="6">
                  <c:v> ИРАН </c:v>
                </c:pt>
              </c:strCache>
            </c:strRef>
          </c:cat>
          <c:val>
            <c:numRef>
              <c:f>'СВОД ФИН Произв'!$G$14:$G$20</c:f>
              <c:numCache>
                <c:formatCode>0.0%</c:formatCode>
                <c:ptCount val="7"/>
                <c:pt idx="0">
                  <c:v>0.48484269903464439</c:v>
                </c:pt>
                <c:pt idx="1">
                  <c:v>0.16661329989313725</c:v>
                </c:pt>
                <c:pt idx="2">
                  <c:v>0.12797873504017085</c:v>
                </c:pt>
                <c:pt idx="3">
                  <c:v>0.11309885833502747</c:v>
                </c:pt>
                <c:pt idx="4">
                  <c:v>8.8310935434141646E-2</c:v>
                </c:pt>
                <c:pt idx="5">
                  <c:v>1.9132795821390464E-2</c:v>
                </c:pt>
                <c:pt idx="6" formatCode="0.000%">
                  <c:v>2.2676441487883169E-5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1-4AE4-A720-44DCEB4D32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2"/>
        <c:axId val="1155351136"/>
        <c:axId val="1155352800"/>
      </c:barChart>
      <c:catAx>
        <c:axId val="1155351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55352800"/>
        <c:crosses val="autoZero"/>
        <c:auto val="1"/>
        <c:lblAlgn val="ctr"/>
        <c:lblOffset val="100"/>
        <c:noMultiLvlLbl val="0"/>
      </c:catAx>
      <c:valAx>
        <c:axId val="1155352800"/>
        <c:scaling>
          <c:orientation val="minMax"/>
        </c:scaling>
        <c:delete val="1"/>
        <c:axPos val="t"/>
        <c:numFmt formatCode="0.0%" sourceLinked="1"/>
        <c:majorTickMark val="none"/>
        <c:minorTickMark val="none"/>
        <c:tickLblPos val="nextTo"/>
        <c:crossAx val="115535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ФИН Произв'!$F$13</c:f>
              <c:strCache>
                <c:ptCount val="1"/>
                <c:pt idx="0">
                  <c:v>Ср.ЦЕНА</c:v>
                </c:pt>
              </c:strCache>
            </c:strRef>
          </c:tx>
          <c:spPr>
            <a:solidFill>
              <a:srgbClr val="74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ФИН Произв'!$E$14:$E$20</c:f>
              <c:strCache>
                <c:ptCount val="7"/>
                <c:pt idx="0">
                  <c:v> КИТАЙ </c:v>
                </c:pt>
                <c:pt idx="1">
                  <c:v> ЕВРОПА </c:v>
                </c:pt>
                <c:pt idx="2">
                  <c:v> РОССИЯ </c:v>
                </c:pt>
                <c:pt idx="3">
                  <c:v> КОРЕЯ </c:v>
                </c:pt>
                <c:pt idx="4">
                  <c:v> ЯПОНИЯ </c:v>
                </c:pt>
                <c:pt idx="5">
                  <c:v> США </c:v>
                </c:pt>
                <c:pt idx="6">
                  <c:v> ИРАН </c:v>
                </c:pt>
              </c:strCache>
            </c:strRef>
          </c:cat>
          <c:val>
            <c:numRef>
              <c:f>'СВОД ФИН Произв'!$F$14:$F$20</c:f>
              <c:numCache>
                <c:formatCode>_-* #\ ##0.000_-;\-* #\ ##0.000_-;_-* "-"??_-;_-@_-</c:formatCode>
                <c:ptCount val="7"/>
                <c:pt idx="0">
                  <c:v>2.8686796839833173</c:v>
                </c:pt>
                <c:pt idx="1">
                  <c:v>7.7508284401876466</c:v>
                </c:pt>
                <c:pt idx="2">
                  <c:v>0.90758623390755033</c:v>
                </c:pt>
                <c:pt idx="3">
                  <c:v>3.1685518955240419</c:v>
                </c:pt>
                <c:pt idx="4">
                  <c:v>4.0841696011613555</c:v>
                </c:pt>
                <c:pt idx="5">
                  <c:v>4.7467422442972769</c:v>
                </c:pt>
                <c:pt idx="6">
                  <c:v>1.6383428571428571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0-439D-B582-372465D528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2"/>
        <c:axId val="1563338080"/>
        <c:axId val="1563341408"/>
      </c:barChart>
      <c:catAx>
        <c:axId val="15633380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3341408"/>
        <c:crosses val="autoZero"/>
        <c:auto val="1"/>
        <c:lblAlgn val="ctr"/>
        <c:lblOffset val="100"/>
        <c:noMultiLvlLbl val="0"/>
      </c:catAx>
      <c:valAx>
        <c:axId val="1563341408"/>
        <c:scaling>
          <c:orientation val="minMax"/>
        </c:scaling>
        <c:delete val="1"/>
        <c:axPos val="t"/>
        <c:numFmt formatCode="_-* #\ ##0.000_-;\-* #\ ##0.000_-;_-* &quot;-&quot;??_-;_-@_-" sourceLinked="1"/>
        <c:majorTickMark val="none"/>
        <c:minorTickMark val="none"/>
        <c:tickLblPos val="nextTo"/>
        <c:crossAx val="1563338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'СВОД ФИН Произв'!$G$13</c:f>
              <c:strCache>
                <c:ptCount val="1"/>
                <c:pt idx="0">
                  <c:v>Доля Выручки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ФИН Произв'!$E$30:$E$38</c:f>
              <c:strCache>
                <c:ptCount val="9"/>
                <c:pt idx="0">
                  <c:v> SUV </c:v>
                </c:pt>
                <c:pt idx="1">
                  <c:v> B </c:v>
                </c:pt>
                <c:pt idx="2">
                  <c:v> F+S </c:v>
                </c:pt>
                <c:pt idx="3">
                  <c:v> D </c:v>
                </c:pt>
                <c:pt idx="4">
                  <c:v> C </c:v>
                </c:pt>
                <c:pt idx="5">
                  <c:v> Minivan </c:v>
                </c:pt>
                <c:pt idx="6">
                  <c:v> B+ </c:v>
                </c:pt>
                <c:pt idx="7">
                  <c:v> E </c:v>
                </c:pt>
                <c:pt idx="8">
                  <c:v> A </c:v>
                </c:pt>
              </c:strCache>
            </c:strRef>
          </c:cat>
          <c:val>
            <c:numRef>
              <c:f>'СВОД ФИН Произв'!$G$30:$G$38</c:f>
              <c:numCache>
                <c:formatCode>0.0%</c:formatCode>
                <c:ptCount val="9"/>
                <c:pt idx="0">
                  <c:v>0.80374687540071688</c:v>
                </c:pt>
                <c:pt idx="1">
                  <c:v>7.3542475986914574E-2</c:v>
                </c:pt>
                <c:pt idx="2">
                  <c:v>3.3540171533786384E-2</c:v>
                </c:pt>
                <c:pt idx="3">
                  <c:v>2.5615285431332482E-2</c:v>
                </c:pt>
                <c:pt idx="4">
                  <c:v>2.2507753734506572E-2</c:v>
                </c:pt>
                <c:pt idx="5">
                  <c:v>1.4768477422840896E-2</c:v>
                </c:pt>
                <c:pt idx="6">
                  <c:v>1.4713435367646957E-2</c:v>
                </c:pt>
                <c:pt idx="7">
                  <c:v>1.0472633498785531E-2</c:v>
                </c:pt>
                <c:pt idx="8">
                  <c:v>1.0486786546227182E-3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D-41C7-92DE-11DFD93DFA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2"/>
        <c:axId val="1563338080"/>
        <c:axId val="1563341408"/>
      </c:barChart>
      <c:catAx>
        <c:axId val="15633380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3341408"/>
        <c:crosses val="autoZero"/>
        <c:auto val="1"/>
        <c:lblAlgn val="ctr"/>
        <c:lblOffset val="100"/>
        <c:noMultiLvlLbl val="0"/>
      </c:catAx>
      <c:valAx>
        <c:axId val="1563341408"/>
        <c:scaling>
          <c:orientation val="minMax"/>
        </c:scaling>
        <c:delete val="1"/>
        <c:axPos val="t"/>
        <c:numFmt formatCode="0.0%" sourceLinked="1"/>
        <c:majorTickMark val="none"/>
        <c:minorTickMark val="none"/>
        <c:tickLblPos val="nextTo"/>
        <c:crossAx val="1563338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7B-414C-B772-C37D8E2087E6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7B-414C-B772-C37D8E2087E6}"/>
              </c:ext>
            </c:extLst>
          </c:dPt>
          <c:dLbls>
            <c:dLbl>
              <c:idx val="0"/>
              <c:layout>
                <c:manualLayout>
                  <c:x val="0.19164814467741381"/>
                  <c:y val="-4.9921578817928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87B-414C-B772-C37D8E2087E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B-414C-B772-C37D8E208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РОССИЯ'!$J$20:$K$20</c:f>
              <c:numCache>
                <c:formatCode>0.0%</c:formatCode>
                <c:ptCount val="2"/>
                <c:pt idx="0">
                  <c:v>0.20550553977369337</c:v>
                </c:pt>
                <c:pt idx="1">
                  <c:v>0.79449446022630665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7B-414C-B772-C37D8E2087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31614379084967"/>
          <c:y val="6.2589605734767031E-2"/>
          <c:w val="0.61572745098039205"/>
          <c:h val="0.874820788530465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'СВОД ФИН Произв'!$F$13</c:f>
              <c:strCache>
                <c:ptCount val="1"/>
                <c:pt idx="0">
                  <c:v>Ср.ЦЕНА</c:v>
                </c:pt>
              </c:strCache>
            </c:strRef>
          </c:tx>
          <c:spPr>
            <a:solidFill>
              <a:srgbClr val="74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ФИН Произв'!$E$30:$E$38</c:f>
              <c:strCache>
                <c:ptCount val="9"/>
                <c:pt idx="0">
                  <c:v> SUV </c:v>
                </c:pt>
                <c:pt idx="1">
                  <c:v> B </c:v>
                </c:pt>
                <c:pt idx="2">
                  <c:v> F+S </c:v>
                </c:pt>
                <c:pt idx="3">
                  <c:v> D </c:v>
                </c:pt>
                <c:pt idx="4">
                  <c:v> C </c:v>
                </c:pt>
                <c:pt idx="5">
                  <c:v> Minivan </c:v>
                </c:pt>
                <c:pt idx="6">
                  <c:v> B+ </c:v>
                </c:pt>
                <c:pt idx="7">
                  <c:v> E </c:v>
                </c:pt>
                <c:pt idx="8">
                  <c:v> A </c:v>
                </c:pt>
              </c:strCache>
            </c:strRef>
          </c:cat>
          <c:val>
            <c:numRef>
              <c:f>'СВОД ФИН Произв'!$F$30:$F$38</c:f>
              <c:numCache>
                <c:formatCode>_-* #\ ##0.000_-;\-* #\ ##0.000_-;_-* "-"??_-;_-@_-</c:formatCode>
                <c:ptCount val="9"/>
                <c:pt idx="0">
                  <c:v>3.0859970312215306</c:v>
                </c:pt>
                <c:pt idx="1">
                  <c:v>0.76806247307176045</c:v>
                </c:pt>
                <c:pt idx="2">
                  <c:v>17.864803295945233</c:v>
                </c:pt>
                <c:pt idx="3">
                  <c:v>2.8890930133809096</c:v>
                </c:pt>
                <c:pt idx="4">
                  <c:v>2.2271742776364705</c:v>
                </c:pt>
                <c:pt idx="5">
                  <c:v>4.0803171297459713</c:v>
                </c:pt>
                <c:pt idx="6">
                  <c:v>1.5098272287714314</c:v>
                </c:pt>
                <c:pt idx="7">
                  <c:v>6.2903055552256539</c:v>
                </c:pt>
                <c:pt idx="8">
                  <c:v>1.3669059407216495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F-49DD-A9E1-F2B7433AD8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2"/>
        <c:axId val="1563338080"/>
        <c:axId val="1563341408"/>
      </c:barChart>
      <c:catAx>
        <c:axId val="15633380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3341408"/>
        <c:crosses val="autoZero"/>
        <c:auto val="1"/>
        <c:lblAlgn val="ctr"/>
        <c:lblOffset val="100"/>
        <c:noMultiLvlLbl val="0"/>
      </c:catAx>
      <c:valAx>
        <c:axId val="1563341408"/>
        <c:scaling>
          <c:orientation val="minMax"/>
        </c:scaling>
        <c:delete val="1"/>
        <c:axPos val="t"/>
        <c:numFmt formatCode="_-* #\ ##0.000_-;\-* #\ ##0.000_-;_-* &quot;-&quot;??_-;_-@_-" sourceLinked="1"/>
        <c:majorTickMark val="none"/>
        <c:minorTickMark val="none"/>
        <c:tickLblPos val="nextTo"/>
        <c:crossAx val="1563338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51233414626657625"/>
          <c:y val="0.15242925065757201"/>
          <c:w val="0.40092718629465202"/>
          <c:h val="0.58886138008371092"/>
        </c:manualLayout>
      </c:layout>
      <c:pie3DChart>
        <c:varyColors val="1"/>
        <c:ser>
          <c:idx val="0"/>
          <c:order val="0"/>
          <c:tx>
            <c:strRef>
              <c:f>'СВОДНЫЙ ОТЧЕТ'!$D$131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A5-4D93-8EC1-96A99CE81F8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A5-4D93-8EC1-96A99CE81F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ОТЧЕТ'!$D$132:$D$133</c:f>
              <c:numCache>
                <c:formatCode>0%</c:formatCode>
                <c:ptCount val="2"/>
                <c:pt idx="0">
                  <c:v>0.64376954129892749</c:v>
                </c:pt>
                <c:pt idx="1">
                  <c:v>0.35623045870107256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A5-4D93-8EC1-96A99CE81F8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2.0964367508333748E-2"/>
          <c:y val="0.24503750071696953"/>
          <c:w val="0.39205249081447063"/>
          <c:h val="0.346077935320404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41578764918536"/>
          <c:y val="0.11981224387065956"/>
          <c:w val="0.74517321096452349"/>
          <c:h val="0.88018775612934042"/>
        </c:manualLayout>
      </c:layout>
      <c:pie3DChart>
        <c:varyColors val="1"/>
        <c:ser>
          <c:idx val="0"/>
          <c:order val="0"/>
          <c:tx>
            <c:strRef>
              <c:f>'СВОДНЫЙ ОТЧЕТ'!$N$131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68-4887-AA9F-3B9976B85E6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68-4887-AA9F-3B9976B85E67}"/>
              </c:ext>
            </c:extLst>
          </c:dPt>
          <c:dLbls>
            <c:dLbl>
              <c:idx val="1"/>
              <c:layout>
                <c:manualLayout>
                  <c:x val="5.2980132450331126E-2"/>
                  <c:y val="-7.531618755551158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242825607064017"/>
                      <c:h val="0.215083882983184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368-4887-AA9F-3B9976B85E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ОТЧЕТ'!$N$132:$N$133</c:f>
              <c:numCache>
                <c:formatCode>0%</c:formatCode>
                <c:ptCount val="2"/>
                <c:pt idx="0">
                  <c:v>0.47982407148841105</c:v>
                </c:pt>
                <c:pt idx="1">
                  <c:v>0.52017592851158889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68-4887-AA9F-3B9976B85E6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3733456756148219"/>
          <c:h val="0.89384344908788849"/>
        </c:manualLayout>
      </c:layout>
      <c:pie3DChart>
        <c:varyColors val="1"/>
        <c:ser>
          <c:idx val="0"/>
          <c:order val="0"/>
          <c:tx>
            <c:strRef>
              <c:f>'СВОДНЫЙ ОТЧЕТ'!$I$131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D36-4B41-BF65-D4618D5B65F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D36-4B41-BF65-D4618D5B65FD}"/>
              </c:ext>
            </c:extLst>
          </c:dPt>
          <c:dLbls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D36-4B41-BF65-D4618D5B6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ОТЧЕТ'!$I$132:$I$133</c:f>
              <c:numCache>
                <c:formatCode>0%</c:formatCode>
                <c:ptCount val="2"/>
                <c:pt idx="0">
                  <c:v>0.45488976058433656</c:v>
                </c:pt>
                <c:pt idx="1">
                  <c:v>0.5451102394156635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36-4B41-BF65-D4618D5B65F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120721638556487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ОТЧЕТ'!$S$131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02B-40D4-A495-A26CCC7B3E9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02B-40D4-A495-A26CCC7B3E9B}"/>
              </c:ext>
            </c:extLst>
          </c:dPt>
          <c:dLbls>
            <c:dLbl>
              <c:idx val="0"/>
              <c:layout>
                <c:manualLayout>
                  <c:x val="2.8046381795910676E-2"/>
                  <c:y val="-0.3170427480013118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313127178931501"/>
                      <c:h val="0.337989322408425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02B-40D4-A495-A26CCC7B3E9B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02B-40D4-A495-A26CCC7B3E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ОТЧЕТ'!$S$132:$S$133</c:f>
              <c:numCache>
                <c:formatCode>0%</c:formatCode>
                <c:ptCount val="2"/>
                <c:pt idx="0">
                  <c:v>0.71104435638501851</c:v>
                </c:pt>
                <c:pt idx="1">
                  <c:v>0.28895564361498144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2B-40D4-A495-A26CCC7B3E9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ОТЧЕТ'!$X$131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D6-44A0-934B-467FFDA0509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D6-44A0-934B-467FFDA05096}"/>
              </c:ext>
            </c:extLst>
          </c:dPt>
          <c:dLbls>
            <c:dLbl>
              <c:idx val="0"/>
              <c:layout>
                <c:manualLayout>
                  <c:x val="-0.11026689631778414"/>
                  <c:y val="-0.2800486029344559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51099518083563"/>
                      <c:h val="0.340993671940945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0D6-44A0-934B-467FFDA05096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0D6-44A0-934B-467FFDA050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ОТЧЕТ'!$X$132:$X$133</c:f>
              <c:numCache>
                <c:formatCode>0%</c:formatCode>
                <c:ptCount val="2"/>
                <c:pt idx="0">
                  <c:v>0.74495791746190665</c:v>
                </c:pt>
                <c:pt idx="1">
                  <c:v>0.2550420825380933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D6-44A0-934B-467FFDA0509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ОТЧЕТ'!$AC$131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95-40BF-B09F-85B52D15C42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B95-40BF-B09F-85B52D15C427}"/>
              </c:ext>
            </c:extLst>
          </c:dPt>
          <c:dLbls>
            <c:dLbl>
              <c:idx val="0"/>
              <c:layout>
                <c:manualLayout>
                  <c:x val="-0.18064933910821493"/>
                  <c:y val="-0.227740232369339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957071534816096"/>
                      <c:h val="0.374314639483432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B95-40BF-B09F-85B52D15C427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B95-40BF-B09F-85B52D15C4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ОТЧЕТ'!$AC$132:$AC$133</c:f>
              <c:numCache>
                <c:formatCode>0%</c:formatCode>
                <c:ptCount val="2"/>
                <c:pt idx="0">
                  <c:v>0.60459963802034578</c:v>
                </c:pt>
                <c:pt idx="1">
                  <c:v>0.39540036197965422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95-40BF-B09F-85B52D15C42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ОТЧЕТ'!$AH$131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72C-49D3-A6B2-7C8ACFE46EA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72C-49D3-A6B2-7C8ACFE46EA0}"/>
              </c:ext>
            </c:extLst>
          </c:dPt>
          <c:dLbls>
            <c:dLbl>
              <c:idx val="0"/>
              <c:layout>
                <c:manualLayout>
                  <c:x val="-0.17287147625205451"/>
                  <c:y val="-0.37238557611144268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731587282927197"/>
                      <c:h val="0.374314639483432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72C-49D3-A6B2-7C8ACFE46EA0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72C-49D3-A6B2-7C8ACFE46E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ОТЧЕТ'!$AH$132:$AH$133</c:f>
              <c:numCache>
                <c:formatCode>0%</c:formatCode>
                <c:ptCount val="2"/>
                <c:pt idx="0">
                  <c:v>0.67909497996700452</c:v>
                </c:pt>
                <c:pt idx="1">
                  <c:v>0.32090502003299554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2C-49D3-A6B2-7C8ACFE46EA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ОТЧЕТ'!$AM$131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60-4451-AA96-617D9EDA443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60-4451-AA96-617D9EDA443A}"/>
              </c:ext>
            </c:extLst>
          </c:dPt>
          <c:dLbls>
            <c:dLbl>
              <c:idx val="0"/>
              <c:layout>
                <c:manualLayout>
                  <c:x val="-0.10798792359952965"/>
                  <c:y val="2.396597794588084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221687481316999"/>
                      <c:h val="0.374314639483432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C60-4451-AA96-617D9EDA443A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C60-4451-AA96-617D9EDA4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ОТЧЕТ'!$AM$132:$AM$133</c:f>
              <c:numCache>
                <c:formatCode>0%</c:formatCode>
                <c:ptCount val="2"/>
                <c:pt idx="0">
                  <c:v>0.42625721932666572</c:v>
                </c:pt>
                <c:pt idx="1">
                  <c:v>0.57374278067333428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60-4451-AA96-617D9EDA443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ОТЧЕТ'!$AR$131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1A2-4960-9958-395A10A5DE0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1A2-4960-9958-395A10A5DE0C}"/>
              </c:ext>
            </c:extLst>
          </c:dPt>
          <c:dLbls>
            <c:dLbl>
              <c:idx val="0"/>
              <c:layout>
                <c:manualLayout>
                  <c:x val="-0.14827125044251269"/>
                  <c:y val="-0.2329661231095125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8215978240759"/>
                      <c:h val="0.374314639483432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1A2-4960-9958-395A10A5DE0C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1A2-4960-9958-395A10A5D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ОТЧЕТ'!$AR$132:$AR$133</c:f>
              <c:numCache>
                <c:formatCode>0%</c:formatCode>
                <c:ptCount val="2"/>
                <c:pt idx="0">
                  <c:v>0.59200175357412499</c:v>
                </c:pt>
                <c:pt idx="1">
                  <c:v>0.40799824642587496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A2-4960-9958-395A10A5DE0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4B-4FBE-91CA-FF525186589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4B-4FBE-91CA-FF5251865892}"/>
              </c:ext>
            </c:extLst>
          </c:dPt>
          <c:dLbls>
            <c:dLbl>
              <c:idx val="0"/>
              <c:layout>
                <c:manualLayout>
                  <c:x val="0.17488583907381319"/>
                  <c:y val="-4.9922040556139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14B-4FBE-91CA-FF52518658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4B-4FBE-91CA-FF5251865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РОССИЯ'!$J$24:$K$24</c:f>
              <c:numCache>
                <c:formatCode>0.0%</c:formatCode>
                <c:ptCount val="2"/>
                <c:pt idx="0">
                  <c:v>5.3649766597216396E-2</c:v>
                </c:pt>
                <c:pt idx="1">
                  <c:v>0.94635023340278357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4B-4FBE-91CA-FF52518658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60236220472442"/>
          <c:y val="5.1532013957214365E-2"/>
          <c:w val="0.77705088947214929"/>
          <c:h val="0.94846798604278559"/>
        </c:manualLayout>
      </c:layout>
      <c:pie3DChart>
        <c:varyColors val="1"/>
        <c:ser>
          <c:idx val="0"/>
          <c:order val="0"/>
          <c:tx>
            <c:strRef>
              <c:f>'СВОДНЫЙ ОТЧЕТ'!$AW$131</c:f>
              <c:strCache>
                <c:ptCount val="1"/>
                <c:pt idx="0">
                  <c:v>Доля 6M'23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21-4539-9208-4E68006B567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21-4539-9208-4E68006B567C}"/>
              </c:ext>
            </c:extLst>
          </c:dPt>
          <c:dLbls>
            <c:dLbl>
              <c:idx val="0"/>
              <c:layout>
                <c:manualLayout>
                  <c:x val="6.4814814814814811E-2"/>
                  <c:y val="-0.3581616907799588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787037037037035"/>
                      <c:h val="0.368715624445555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1-4539-9208-4E68006B567C}"/>
                </c:ext>
              </c:extLst>
            </c:dLbl>
            <c:dLbl>
              <c:idx val="1"/>
              <c:layout>
                <c:manualLayout>
                  <c:x val="-0.33333333333333331"/>
                  <c:y val="-6.1638090936950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77777777777777"/>
                      <c:h val="0.19486298217080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821-4539-9208-4E68006B5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'СВОДНЫЙ ОТЧЕТ'!$B$132:$B$133</c:f>
              <c:strCache>
                <c:ptCount val="2"/>
                <c:pt idx="0">
                  <c:v>ИНОМАРКИ</c:v>
                </c:pt>
                <c:pt idx="1">
                  <c:v>ОТЕЧЕСТВЕННЫЕ</c:v>
                </c:pt>
              </c:strCache>
            </c:strRef>
          </c:cat>
          <c:val>
            <c:numRef>
              <c:f>'СВОДНЫЙ ОТЧЕТ'!$AW$132:$AW$133</c:f>
              <c:numCache>
                <c:formatCode>0%</c:formatCode>
                <c:ptCount val="2"/>
                <c:pt idx="0">
                  <c:v>0.80078252363873492</c:v>
                </c:pt>
                <c:pt idx="1">
                  <c:v>0.19921747636126508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1-4539-9208-4E68006B567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07-4059-B310-3CECE1708A31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07-4059-B310-3CECE1708A31}"/>
              </c:ext>
            </c:extLst>
          </c:dPt>
          <c:dLbls>
            <c:dLbl>
              <c:idx val="0"/>
              <c:layout>
                <c:manualLayout>
                  <c:x val="0.19980794930280227"/>
                  <c:y val="-5.72265815325076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807-4059-B310-3CECE1708A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7-4059-B310-3CECE1708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РОССИЯ'!$J$21:$K$21</c:f>
              <c:numCache>
                <c:formatCode>0.0%</c:formatCode>
                <c:ptCount val="2"/>
                <c:pt idx="0">
                  <c:v>0.1174472831643931</c:v>
                </c:pt>
                <c:pt idx="1">
                  <c:v>0.88255271683560688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07-4059-B310-3CECE1708A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D3-4AC2-8647-770B6A79B84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D3-4AC2-8647-770B6A79B842}"/>
              </c:ext>
            </c:extLst>
          </c:dPt>
          <c:dLbls>
            <c:dLbl>
              <c:idx val="0"/>
              <c:layout>
                <c:manualLayout>
                  <c:x val="0.19980794930280227"/>
                  <c:y val="-5.72265815325076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CD3-4AC2-8647-770B6A79B8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D3-4AC2-8647-770B6A79B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РОССИЯ'!$J$23:$K$23</c:f>
              <c:numCache>
                <c:formatCode>0.0%</c:formatCode>
                <c:ptCount val="2"/>
                <c:pt idx="0">
                  <c:v>7.7881033728345914E-2</c:v>
                </c:pt>
                <c:pt idx="1">
                  <c:v>0.92211896627165413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D3-4AC2-8647-770B6A79B8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tx1"/>
                </a:solidFill>
              </a:rPr>
              <a:t>РЕГИСТРАЦИИ, шт.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305191834162031E-2"/>
          <c:y val="0.3928627450980392"/>
          <c:w val="0.86738961633167599"/>
          <c:h val="0.3815155164427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 РОССИЯ'!$H$9</c:f>
              <c:strCache>
                <c:ptCount val="1"/>
                <c:pt idx="0">
                  <c:v>Регистрации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РОССИЯ'!$I$8:$J$8</c:f>
              <c:strCache>
                <c:ptCount val="2"/>
                <c:pt idx="0">
                  <c:v>6M'22</c:v>
                </c:pt>
                <c:pt idx="1">
                  <c:v>6M'23</c:v>
                </c:pt>
              </c:strCache>
            </c:strRef>
          </c:cat>
          <c:val>
            <c:numRef>
              <c:f>'СВОД РОССИЯ'!$I$9:$J$9</c:f>
              <c:numCache>
                <c:formatCode>_-* #\ ##0_-;\-* #\ ##0_-;_-* "-"??_-;_-@_-</c:formatCode>
                <c:ptCount val="2"/>
                <c:pt idx="0">
                  <c:v>391979</c:v>
                </c:pt>
                <c:pt idx="1">
                  <c:v>441083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5-42AD-B5DE-A15FDA72CEA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7"/>
        <c:overlap val="-27"/>
        <c:axId val="1167667392"/>
        <c:axId val="1167675712"/>
      </c:barChart>
      <c:catAx>
        <c:axId val="11676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67675712"/>
        <c:crosses val="autoZero"/>
        <c:auto val="1"/>
        <c:lblAlgn val="ctr"/>
        <c:lblOffset val="100"/>
        <c:noMultiLvlLbl val="0"/>
      </c:catAx>
      <c:valAx>
        <c:axId val="1167675712"/>
        <c:scaling>
          <c:orientation val="minMax"/>
          <c:min val="0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116766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D7-4D00-8EE9-2CEA96065A0D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D7-4D00-8EE9-2CEA96065A0D}"/>
              </c:ext>
            </c:extLst>
          </c:dPt>
          <c:dLbls>
            <c:dLbl>
              <c:idx val="0"/>
              <c:layout>
                <c:manualLayout>
                  <c:x val="0.19980794930280227"/>
                  <c:y val="-5.72265815325076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53450704383217"/>
                      <c:h val="0.40834166049308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2D7-4D00-8EE9-2CEA96065A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D7-4D00-8EE9-2CEA96065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'СВОД РОССИЯ'!$J$26:$K$26</c:f>
              <c:numCache>
                <c:formatCode>0.0%</c:formatCode>
                <c:ptCount val="2"/>
                <c:pt idx="0">
                  <c:v>8.8736133562164043E-3</c:v>
                </c:pt>
                <c:pt idx="1">
                  <c:v>0.99112638664378361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D7-4D00-8EE9-2CEA96065A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4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11" Type="http://schemas.openxmlformats.org/officeDocument/2006/relationships/chart" Target="../charts/chart8.xml"/><Relationship Id="rId5" Type="http://schemas.openxmlformats.org/officeDocument/2006/relationships/chart" Target="../charts/chart3.xml"/><Relationship Id="rId10" Type="http://schemas.openxmlformats.org/officeDocument/2006/relationships/chart" Target="../charts/chart7.xml"/><Relationship Id="rId4" Type="http://schemas.openxmlformats.org/officeDocument/2006/relationships/chart" Target="../charts/chart2.xml"/><Relationship Id="rId9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image" Target="../media/image3.png"/><Relationship Id="rId7" Type="http://schemas.openxmlformats.org/officeDocument/2006/relationships/chart" Target="../charts/chart14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image" Target="../media/image2.png"/><Relationship Id="rId9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chart" Target="../charts/chart23.xml"/><Relationship Id="rId3" Type="http://schemas.openxmlformats.org/officeDocument/2006/relationships/image" Target="../media/image2.png"/><Relationship Id="rId7" Type="http://schemas.openxmlformats.org/officeDocument/2006/relationships/image" Target="../media/image7.png"/><Relationship Id="rId12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image" Target="../media/image2.png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504265</xdr:colOff>
      <xdr:row>0</xdr:row>
      <xdr:rowOff>168088</xdr:rowOff>
    </xdr:from>
    <xdr:to>
      <xdr:col>25</xdr:col>
      <xdr:colOff>459441</xdr:colOff>
      <xdr:row>29</xdr:row>
      <xdr:rowOff>0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460941" y="168088"/>
          <a:ext cx="4000500" cy="5356412"/>
        </a:xfrm>
        <a:prstGeom prst="roundRect">
          <a:avLst>
            <a:gd name="adj" fmla="val 0"/>
          </a:avLst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/>
            <a:t>ВЫБОР</a:t>
          </a:r>
          <a:r>
            <a:rPr lang="ru-RU" sz="1400" b="1" baseline="0"/>
            <a:t> ДАННЫХ</a:t>
          </a:r>
          <a:endParaRPr lang="ru-RU" sz="1400" b="1"/>
        </a:p>
      </xdr:txBody>
    </xdr:sp>
    <xdr:clientData/>
  </xdr:twoCellAnchor>
  <xdr:twoCellAnchor>
    <xdr:from>
      <xdr:col>0</xdr:col>
      <xdr:colOff>9525</xdr:colOff>
      <xdr:row>0</xdr:row>
      <xdr:rowOff>180975</xdr:rowOff>
    </xdr:from>
    <xdr:to>
      <xdr:col>19</xdr:col>
      <xdr:colOff>447675</xdr:colOff>
      <xdr:row>35</xdr:row>
      <xdr:rowOff>173475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525" y="180975"/>
          <a:ext cx="12020550" cy="6660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13137</xdr:colOff>
      <xdr:row>0</xdr:row>
      <xdr:rowOff>167508</xdr:rowOff>
    </xdr:from>
    <xdr:to>
      <xdr:col>20</xdr:col>
      <xdr:colOff>0</xdr:colOff>
      <xdr:row>2</xdr:row>
      <xdr:rowOff>110508</xdr:rowOff>
    </xdr:to>
    <xdr:sp macro="" textlink="">
      <xdr:nvSpPr>
        <xdr:cNvPr id="272" name="Прямоугольник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/>
      </xdr:nvSpPr>
      <xdr:spPr>
        <a:xfrm>
          <a:off x="13137" y="167508"/>
          <a:ext cx="12026463" cy="3240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2</xdr:col>
      <xdr:colOff>26796</xdr:colOff>
      <xdr:row>5</xdr:row>
      <xdr:rowOff>149479</xdr:rowOff>
    </xdr:from>
    <xdr:to>
      <xdr:col>17</xdr:col>
      <xdr:colOff>431339</xdr:colOff>
      <xdr:row>35</xdr:row>
      <xdr:rowOff>14479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32000"/>
                  </a14:imgEffect>
                  <a14:imgEffect>
                    <a14:brightnessContrast bright="-7000" contrast="-5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007" y="1101979"/>
          <a:ext cx="9578621" cy="5580000"/>
        </a:xfrm>
        <a:prstGeom prst="rect">
          <a:avLst/>
        </a:prstGeom>
      </xdr:spPr>
    </xdr:pic>
    <xdr:clientData/>
  </xdr:twoCellAnchor>
  <xdr:twoCellAnchor>
    <xdr:from>
      <xdr:col>4</xdr:col>
      <xdr:colOff>547496</xdr:colOff>
      <xdr:row>18</xdr:row>
      <xdr:rowOff>79884</xdr:rowOff>
    </xdr:from>
    <xdr:to>
      <xdr:col>5</xdr:col>
      <xdr:colOff>81896</xdr:colOff>
      <xdr:row>19</xdr:row>
      <xdr:rowOff>33384</xdr:rowOff>
    </xdr:to>
    <xdr:sp macro="" textlink="">
      <xdr:nvSpPr>
        <xdr:cNvPr id="135" name="Овал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/>
        </xdr:cNvSpPr>
      </xdr:nvSpPr>
      <xdr:spPr>
        <a:xfrm rot="20019042">
          <a:off x="2985896" y="3508884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</xdr:col>
      <xdr:colOff>459866</xdr:colOff>
      <xdr:row>17</xdr:row>
      <xdr:rowOff>171489</xdr:rowOff>
    </xdr:from>
    <xdr:to>
      <xdr:col>4</xdr:col>
      <xdr:colOff>551277</xdr:colOff>
      <xdr:row>18</xdr:row>
      <xdr:rowOff>128858</xdr:rowOff>
    </xdr:to>
    <xdr:cxnSp macro="">
      <xdr:nvCxnSpPr>
        <xdr:cNvPr id="136" name="Прямая соединительная линия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CxnSpPr>
          <a:stCxn id="135" idx="1"/>
          <a:endCxn id="137" idx="3"/>
        </xdr:cNvCxnSpPr>
      </xdr:nvCxnSpPr>
      <xdr:spPr>
        <a:xfrm flipH="1" flipV="1">
          <a:off x="2288666" y="3409989"/>
          <a:ext cx="701011" cy="14786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203327</xdr:colOff>
      <xdr:row>15</xdr:row>
      <xdr:rowOff>103861</xdr:rowOff>
    </xdr:from>
    <xdr:to>
      <xdr:col>3</xdr:col>
      <xdr:colOff>459866</xdr:colOff>
      <xdr:row>20</xdr:row>
      <xdr:rowOff>48616</xdr:rowOff>
    </xdr:to>
    <xdr:sp macro="" textlink="">
      <xdr:nvSpPr>
        <xdr:cNvPr id="137" name="Скругленный прямоугольник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/>
      </xdr:nvSpPr>
      <xdr:spPr>
        <a:xfrm>
          <a:off x="203327" y="2961361"/>
          <a:ext cx="2085339" cy="897255"/>
        </a:xfrm>
        <a:prstGeom prst="roundRect">
          <a:avLst>
            <a:gd name="adj" fmla="val 699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tIns="36000" bIns="36000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255541</xdr:colOff>
      <xdr:row>22</xdr:row>
      <xdr:rowOff>190420</xdr:rowOff>
    </xdr:from>
    <xdr:to>
      <xdr:col>4</xdr:col>
      <xdr:colOff>399541</xdr:colOff>
      <xdr:row>23</xdr:row>
      <xdr:rowOff>143920</xdr:rowOff>
    </xdr:to>
    <xdr:sp macro="" textlink="">
      <xdr:nvSpPr>
        <xdr:cNvPr id="138" name="Овал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/>
        </xdr:cNvSpPr>
      </xdr:nvSpPr>
      <xdr:spPr>
        <a:xfrm rot="17299284">
          <a:off x="2693941" y="4381420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</xdr:col>
      <xdr:colOff>459867</xdr:colOff>
      <xdr:row>23</xdr:row>
      <xdr:rowOff>104247</xdr:rowOff>
    </xdr:from>
    <xdr:to>
      <xdr:col>4</xdr:col>
      <xdr:colOff>263206</xdr:colOff>
      <xdr:row>24</xdr:row>
      <xdr:rowOff>70657</xdr:rowOff>
    </xdr:to>
    <xdr:cxnSp macro="">
      <xdr:nvCxnSpPr>
        <xdr:cNvPr id="139" name="Прямая соединительная линия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CxnSpPr>
          <a:stCxn id="138" idx="1"/>
          <a:endCxn id="140" idx="3"/>
        </xdr:cNvCxnSpPr>
      </xdr:nvCxnSpPr>
      <xdr:spPr>
        <a:xfrm flipH="1">
          <a:off x="2288667" y="4485747"/>
          <a:ext cx="412939" cy="15691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203327</xdr:colOff>
      <xdr:row>22</xdr:row>
      <xdr:rowOff>3029</xdr:rowOff>
    </xdr:from>
    <xdr:to>
      <xdr:col>3</xdr:col>
      <xdr:colOff>459867</xdr:colOff>
      <xdr:row>26</xdr:row>
      <xdr:rowOff>138284</xdr:rowOff>
    </xdr:to>
    <xdr:sp macro="" textlink="">
      <xdr:nvSpPr>
        <xdr:cNvPr id="140" name="Скругленный прямоугольник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/>
      </xdr:nvSpPr>
      <xdr:spPr>
        <a:xfrm>
          <a:off x="203327" y="4194029"/>
          <a:ext cx="2085340" cy="897255"/>
        </a:xfrm>
        <a:prstGeom prst="roundRect">
          <a:avLst>
            <a:gd name="adj" fmla="val 699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tIns="36000" bIns="36000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20975</xdr:colOff>
      <xdr:row>24</xdr:row>
      <xdr:rowOff>163431</xdr:rowOff>
    </xdr:from>
    <xdr:to>
      <xdr:col>4</xdr:col>
      <xdr:colOff>164975</xdr:colOff>
      <xdr:row>25</xdr:row>
      <xdr:rowOff>116931</xdr:rowOff>
    </xdr:to>
    <xdr:sp macro="" textlink="">
      <xdr:nvSpPr>
        <xdr:cNvPr id="141" name="Овал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/>
        </xdr:cNvSpPr>
      </xdr:nvSpPr>
      <xdr:spPr>
        <a:xfrm rot="20080896">
          <a:off x="2459375" y="4735431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</xdr:col>
      <xdr:colOff>459867</xdr:colOff>
      <xdr:row>25</xdr:row>
      <xdr:rowOff>112725</xdr:rowOff>
    </xdr:from>
    <xdr:to>
      <xdr:col>4</xdr:col>
      <xdr:colOff>68726</xdr:colOff>
      <xdr:row>30</xdr:row>
      <xdr:rowOff>136720</xdr:rowOff>
    </xdr:to>
    <xdr:cxnSp macro="">
      <xdr:nvCxnSpPr>
        <xdr:cNvPr id="142" name="Прямая соединительная линия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CxnSpPr>
          <a:stCxn id="141" idx="3"/>
          <a:endCxn id="143" idx="3"/>
        </xdr:cNvCxnSpPr>
      </xdr:nvCxnSpPr>
      <xdr:spPr>
        <a:xfrm flipH="1">
          <a:off x="2288667" y="4875225"/>
          <a:ext cx="218459" cy="976495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203327</xdr:colOff>
      <xdr:row>28</xdr:row>
      <xdr:rowOff>69092</xdr:rowOff>
    </xdr:from>
    <xdr:to>
      <xdr:col>3</xdr:col>
      <xdr:colOff>459867</xdr:colOff>
      <xdr:row>33</xdr:row>
      <xdr:rowOff>13847</xdr:rowOff>
    </xdr:to>
    <xdr:sp macro="" textlink="">
      <xdr:nvSpPr>
        <xdr:cNvPr id="143" name="Скругленный прямоугольник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/>
      </xdr:nvSpPr>
      <xdr:spPr>
        <a:xfrm>
          <a:off x="203327" y="5403092"/>
          <a:ext cx="2085340" cy="897255"/>
        </a:xfrm>
        <a:prstGeom prst="roundRect">
          <a:avLst>
            <a:gd name="adj" fmla="val 699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tIns="36000" bIns="36000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222886</xdr:colOff>
      <xdr:row>21</xdr:row>
      <xdr:rowOff>41720</xdr:rowOff>
    </xdr:from>
    <xdr:to>
      <xdr:col>6</xdr:col>
      <xdr:colOff>366886</xdr:colOff>
      <xdr:row>21</xdr:row>
      <xdr:rowOff>185720</xdr:rowOff>
    </xdr:to>
    <xdr:sp macro="" textlink="">
      <xdr:nvSpPr>
        <xdr:cNvPr id="144" name="Овал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/>
        </xdr:cNvSpPr>
      </xdr:nvSpPr>
      <xdr:spPr>
        <a:xfrm rot="527011">
          <a:off x="3866199" y="4042220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6</xdr:col>
      <xdr:colOff>283891</xdr:colOff>
      <xdr:row>21</xdr:row>
      <xdr:rowOff>184876</xdr:rowOff>
    </xdr:from>
    <xdr:to>
      <xdr:col>6</xdr:col>
      <xdr:colOff>341295</xdr:colOff>
      <xdr:row>29</xdr:row>
      <xdr:rowOff>55746</xdr:rowOff>
    </xdr:to>
    <xdr:cxnSp macro="">
      <xdr:nvCxnSpPr>
        <xdr:cNvPr id="145" name="Прямая соединительная линия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CxnSpPr>
          <a:stCxn id="144" idx="4"/>
          <a:endCxn id="146" idx="0"/>
        </xdr:cNvCxnSpPr>
      </xdr:nvCxnSpPr>
      <xdr:spPr>
        <a:xfrm>
          <a:off x="3941491" y="4185376"/>
          <a:ext cx="57404" cy="139487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108009</xdr:colOff>
      <xdr:row>22</xdr:row>
      <xdr:rowOff>72147</xdr:rowOff>
    </xdr:from>
    <xdr:to>
      <xdr:col>10</xdr:col>
      <xdr:colOff>252009</xdr:colOff>
      <xdr:row>23</xdr:row>
      <xdr:rowOff>25647</xdr:rowOff>
    </xdr:to>
    <xdr:sp macro="" textlink="">
      <xdr:nvSpPr>
        <xdr:cNvPr id="147" name="Овал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spect="1"/>
        </xdr:cNvSpPr>
      </xdr:nvSpPr>
      <xdr:spPr>
        <a:xfrm rot="20763302">
          <a:off x="6204009" y="4263147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10</xdr:col>
      <xdr:colOff>197360</xdr:colOff>
      <xdr:row>23</xdr:row>
      <xdr:rowOff>23525</xdr:rowOff>
    </xdr:from>
    <xdr:to>
      <xdr:col>10</xdr:col>
      <xdr:colOff>574592</xdr:colOff>
      <xdr:row>29</xdr:row>
      <xdr:rowOff>55746</xdr:rowOff>
    </xdr:to>
    <xdr:cxnSp macro="">
      <xdr:nvCxnSpPr>
        <xdr:cNvPr id="148" name="Прямая соединительная линия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CxnSpPr>
          <a:stCxn id="147" idx="4"/>
          <a:endCxn id="149" idx="0"/>
        </xdr:cNvCxnSpPr>
      </xdr:nvCxnSpPr>
      <xdr:spPr>
        <a:xfrm>
          <a:off x="6293360" y="4405025"/>
          <a:ext cx="377232" cy="1175221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144470</xdr:colOff>
      <xdr:row>20</xdr:row>
      <xdr:rowOff>96599</xdr:rowOff>
    </xdr:from>
    <xdr:to>
      <xdr:col>13</xdr:col>
      <xdr:colOff>288470</xdr:colOff>
      <xdr:row>21</xdr:row>
      <xdr:rowOff>50099</xdr:rowOff>
    </xdr:to>
    <xdr:sp macro="" textlink="">
      <xdr:nvSpPr>
        <xdr:cNvPr id="150" name="Овал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spect="1"/>
        </xdr:cNvSpPr>
      </xdr:nvSpPr>
      <xdr:spPr>
        <a:xfrm rot="19103076">
          <a:off x="8069270" y="3906599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13</xdr:col>
      <xdr:colOff>264287</xdr:colOff>
      <xdr:row>21</xdr:row>
      <xdr:rowOff>31928</xdr:rowOff>
    </xdr:from>
    <xdr:to>
      <xdr:col>15</xdr:col>
      <xdr:colOff>302830</xdr:colOff>
      <xdr:row>29</xdr:row>
      <xdr:rowOff>55746</xdr:rowOff>
    </xdr:to>
    <xdr:cxnSp macro="">
      <xdr:nvCxnSpPr>
        <xdr:cNvPr id="151" name="Прямая соединительная линия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CxnSpPr>
          <a:stCxn id="150" idx="4"/>
          <a:endCxn id="152" idx="0"/>
        </xdr:cNvCxnSpPr>
      </xdr:nvCxnSpPr>
      <xdr:spPr>
        <a:xfrm>
          <a:off x="8189087" y="4032428"/>
          <a:ext cx="1257743" cy="154781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100886</xdr:colOff>
      <xdr:row>16</xdr:row>
      <xdr:rowOff>175949</xdr:rowOff>
    </xdr:from>
    <xdr:to>
      <xdr:col>6</xdr:col>
      <xdr:colOff>244886</xdr:colOff>
      <xdr:row>17</xdr:row>
      <xdr:rowOff>129449</xdr:rowOff>
    </xdr:to>
    <xdr:sp macro="" textlink="">
      <xdr:nvSpPr>
        <xdr:cNvPr id="153" name="Овал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/>
        </xdr:cNvSpPr>
      </xdr:nvSpPr>
      <xdr:spPr>
        <a:xfrm rot="14424938">
          <a:off x="3758486" y="3223949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6</xdr:col>
      <xdr:colOff>235499</xdr:colOff>
      <xdr:row>13</xdr:row>
      <xdr:rowOff>143860</xdr:rowOff>
    </xdr:from>
    <xdr:to>
      <xdr:col>7</xdr:col>
      <xdr:colOff>467453</xdr:colOff>
      <xdr:row>17</xdr:row>
      <xdr:rowOff>21902</xdr:rowOff>
    </xdr:to>
    <xdr:cxnSp macro="">
      <xdr:nvCxnSpPr>
        <xdr:cNvPr id="154" name="Прямая соединительная линия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CxnSpPr>
          <a:stCxn id="153" idx="4"/>
          <a:endCxn id="155" idx="2"/>
        </xdr:cNvCxnSpPr>
      </xdr:nvCxnSpPr>
      <xdr:spPr>
        <a:xfrm flipV="1">
          <a:off x="3866205" y="2620360"/>
          <a:ext cx="837072" cy="640042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371804</xdr:colOff>
      <xdr:row>21</xdr:row>
      <xdr:rowOff>77848</xdr:rowOff>
    </xdr:from>
    <xdr:to>
      <xdr:col>8</xdr:col>
      <xdr:colOff>515804</xdr:colOff>
      <xdr:row>22</xdr:row>
      <xdr:rowOff>31348</xdr:rowOff>
    </xdr:to>
    <xdr:sp macro="" textlink="">
      <xdr:nvSpPr>
        <xdr:cNvPr id="156" name="Овал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 noChangeAspect="1"/>
        </xdr:cNvSpPr>
      </xdr:nvSpPr>
      <xdr:spPr>
        <a:xfrm rot="13950700">
          <a:off x="5248604" y="4078348"/>
          <a:ext cx="144000" cy="1440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8</xdr:col>
      <xdr:colOff>500934</xdr:colOff>
      <xdr:row>13</xdr:row>
      <xdr:rowOff>143860</xdr:rowOff>
    </xdr:from>
    <xdr:to>
      <xdr:col>12</xdr:col>
      <xdr:colOff>393996</xdr:colOff>
      <xdr:row>21</xdr:row>
      <xdr:rowOff>106029</xdr:rowOff>
    </xdr:to>
    <xdr:cxnSp macro="">
      <xdr:nvCxnSpPr>
        <xdr:cNvPr id="157" name="Прямая соединительная линия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CxnSpPr>
          <a:stCxn id="156" idx="4"/>
          <a:endCxn id="158" idx="2"/>
        </xdr:cNvCxnSpPr>
      </xdr:nvCxnSpPr>
      <xdr:spPr>
        <a:xfrm flipV="1">
          <a:off x="5341875" y="2620360"/>
          <a:ext cx="2313533" cy="148616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332494</xdr:colOff>
      <xdr:row>15</xdr:row>
      <xdr:rowOff>20715</xdr:rowOff>
    </xdr:from>
    <xdr:to>
      <xdr:col>2</xdr:col>
      <xdr:colOff>426709</xdr:colOff>
      <xdr:row>15</xdr:row>
      <xdr:rowOff>174603</xdr:rowOff>
    </xdr:to>
    <xdr:sp macro="" textlink="">
      <xdr:nvSpPr>
        <xdr:cNvPr id="159" name="Прямоугольник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/>
      </xdr:nvSpPr>
      <xdr:spPr>
        <a:xfrm>
          <a:off x="332494" y="2878215"/>
          <a:ext cx="1313415" cy="153888"/>
        </a:xfrm>
        <a:prstGeom prst="rect">
          <a:avLst/>
        </a:prstGeom>
        <a:solidFill>
          <a:schemeClr val="bg1"/>
        </a:solidFill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ЦЕНТРАЛЬНЫЙ ФО</a:t>
          </a:r>
        </a:p>
      </xdr:txBody>
    </xdr:sp>
    <xdr:clientData/>
  </xdr:twoCellAnchor>
  <xdr:twoCellAnchor editAs="absolute">
    <xdr:from>
      <xdr:col>0</xdr:col>
      <xdr:colOff>332495</xdr:colOff>
      <xdr:row>21</xdr:row>
      <xdr:rowOff>116733</xdr:rowOff>
    </xdr:from>
    <xdr:to>
      <xdr:col>1</xdr:col>
      <xdr:colOff>598505</xdr:colOff>
      <xdr:row>22</xdr:row>
      <xdr:rowOff>80121</xdr:rowOff>
    </xdr:to>
    <xdr:sp macro="" textlink="">
      <xdr:nvSpPr>
        <xdr:cNvPr id="160" name="Прямоугольник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/>
      </xdr:nvSpPr>
      <xdr:spPr>
        <a:xfrm>
          <a:off x="332495" y="4117233"/>
          <a:ext cx="875610" cy="153888"/>
        </a:xfrm>
        <a:prstGeom prst="rect">
          <a:avLst/>
        </a:prstGeom>
        <a:solidFill>
          <a:schemeClr val="bg1"/>
        </a:solidFill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ЮЖНЫЙ ФО</a:t>
          </a:r>
        </a:p>
      </xdr:txBody>
    </xdr:sp>
    <xdr:clientData/>
  </xdr:twoCellAnchor>
  <xdr:twoCellAnchor editAs="absolute">
    <xdr:from>
      <xdr:col>0</xdr:col>
      <xdr:colOff>332494</xdr:colOff>
      <xdr:row>27</xdr:row>
      <xdr:rowOff>182796</xdr:rowOff>
    </xdr:from>
    <xdr:to>
      <xdr:col>3</xdr:col>
      <xdr:colOff>157624</xdr:colOff>
      <xdr:row>28</xdr:row>
      <xdr:rowOff>146184</xdr:rowOff>
    </xdr:to>
    <xdr:sp macro="" textlink="">
      <xdr:nvSpPr>
        <xdr:cNvPr id="161" name="Прямоугольник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/>
      </xdr:nvSpPr>
      <xdr:spPr>
        <a:xfrm>
          <a:off x="332494" y="5326296"/>
          <a:ext cx="1653930" cy="15388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/>
            </a:gs>
          </a:gsLst>
          <a:lin ang="0" scaled="1"/>
          <a:tileRect/>
        </a:gradFill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>
              <a:solidFill>
                <a:schemeClr val="tx1"/>
              </a:solidFill>
            </a:rPr>
            <a:t>СЕВЕРО-КАВКАЗСКИЙ</a:t>
          </a:r>
          <a:r>
            <a:rPr lang="ru-RU" sz="1000" b="1"/>
            <a:t> ФО</a:t>
          </a:r>
        </a:p>
      </xdr:txBody>
    </xdr:sp>
    <xdr:clientData/>
  </xdr:twoCellAnchor>
  <xdr:twoCellAnchor editAs="absolute">
    <xdr:from>
      <xdr:col>0</xdr:col>
      <xdr:colOff>123265</xdr:colOff>
      <xdr:row>16</xdr:row>
      <xdr:rowOff>145810</xdr:rowOff>
    </xdr:from>
    <xdr:to>
      <xdr:col>2</xdr:col>
      <xdr:colOff>63083</xdr:colOff>
      <xdr:row>18</xdr:row>
      <xdr:rowOff>181127</xdr:rowOff>
    </xdr:to>
    <xdr:sp macro="" textlink="'СВОД РОССИЯ'!I19">
      <xdr:nvSpPr>
        <xdr:cNvPr id="218" name="TextBox 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/>
      </xdr:nvSpPr>
      <xdr:spPr>
        <a:xfrm>
          <a:off x="123265" y="3106724"/>
          <a:ext cx="1180789" cy="405432"/>
        </a:xfrm>
        <a:prstGeom prst="rect">
          <a:avLst/>
        </a:prstGeom>
        <a:noFill/>
      </xdr:spPr>
      <xdr:txBody>
        <a:bodyPr wrap="square" lIns="0" rIns="72000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fld id="{52F4F12B-25FA-4FBD-AF15-D9EA57DD20E2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 178 072 </a:t>
          </a:fld>
          <a:endParaRPr lang="ru-RU" sz="4800" b="1"/>
        </a:p>
      </xdr:txBody>
    </xdr:sp>
    <xdr:clientData/>
  </xdr:twoCellAnchor>
  <xdr:twoCellAnchor editAs="absolute">
    <xdr:from>
      <xdr:col>0</xdr:col>
      <xdr:colOff>332494</xdr:colOff>
      <xdr:row>16</xdr:row>
      <xdr:rowOff>42516</xdr:rowOff>
    </xdr:from>
    <xdr:to>
      <xdr:col>2</xdr:col>
      <xdr:colOff>426709</xdr:colOff>
      <xdr:row>16</xdr:row>
      <xdr:rowOff>183388</xdr:rowOff>
    </xdr:to>
    <xdr:sp macro="" textlink="$V$2">
      <xdr:nvSpPr>
        <xdr:cNvPr id="219" name="Прямоугольник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/>
      </xdr:nvSpPr>
      <xdr:spPr>
        <a:xfrm>
          <a:off x="332494" y="3090516"/>
          <a:ext cx="1313415" cy="140872"/>
        </a:xfrm>
        <a:prstGeom prst="rect">
          <a:avLst/>
        </a:prstGeom>
        <a:noFill/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fld id="{43A95526-4957-46CC-8816-F807F09CD47D}" type="TxLink">
            <a:rPr lang="ru-RU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РЕГИСТРАЦИИ 6M'23</a:t>
          </a:fld>
          <a:endParaRPr lang="ru-RU" sz="600"/>
        </a:p>
      </xdr:txBody>
    </xdr:sp>
    <xdr:clientData/>
  </xdr:twoCellAnchor>
  <xdr:twoCellAnchor>
    <xdr:from>
      <xdr:col>2</xdr:col>
      <xdr:colOff>309885</xdr:colOff>
      <xdr:row>16</xdr:row>
      <xdr:rowOff>42516</xdr:rowOff>
    </xdr:from>
    <xdr:to>
      <xdr:col>3</xdr:col>
      <xdr:colOff>118009</xdr:colOff>
      <xdr:row>16</xdr:row>
      <xdr:rowOff>181015</xdr:rowOff>
    </xdr:to>
    <xdr:sp macro="" textlink="">
      <xdr:nvSpPr>
        <xdr:cNvPr id="220" name="Прямоугольник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/>
      </xdr:nvSpPr>
      <xdr:spPr>
        <a:xfrm>
          <a:off x="1529085" y="3090516"/>
          <a:ext cx="417724" cy="138499"/>
        </a:xfrm>
        <a:prstGeom prst="rect">
          <a:avLst/>
        </a:prstGeom>
        <a:noFill/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900"/>
            <a:t>ДОЛЯ</a:t>
          </a:r>
        </a:p>
      </xdr:txBody>
    </xdr:sp>
    <xdr:clientData/>
  </xdr:twoCellAnchor>
  <xdr:twoCellAnchor editAs="absolute">
    <xdr:from>
      <xdr:col>0</xdr:col>
      <xdr:colOff>284894</xdr:colOff>
      <xdr:row>23</xdr:row>
      <xdr:rowOff>53959</xdr:rowOff>
    </xdr:from>
    <xdr:to>
      <xdr:col>2</xdr:col>
      <xdr:colOff>43847</xdr:colOff>
      <xdr:row>25</xdr:row>
      <xdr:rowOff>89276</xdr:rowOff>
    </xdr:to>
    <xdr:sp macro="" textlink="'СВОД РОССИЯ'!I22">
      <xdr:nvSpPr>
        <xdr:cNvPr id="221" name="TextBox 143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/>
      </xdr:nvSpPr>
      <xdr:spPr>
        <a:xfrm>
          <a:off x="284894" y="4310273"/>
          <a:ext cx="999924" cy="4054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fld id="{D136C849-9310-4398-ABFA-BF46E8FFF79E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 43 722 </a:t>
          </a:fld>
          <a:endParaRPr lang="ru-RU" sz="4800" b="1"/>
        </a:p>
      </xdr:txBody>
    </xdr:sp>
    <xdr:clientData/>
  </xdr:twoCellAnchor>
  <xdr:twoCellAnchor editAs="absolute">
    <xdr:from>
      <xdr:col>0</xdr:col>
      <xdr:colOff>332494</xdr:colOff>
      <xdr:row>22</xdr:row>
      <xdr:rowOff>141165</xdr:rowOff>
    </xdr:from>
    <xdr:to>
      <xdr:col>2</xdr:col>
      <xdr:colOff>426709</xdr:colOff>
      <xdr:row>23</xdr:row>
      <xdr:rowOff>96980</xdr:rowOff>
    </xdr:to>
    <xdr:sp macro="" textlink="$V$2">
      <xdr:nvSpPr>
        <xdr:cNvPr id="222" name="Прямоугольник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/>
      </xdr:nvSpPr>
      <xdr:spPr>
        <a:xfrm>
          <a:off x="332494" y="4212422"/>
          <a:ext cx="1335186" cy="140872"/>
        </a:xfrm>
        <a:prstGeom prst="rect">
          <a:avLst/>
        </a:prstGeom>
        <a:noFill/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fld id="{AF6EFF77-E669-4C03-B1B6-6E1B059A623F}" type="TxLink">
            <a:rPr lang="ru-RU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РЕГИСТРАЦИИ 6M'23</a:t>
          </a:fld>
          <a:endParaRPr lang="ru-RU" sz="600"/>
        </a:p>
      </xdr:txBody>
    </xdr:sp>
    <xdr:clientData/>
  </xdr:twoCellAnchor>
  <xdr:twoCellAnchor>
    <xdr:from>
      <xdr:col>2</xdr:col>
      <xdr:colOff>309885</xdr:colOff>
      <xdr:row>22</xdr:row>
      <xdr:rowOff>141165</xdr:rowOff>
    </xdr:from>
    <xdr:to>
      <xdr:col>3</xdr:col>
      <xdr:colOff>118009</xdr:colOff>
      <xdr:row>23</xdr:row>
      <xdr:rowOff>89164</xdr:rowOff>
    </xdr:to>
    <xdr:sp macro="" textlink="">
      <xdr:nvSpPr>
        <xdr:cNvPr id="223" name="Прямоугольник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/>
      </xdr:nvSpPr>
      <xdr:spPr>
        <a:xfrm>
          <a:off x="1529085" y="4332165"/>
          <a:ext cx="417724" cy="138499"/>
        </a:xfrm>
        <a:prstGeom prst="rect">
          <a:avLst/>
        </a:prstGeom>
        <a:noFill/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900"/>
            <a:t>ДОЛЯ</a:t>
          </a:r>
        </a:p>
      </xdr:txBody>
    </xdr:sp>
    <xdr:clientData/>
  </xdr:twoCellAnchor>
  <xdr:twoCellAnchor editAs="absolute">
    <xdr:from>
      <xdr:col>0</xdr:col>
      <xdr:colOff>284894</xdr:colOff>
      <xdr:row>29</xdr:row>
      <xdr:rowOff>133112</xdr:rowOff>
    </xdr:from>
    <xdr:to>
      <xdr:col>2</xdr:col>
      <xdr:colOff>43847</xdr:colOff>
      <xdr:row>31</xdr:row>
      <xdr:rowOff>168430</xdr:rowOff>
    </xdr:to>
    <xdr:sp macro="" textlink="'СВОД РОССИЯ'!I25">
      <xdr:nvSpPr>
        <xdr:cNvPr id="224" name="TextBox 147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/>
      </xdr:nvSpPr>
      <xdr:spPr>
        <a:xfrm>
          <a:off x="284894" y="5499769"/>
          <a:ext cx="999924" cy="4054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fld id="{32605B65-A557-4EDD-A15D-A534F37C1805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r"/>
            <a:t> 14 910 </a:t>
          </a:fld>
          <a:endParaRPr lang="ru-RU" sz="4800" b="1"/>
        </a:p>
      </xdr:txBody>
    </xdr:sp>
    <xdr:clientData/>
  </xdr:twoCellAnchor>
  <xdr:twoCellAnchor editAs="absolute">
    <xdr:from>
      <xdr:col>0</xdr:col>
      <xdr:colOff>332494</xdr:colOff>
      <xdr:row>29</xdr:row>
      <xdr:rowOff>29818</xdr:rowOff>
    </xdr:from>
    <xdr:to>
      <xdr:col>2</xdr:col>
      <xdr:colOff>426709</xdr:colOff>
      <xdr:row>29</xdr:row>
      <xdr:rowOff>170690</xdr:rowOff>
    </xdr:to>
    <xdr:sp macro="" textlink="$V$2">
      <xdr:nvSpPr>
        <xdr:cNvPr id="225" name="Прямоугольник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/>
      </xdr:nvSpPr>
      <xdr:spPr>
        <a:xfrm>
          <a:off x="332494" y="5554318"/>
          <a:ext cx="1313415" cy="140872"/>
        </a:xfrm>
        <a:prstGeom prst="rect">
          <a:avLst/>
        </a:prstGeom>
        <a:noFill/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fld id="{EA293865-18F9-42C3-9520-4B67DC24C3EA}" type="TxLink">
            <a:rPr lang="ru-RU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РЕГИСТРАЦИИ 6M'23</a:t>
          </a:fld>
          <a:endParaRPr lang="ru-RU" sz="600"/>
        </a:p>
      </xdr:txBody>
    </xdr:sp>
    <xdr:clientData/>
  </xdr:twoCellAnchor>
  <xdr:twoCellAnchor>
    <xdr:from>
      <xdr:col>2</xdr:col>
      <xdr:colOff>309885</xdr:colOff>
      <xdr:row>29</xdr:row>
      <xdr:rowOff>29818</xdr:rowOff>
    </xdr:from>
    <xdr:to>
      <xdr:col>3</xdr:col>
      <xdr:colOff>118009</xdr:colOff>
      <xdr:row>29</xdr:row>
      <xdr:rowOff>168317</xdr:rowOff>
    </xdr:to>
    <xdr:sp macro="" textlink="">
      <xdr:nvSpPr>
        <xdr:cNvPr id="226" name="Прямоугольник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/>
      </xdr:nvSpPr>
      <xdr:spPr>
        <a:xfrm>
          <a:off x="1529085" y="5554318"/>
          <a:ext cx="417724" cy="138499"/>
        </a:xfrm>
        <a:prstGeom prst="rect">
          <a:avLst/>
        </a:prstGeom>
        <a:noFill/>
      </xdr:spPr>
      <xdr:txBody>
        <a:bodyPr wrap="square" lIns="36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900"/>
            <a:t>ДОЛЯ</a:t>
          </a:r>
        </a:p>
      </xdr:txBody>
    </xdr:sp>
    <xdr:clientData/>
  </xdr:twoCellAnchor>
  <xdr:twoCellAnchor>
    <xdr:from>
      <xdr:col>1</xdr:col>
      <xdr:colOff>215737</xdr:colOff>
      <xdr:row>16</xdr:row>
      <xdr:rowOff>62738</xdr:rowOff>
    </xdr:from>
    <xdr:to>
      <xdr:col>3</xdr:col>
      <xdr:colOff>525300</xdr:colOff>
      <xdr:row>20</xdr:row>
      <xdr:rowOff>162750</xdr:rowOff>
    </xdr:to>
    <xdr:graphicFrame macro="">
      <xdr:nvGraphicFramePr>
        <xdr:cNvPr id="227" name="Диаграмма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215737</xdr:colOff>
      <xdr:row>22</xdr:row>
      <xdr:rowOff>123254</xdr:rowOff>
    </xdr:from>
    <xdr:to>
      <xdr:col>3</xdr:col>
      <xdr:colOff>525300</xdr:colOff>
      <xdr:row>27</xdr:row>
      <xdr:rowOff>32766</xdr:rowOff>
    </xdr:to>
    <xdr:graphicFrame macro="">
      <xdr:nvGraphicFramePr>
        <xdr:cNvPr id="228" name="Диаграмма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229228</xdr:colOff>
      <xdr:row>29</xdr:row>
      <xdr:rowOff>65357</xdr:rowOff>
    </xdr:from>
    <xdr:to>
      <xdr:col>3</xdr:col>
      <xdr:colOff>538791</xdr:colOff>
      <xdr:row>33</xdr:row>
      <xdr:rowOff>165369</xdr:rowOff>
    </xdr:to>
    <xdr:graphicFrame macro="">
      <xdr:nvGraphicFramePr>
        <xdr:cNvPr id="229" name="Диаграмма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161890</xdr:colOff>
      <xdr:row>1</xdr:row>
      <xdr:rowOff>3579</xdr:rowOff>
    </xdr:from>
    <xdr:to>
      <xdr:col>12</xdr:col>
      <xdr:colOff>86287</xdr:colOff>
      <xdr:row>2</xdr:row>
      <xdr:rowOff>147145</xdr:rowOff>
    </xdr:to>
    <xdr:sp macro="" textlink="">
      <xdr:nvSpPr>
        <xdr:cNvPr id="249" name="Прямоугольник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/>
      </xdr:nvSpPr>
      <xdr:spPr>
        <a:xfrm>
          <a:off x="161890" y="194079"/>
          <a:ext cx="7239597" cy="334066"/>
        </a:xfrm>
        <a:prstGeom prst="rect">
          <a:avLst/>
        </a:prstGeom>
        <a:noFill/>
      </xdr:spPr>
      <xdr:txBody>
        <a:bodyPr wrap="square" lIns="108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800" b="1">
              <a:solidFill>
                <a:schemeClr val="bg1"/>
              </a:solidFill>
            </a:rPr>
            <a:t>РЕГИСТРАЦИИ 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НОВЫХ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en-US" sz="1800" b="1" baseline="0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АВТОМОБИЛЕЙ 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в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 РОССИИ</a:t>
          </a:r>
        </a:p>
      </xdr:txBody>
    </xdr:sp>
    <xdr:clientData/>
  </xdr:twoCellAnchor>
  <xdr:twoCellAnchor editAs="absolute">
    <xdr:from>
      <xdr:col>2</xdr:col>
      <xdr:colOff>87086</xdr:colOff>
      <xdr:row>3</xdr:row>
      <xdr:rowOff>56027</xdr:rowOff>
    </xdr:from>
    <xdr:to>
      <xdr:col>5</xdr:col>
      <xdr:colOff>130969</xdr:colOff>
      <xdr:row>4</xdr:row>
      <xdr:rowOff>58841</xdr:rowOff>
    </xdr:to>
    <xdr:sp macro="" textlink="">
      <xdr:nvSpPr>
        <xdr:cNvPr id="250" name="Прямоугольник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/>
      </xdr:nvSpPr>
      <xdr:spPr>
        <a:xfrm>
          <a:off x="1328057" y="611198"/>
          <a:ext cx="1905341" cy="187872"/>
        </a:xfrm>
        <a:prstGeom prst="rect">
          <a:avLst/>
        </a:prstGeom>
        <a:noFill/>
      </xdr:spPr>
      <xdr:txBody>
        <a:bodyPr wrap="square" lIns="108000" tIns="0" rIns="36000" bIns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200" b="1"/>
            <a:t>Январь – Июнь 2023 года. </a:t>
          </a:r>
        </a:p>
      </xdr:txBody>
    </xdr:sp>
    <xdr:clientData/>
  </xdr:twoCellAnchor>
  <xdr:twoCellAnchor editAs="absolute">
    <xdr:from>
      <xdr:col>16</xdr:col>
      <xdr:colOff>273839</xdr:colOff>
      <xdr:row>0</xdr:row>
      <xdr:rowOff>183174</xdr:rowOff>
    </xdr:from>
    <xdr:to>
      <xdr:col>19</xdr:col>
      <xdr:colOff>339207</xdr:colOff>
      <xdr:row>2</xdr:row>
      <xdr:rowOff>90174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50283" b="14905"/>
        <a:stretch/>
      </xdr:blipFill>
      <xdr:spPr>
        <a:xfrm>
          <a:off x="10637039" y="373674"/>
          <a:ext cx="1894168" cy="288000"/>
        </a:xfrm>
        <a:prstGeom prst="rect">
          <a:avLst/>
        </a:prstGeom>
      </xdr:spPr>
    </xdr:pic>
    <xdr:clientData/>
  </xdr:twoCellAnchor>
  <xdr:twoCellAnchor editAs="absolute">
    <xdr:from>
      <xdr:col>16</xdr:col>
      <xdr:colOff>1</xdr:colOff>
      <xdr:row>1</xdr:row>
      <xdr:rowOff>2314</xdr:rowOff>
    </xdr:from>
    <xdr:to>
      <xdr:col>16</xdr:col>
      <xdr:colOff>411081</xdr:colOff>
      <xdr:row>2</xdr:row>
      <xdr:rowOff>90237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9638" t="17514" r="38728" b="48832"/>
        <a:stretch/>
      </xdr:blipFill>
      <xdr:spPr>
        <a:xfrm>
          <a:off x="10363201" y="383314"/>
          <a:ext cx="411080" cy="278423"/>
        </a:xfrm>
        <a:prstGeom prst="rect">
          <a:avLst/>
        </a:prstGeom>
      </xdr:spPr>
    </xdr:pic>
    <xdr:clientData/>
  </xdr:twoCellAnchor>
  <xdr:twoCellAnchor editAs="absolute">
    <xdr:from>
      <xdr:col>0</xdr:col>
      <xdr:colOff>9525</xdr:colOff>
      <xdr:row>34</xdr:row>
      <xdr:rowOff>114300</xdr:rowOff>
    </xdr:from>
    <xdr:to>
      <xdr:col>2</xdr:col>
      <xdr:colOff>446087</xdr:colOff>
      <xdr:row>35</xdr:row>
      <xdr:rowOff>180740</xdr:rowOff>
    </xdr:to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/>
      </xdr:nvSpPr>
      <xdr:spPr>
        <a:xfrm>
          <a:off x="9525" y="6591300"/>
          <a:ext cx="16467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www.automarketolog.ru</a:t>
          </a:r>
          <a:endParaRPr lang="ru-RU" sz="1100" b="1"/>
        </a:p>
      </xdr:txBody>
    </xdr:sp>
    <xdr:clientData/>
  </xdr:twoCellAnchor>
  <xdr:twoCellAnchor editAs="absolute">
    <xdr:from>
      <xdr:col>2</xdr:col>
      <xdr:colOff>380400</xdr:colOff>
      <xdr:row>35</xdr:row>
      <xdr:rowOff>51527</xdr:rowOff>
    </xdr:from>
    <xdr:to>
      <xdr:col>20</xdr:col>
      <xdr:colOff>0</xdr:colOff>
      <xdr:row>35</xdr:row>
      <xdr:rowOff>80327</xdr:rowOff>
    </xdr:to>
    <xdr:sp macro="" textlink="">
      <xdr:nvSpPr>
        <xdr:cNvPr id="275" name="Прямоугольник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/>
      </xdr:nvSpPr>
      <xdr:spPr>
        <a:xfrm>
          <a:off x="1590635" y="6719027"/>
          <a:ext cx="10366041" cy="288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15</xdr:col>
      <xdr:colOff>152400</xdr:colOff>
      <xdr:row>3</xdr:row>
      <xdr:rowOff>130703</xdr:rowOff>
    </xdr:from>
    <xdr:to>
      <xdr:col>19</xdr:col>
      <xdr:colOff>390525</xdr:colOff>
      <xdr:row>25</xdr:row>
      <xdr:rowOff>97029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10765971" y="729417"/>
          <a:ext cx="3068411" cy="4356898"/>
          <a:chOff x="9296400" y="702203"/>
          <a:chExt cx="2676525" cy="4157326"/>
        </a:xfrm>
      </xdr:grpSpPr>
      <xdr:sp macro="" textlink="">
        <xdr:nvSpPr>
          <xdr:cNvPr id="133" name="Скругленный прямоугольник 132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/>
        </xdr:nvSpPr>
        <xdr:spPr>
          <a:xfrm>
            <a:off x="9296400" y="810682"/>
            <a:ext cx="2676525" cy="4048847"/>
          </a:xfrm>
          <a:prstGeom prst="roundRect">
            <a:avLst>
              <a:gd name="adj" fmla="val 4277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tIns="36000" bIns="36000" rtlCol="0" anchor="t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000" b="1">
              <a:solidFill>
                <a:schemeClr val="tx1"/>
              </a:solidFill>
            </a:endParaRPr>
          </a:p>
        </xdr:txBody>
      </xdr:sp>
      <xdr:sp macro="" textlink="">
        <xdr:nvSpPr>
          <xdr:cNvPr id="134" name="Прямоугольник 133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/>
        </xdr:nvSpPr>
        <xdr:spPr>
          <a:xfrm>
            <a:off x="9476823" y="702203"/>
            <a:ext cx="612000" cy="187872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ru-RU" sz="1200" b="1"/>
              <a:t>ТОП-</a:t>
            </a:r>
            <a:endParaRPr lang="ru-RU" sz="1050" b="1"/>
          </a:p>
        </xdr:txBody>
      </xdr:sp>
      <xdr:sp macro="" textlink="'СВОД РОССИЯ'!H35">
        <xdr:nvSpPr>
          <xdr:cNvPr id="167" name="Скругленный прямоугольник 166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/>
        </xdr:nvSpPr>
        <xdr:spPr>
          <a:xfrm>
            <a:off x="9350829" y="1133938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CB2B9911-5D7F-4FCF-A49C-F9082D9186BD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LADA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36">
        <xdr:nvSpPr>
          <xdr:cNvPr id="168" name="Скругленный прямоугольник 167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/>
        </xdr:nvSpPr>
        <xdr:spPr>
          <a:xfrm>
            <a:off x="9350829" y="1362094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8BCE576C-BA23-45B4-B05A-A87C8CB6F217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CHERY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37">
        <xdr:nvSpPr>
          <xdr:cNvPr id="169" name="Скругленный прямоугольник 168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/>
        </xdr:nvSpPr>
        <xdr:spPr>
          <a:xfrm>
            <a:off x="9350829" y="1590250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D75F1232-C1BC-4619-B562-DDFCD4677F21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HAVAL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38">
        <xdr:nvSpPr>
          <xdr:cNvPr id="170" name="Скругленный прямоугольник 169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/>
        </xdr:nvSpPr>
        <xdr:spPr>
          <a:xfrm>
            <a:off x="9350829" y="1818406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A1DBC19B-CE4F-46B7-88A3-DE5B557C1C13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GEELY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39">
        <xdr:nvSpPr>
          <xdr:cNvPr id="171" name="Скругленный прямоугольник 170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/>
        </xdr:nvSpPr>
        <xdr:spPr>
          <a:xfrm>
            <a:off x="9350829" y="2046562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4F720AC4-CC81-45E8-87C2-19C161E0B758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GAZ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0">
        <xdr:nvSpPr>
          <xdr:cNvPr id="172" name="Скругленный прямоугольник 171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/>
        </xdr:nvSpPr>
        <xdr:spPr>
          <a:xfrm>
            <a:off x="9350829" y="2274718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B7D8A2A6-8B52-4D92-9F75-599B195AA541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KIA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1">
        <xdr:nvSpPr>
          <xdr:cNvPr id="173" name="Скругленный прямоугольник 172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/>
        </xdr:nvSpPr>
        <xdr:spPr>
          <a:xfrm>
            <a:off x="9350829" y="2502874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1B1FE049-DB65-4EAD-B7DE-FB302BB7249D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EXEED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2">
        <xdr:nvSpPr>
          <xdr:cNvPr id="174" name="Скругленный прямоугольник 173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/>
        </xdr:nvSpPr>
        <xdr:spPr>
          <a:xfrm>
            <a:off x="9350829" y="2731030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4900069F-653B-45A4-8857-AF016A08476C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HYUNDAI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3">
        <xdr:nvSpPr>
          <xdr:cNvPr id="175" name="Скругленный прямоугольник 174"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/>
        </xdr:nvSpPr>
        <xdr:spPr>
          <a:xfrm>
            <a:off x="9350829" y="2959186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EFD701D3-D5FD-4A5A-8972-DBEF950EE80E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OMODA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4">
        <xdr:nvSpPr>
          <xdr:cNvPr id="176" name="Скругленный прямоугольник 175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/>
        </xdr:nvSpPr>
        <xdr:spPr>
          <a:xfrm>
            <a:off x="9350829" y="3187342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09AAA387-5A4C-40D8-9930-FF5484EFBA19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UAZ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5">
        <xdr:nvSpPr>
          <xdr:cNvPr id="177" name="Скругленный прямоугольник 176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/>
        </xdr:nvSpPr>
        <xdr:spPr>
          <a:xfrm>
            <a:off x="9350829" y="3415498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FCE8B640-1709-44EA-91D2-52F1C5C2BD99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TOYOTA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6">
        <xdr:nvSpPr>
          <xdr:cNvPr id="178" name="Скругленный прямоугольник 177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/>
        </xdr:nvSpPr>
        <xdr:spPr>
          <a:xfrm>
            <a:off x="9350829" y="3643654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EBAEF6AF-2B9E-41E8-941D-84196F498BDA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CHANGAN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7">
        <xdr:nvSpPr>
          <xdr:cNvPr id="179" name="Скругленный прямоугольник 178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/>
        </xdr:nvSpPr>
        <xdr:spPr>
          <a:xfrm>
            <a:off x="9350829" y="3871810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4F80BB13-434C-4A01-BDFC-9CFDA43AF157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VOLKSWAGEN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8">
        <xdr:nvSpPr>
          <xdr:cNvPr id="180" name="Скругленный прямоугольник 179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/>
        </xdr:nvSpPr>
        <xdr:spPr>
          <a:xfrm>
            <a:off x="9350829" y="4099966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35EDC7AA-99F1-4BD2-BF6F-25E94C590BCA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JAC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H49">
        <xdr:nvSpPr>
          <xdr:cNvPr id="181" name="Скругленный прямоугольник 180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/>
        </xdr:nvSpPr>
        <xdr:spPr>
          <a:xfrm>
            <a:off x="9350829" y="4328128"/>
            <a:ext cx="915894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FAC5F178-592E-4393-9FEE-5ADC028B3DFB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MITSUBISHI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35">
        <xdr:nvSpPr>
          <xdr:cNvPr id="182" name="Скругленный прямоугольник 181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/>
        </xdr:nvSpPr>
        <xdr:spPr>
          <a:xfrm>
            <a:off x="10308752" y="1133938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1945BEDB-A19F-41BB-B8AB-7055718398ED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136 840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36">
        <xdr:nvSpPr>
          <xdr:cNvPr id="183" name="Скругленный прямоугольник 182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/>
        </xdr:nvSpPr>
        <xdr:spPr>
          <a:xfrm>
            <a:off x="10308752" y="1362094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513B3D4D-C5F5-4FBE-88DC-2F9847E26FB3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47 469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37">
        <xdr:nvSpPr>
          <xdr:cNvPr id="184" name="Скругленный прямоугольник 183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/>
        </xdr:nvSpPr>
        <xdr:spPr>
          <a:xfrm>
            <a:off x="10308752" y="1590250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9CE69714-FA35-498D-9D3F-33A35AFB243D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38 636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38">
        <xdr:nvSpPr>
          <xdr:cNvPr id="185" name="Скругленный прямоугольник 184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/>
        </xdr:nvSpPr>
        <xdr:spPr>
          <a:xfrm>
            <a:off x="10308752" y="1818406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7D741401-065D-46A6-8868-0ABF5404B079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33 091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39">
        <xdr:nvSpPr>
          <xdr:cNvPr id="186" name="Скругленный прямоугольник 185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/>
        </xdr:nvSpPr>
        <xdr:spPr>
          <a:xfrm>
            <a:off x="10308752" y="2046562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EE333C3F-484C-48CB-8570-845E3DBF7981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22 511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0">
        <xdr:nvSpPr>
          <xdr:cNvPr id="187" name="Скругленный прямоугольник 186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/>
        </xdr:nvSpPr>
        <xdr:spPr>
          <a:xfrm>
            <a:off x="10308752" y="2274718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6F77E77C-72CF-4CF8-A769-766A44A76DB2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19 155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1">
        <xdr:nvSpPr>
          <xdr:cNvPr id="188" name="Скругленный прямоугольник 187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/>
        </xdr:nvSpPr>
        <xdr:spPr>
          <a:xfrm>
            <a:off x="10308752" y="2502874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7960EA28-A8D5-47A1-B923-3E78D27EF746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16 587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2">
        <xdr:nvSpPr>
          <xdr:cNvPr id="189" name="Скругленный прямоугольник 188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/>
        </xdr:nvSpPr>
        <xdr:spPr>
          <a:xfrm>
            <a:off x="10308752" y="2731030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CDEBB732-3E02-4B4B-B7AF-C7326DCEC98B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16 382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3">
        <xdr:nvSpPr>
          <xdr:cNvPr id="190" name="Скругленный прямоугольник 189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/>
        </xdr:nvSpPr>
        <xdr:spPr>
          <a:xfrm>
            <a:off x="10308752" y="2959186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0EDFE0EB-2CD6-4A02-8AA5-FAFC406B5219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13 824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4">
        <xdr:nvSpPr>
          <xdr:cNvPr id="191" name="Скругленный прямоугольник 190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/>
        </xdr:nvSpPr>
        <xdr:spPr>
          <a:xfrm>
            <a:off x="10308752" y="3187342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6B348E82-07B9-492E-8E6D-A197C1A8A991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11 790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5">
        <xdr:nvSpPr>
          <xdr:cNvPr id="192" name="Скругленный прямоугольник 191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/>
        </xdr:nvSpPr>
        <xdr:spPr>
          <a:xfrm>
            <a:off x="10308752" y="3415498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5391928C-7977-4ED2-9581-4D507CCA0A78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10 690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6">
        <xdr:nvSpPr>
          <xdr:cNvPr id="193" name="Скругленный прямоугольник 192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/>
        </xdr:nvSpPr>
        <xdr:spPr>
          <a:xfrm>
            <a:off x="10308752" y="3643654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A7529B03-1557-4550-B5BD-162BD5FAC18E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8 791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7">
        <xdr:nvSpPr>
          <xdr:cNvPr id="194" name="Скругленный прямоугольник 193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/>
        </xdr:nvSpPr>
        <xdr:spPr>
          <a:xfrm>
            <a:off x="10308752" y="3871810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78723477-020C-4EDF-9008-9F92E413AA9C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4 964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8">
        <xdr:nvSpPr>
          <xdr:cNvPr id="195" name="Скругленный прямоугольник 194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/>
        </xdr:nvSpPr>
        <xdr:spPr>
          <a:xfrm>
            <a:off x="10308752" y="4099966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F9BDD45D-0037-4204-B74B-E344F28A74FA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4 463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I49">
        <xdr:nvSpPr>
          <xdr:cNvPr id="196" name="Скругленный прямоугольник 195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/>
        </xdr:nvSpPr>
        <xdr:spPr>
          <a:xfrm>
            <a:off x="10308752" y="4328128"/>
            <a:ext cx="59085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8B7301F8-6823-41F0-BF7C-A404BC3B627F}" type="TxLink">
              <a:rPr lang="en-US" sz="10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4 364 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">
        <xdr:nvSpPr>
          <xdr:cNvPr id="197" name="Скругленный прямоугольник 196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/>
        </xdr:nvSpPr>
        <xdr:spPr>
          <a:xfrm>
            <a:off x="9356481" y="4552563"/>
            <a:ext cx="910242" cy="218219"/>
          </a:xfrm>
          <a:prstGeom prst="roundRect">
            <a:avLst>
              <a:gd name="adj" fmla="val 6996"/>
            </a:avLst>
          </a:prstGeom>
          <a:solidFill>
            <a:schemeClr val="bg1">
              <a:lumMod val="75000"/>
            </a:schemeClr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100" b="1">
                <a:solidFill>
                  <a:schemeClr val="tx1"/>
                </a:solidFill>
              </a:rPr>
              <a:t>ВСЕГО</a:t>
            </a:r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I50">
        <xdr:nvSpPr>
          <xdr:cNvPr id="198" name="Скругленный прямоугольник 197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/>
        </xdr:nvSpPr>
        <xdr:spPr>
          <a:xfrm>
            <a:off x="10308752" y="4552563"/>
            <a:ext cx="590856" cy="218219"/>
          </a:xfrm>
          <a:prstGeom prst="roundRect">
            <a:avLst>
              <a:gd name="adj" fmla="val 6996"/>
            </a:avLst>
          </a:prstGeom>
          <a:solidFill>
            <a:schemeClr val="bg1">
              <a:lumMod val="75000"/>
            </a:schemeClr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22077041-EFAC-4B2C-A97D-3A865B46C4E1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441 083 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I3">
        <xdr:nvSpPr>
          <xdr:cNvPr id="199" name="Прямоугольник 198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/>
        </xdr:nvSpPr>
        <xdr:spPr>
          <a:xfrm>
            <a:off x="10389581" y="975119"/>
            <a:ext cx="503134" cy="161160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BA5D9C75-DA0E-443D-94C9-F4BE9E83000C}" type="TxLink">
              <a:rPr lang="en-US" sz="10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6M'23</a:t>
            </a:fld>
            <a:endParaRPr lang="ru-RU" sz="700" b="1"/>
          </a:p>
        </xdr:txBody>
      </xdr:sp>
      <xdr:sp macro="" textlink="">
        <xdr:nvSpPr>
          <xdr:cNvPr id="200" name="Прямоугольник 199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/>
        </xdr:nvSpPr>
        <xdr:spPr>
          <a:xfrm>
            <a:off x="9438723" y="975119"/>
            <a:ext cx="828000" cy="140872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900" b="1"/>
              <a:t>РЕГИСТРАЦИИ</a:t>
            </a:r>
          </a:p>
        </xdr:txBody>
      </xdr:sp>
      <xdr:sp macro="" textlink="'СВОД РОССИЯ'!L35">
        <xdr:nvSpPr>
          <xdr:cNvPr id="201" name="Скругленный прямоугольник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/>
        </xdr:nvSpPr>
        <xdr:spPr>
          <a:xfrm>
            <a:off x="10944492" y="1133938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541145C3-4332-4684-9353-5A57B727E45C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76%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'СВОД РОССИЯ'!L36">
        <xdr:nvSpPr>
          <xdr:cNvPr id="202" name="Скругленный прямоугольник 201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/>
        </xdr:nvSpPr>
        <xdr:spPr>
          <a:xfrm>
            <a:off x="10944492" y="1362094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0E0DD274-1363-404F-AE9D-625929F46653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237%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37">
        <xdr:nvSpPr>
          <xdr:cNvPr id="203" name="Скругленный прямоугольник 202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/>
        </xdr:nvSpPr>
        <xdr:spPr>
          <a:xfrm>
            <a:off x="10944492" y="1590250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69EF045E-05FE-4C9E-8407-8CC137759890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207%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38">
        <xdr:nvSpPr>
          <xdr:cNvPr id="204" name="Скругленный прямоугольник 203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/>
        </xdr:nvSpPr>
        <xdr:spPr>
          <a:xfrm>
            <a:off x="10944492" y="1818406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D2803660-772E-4BC0-B0B5-91E97E368CBF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291%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39">
        <xdr:nvSpPr>
          <xdr:cNvPr id="205" name="Скругленный прямоугольник 204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/>
        </xdr:nvSpPr>
        <xdr:spPr>
          <a:xfrm>
            <a:off x="10944492" y="2046562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341647AE-D0ED-4F30-BE58-A7AD62F29F55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0">
        <xdr:nvSpPr>
          <xdr:cNvPr id="206" name="Скругленный прямоугольник 205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/>
        </xdr:nvSpPr>
        <xdr:spPr>
          <a:xfrm>
            <a:off x="10944492" y="2274718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CC83431A-5951-4AE8-84AB-CD2360CB7B66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-58%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1">
        <xdr:nvSpPr>
          <xdr:cNvPr id="207" name="Скругленный прямоугольник 206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/>
        </xdr:nvSpPr>
        <xdr:spPr>
          <a:xfrm>
            <a:off x="10944492" y="2502874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3CAA0F1A-27BA-4040-BF30-090BD9FCE750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558%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2">
        <xdr:nvSpPr>
          <xdr:cNvPr id="208" name="Скругленный прямоугольник 207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/>
        </xdr:nvSpPr>
        <xdr:spPr>
          <a:xfrm>
            <a:off x="10944492" y="2731030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8C1E0E39-E24E-40B9-BB79-3617645CF270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-57%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3">
        <xdr:nvSpPr>
          <xdr:cNvPr id="209" name="Скругленный прямоугольник 208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/>
        </xdr:nvSpPr>
        <xdr:spPr>
          <a:xfrm>
            <a:off x="10944492" y="2959186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EF8856A3-A554-4AE1-98FD-EC4AE25DD2B2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4">
        <xdr:nvSpPr>
          <xdr:cNvPr id="210" name="Скругленный прямоугольник 209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/>
        </xdr:nvSpPr>
        <xdr:spPr>
          <a:xfrm>
            <a:off x="10944492" y="3187342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B8C862AB-10BA-4718-8ABC-E46F28F5A9F7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5">
        <xdr:nvSpPr>
          <xdr:cNvPr id="211" name="Скругленный прямоугольник 210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/>
        </xdr:nvSpPr>
        <xdr:spPr>
          <a:xfrm>
            <a:off x="10944492" y="3415498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141B0278-7A01-42A2-B187-560026089AD9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-51%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6">
        <xdr:nvSpPr>
          <xdr:cNvPr id="212" name="Скругленный прямоугольник 211">
            <a:extLst>
              <a:ext uri="{FF2B5EF4-FFF2-40B4-BE49-F238E27FC236}">
                <a16:creationId xmlns:a16="http://schemas.microsoft.com/office/drawing/2014/main" id="{00000000-0008-0000-0000-0000D4000000}"/>
              </a:ext>
            </a:extLst>
          </xdr:cNvPr>
          <xdr:cNvSpPr/>
        </xdr:nvSpPr>
        <xdr:spPr>
          <a:xfrm>
            <a:off x="10944492" y="3643654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98585289-B072-40C3-BC9F-359335BCD935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677%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7">
        <xdr:nvSpPr>
          <xdr:cNvPr id="213" name="Скругленный прямоугольник 212">
            <a:extLst>
              <a:ext uri="{FF2B5EF4-FFF2-40B4-BE49-F238E27FC236}">
                <a16:creationId xmlns:a16="http://schemas.microsoft.com/office/drawing/2014/main" id="{00000000-0008-0000-0000-0000D5000000}"/>
              </a:ext>
            </a:extLst>
          </xdr:cNvPr>
          <xdr:cNvSpPr/>
        </xdr:nvSpPr>
        <xdr:spPr>
          <a:xfrm>
            <a:off x="10944492" y="3871810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16142E40-1109-4F7F-A1BC-C90E67AC5BF7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-69%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8">
        <xdr:nvSpPr>
          <xdr:cNvPr id="214" name="Скругленный прямоугольник 213">
            <a:extLst>
              <a:ext uri="{FF2B5EF4-FFF2-40B4-BE49-F238E27FC236}">
                <a16:creationId xmlns:a16="http://schemas.microsoft.com/office/drawing/2014/main" id="{00000000-0008-0000-0000-0000D6000000}"/>
              </a:ext>
            </a:extLst>
          </xdr:cNvPr>
          <xdr:cNvSpPr/>
        </xdr:nvSpPr>
        <xdr:spPr>
          <a:xfrm>
            <a:off x="10944492" y="4099966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C0CE0053-50A2-4634-89B5-C9CAD833BC68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986%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49">
        <xdr:nvSpPr>
          <xdr:cNvPr id="215" name="Скругленный прямоугольник 214">
            <a:extLst>
              <a:ext uri="{FF2B5EF4-FFF2-40B4-BE49-F238E27FC236}">
                <a16:creationId xmlns:a16="http://schemas.microsoft.com/office/drawing/2014/main" id="{00000000-0008-0000-0000-0000D7000000}"/>
              </a:ext>
            </a:extLst>
          </xdr:cNvPr>
          <xdr:cNvSpPr/>
        </xdr:nvSpPr>
        <xdr:spPr>
          <a:xfrm>
            <a:off x="10944492" y="4328128"/>
            <a:ext cx="488106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25A9D87A-142D-430D-9538-E91572831C43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-47%</a:t>
            </a:fld>
            <a:endParaRPr lang="ru-RU" sz="100" b="1">
              <a:solidFill>
                <a:schemeClr val="tx1"/>
              </a:solidFill>
            </a:endParaRPr>
          </a:p>
        </xdr:txBody>
      </xdr:sp>
      <xdr:sp macro="" textlink="'СВОД РОССИЯ'!L50">
        <xdr:nvSpPr>
          <xdr:cNvPr id="216" name="Скругленный прямоугольник 215">
            <a:extLst>
              <a:ext uri="{FF2B5EF4-FFF2-40B4-BE49-F238E27FC236}">
                <a16:creationId xmlns:a16="http://schemas.microsoft.com/office/drawing/2014/main" id="{00000000-0008-0000-0000-0000D8000000}"/>
              </a:ext>
            </a:extLst>
          </xdr:cNvPr>
          <xdr:cNvSpPr/>
        </xdr:nvSpPr>
        <xdr:spPr>
          <a:xfrm>
            <a:off x="10944492" y="4552563"/>
            <a:ext cx="488106" cy="218219"/>
          </a:xfrm>
          <a:prstGeom prst="roundRect">
            <a:avLst>
              <a:gd name="adj" fmla="val 6996"/>
            </a:avLst>
          </a:prstGeom>
          <a:solidFill>
            <a:schemeClr val="bg1">
              <a:lumMod val="75000"/>
            </a:schemeClr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EBDCCE40-F8B7-479E-AABB-D9BC06C1EC2B}" type="TxLink">
              <a:rPr lang="en-US" sz="105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12,5%</a:t>
            </a:fld>
            <a:endParaRPr lang="ru-RU" sz="200" b="1">
              <a:solidFill>
                <a:schemeClr val="tx1"/>
              </a:solidFill>
            </a:endParaRPr>
          </a:p>
        </xdr:txBody>
      </xdr:sp>
      <xdr:sp macro="" textlink="">
        <xdr:nvSpPr>
          <xdr:cNvPr id="217" name="Прямоугольник 216">
            <a:extLst>
              <a:ext uri="{FF2B5EF4-FFF2-40B4-BE49-F238E27FC236}">
                <a16:creationId xmlns:a16="http://schemas.microsoft.com/office/drawing/2014/main" id="{00000000-0008-0000-0000-0000D9000000}"/>
              </a:ext>
            </a:extLst>
          </xdr:cNvPr>
          <xdr:cNvSpPr/>
        </xdr:nvSpPr>
        <xdr:spPr>
          <a:xfrm>
            <a:off x="10920769" y="991298"/>
            <a:ext cx="542842" cy="109582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700" b="1"/>
              <a:t>ДИНАМИКА</a:t>
            </a:r>
            <a:endParaRPr lang="en-US" sz="700" b="1"/>
          </a:p>
        </xdr:txBody>
      </xdr:sp>
      <xdr:sp macro="" textlink="'СВОД РОССИЯ'!J35">
        <xdr:nvSpPr>
          <xdr:cNvPr id="129" name="Скругленный прямоугольник 128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/>
        </xdr:nvSpPr>
        <xdr:spPr>
          <a:xfrm>
            <a:off x="11480223" y="1133938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1B2E03A1-E54D-43C6-B2B4-2B7F919DD78B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31,0%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36">
        <xdr:nvSpPr>
          <xdr:cNvPr id="130" name="Скругленный прямоугольник 129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/>
        </xdr:nvSpPr>
        <xdr:spPr>
          <a:xfrm>
            <a:off x="11480223" y="1362094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6117A4D2-375A-478B-AAFE-030317F0F048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10,8%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37">
        <xdr:nvSpPr>
          <xdr:cNvPr id="131" name="Скругленный прямоугольник 130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/>
        </xdr:nvSpPr>
        <xdr:spPr>
          <a:xfrm>
            <a:off x="11480223" y="1590250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9673AB56-FC9F-45BF-A335-A65AF7992403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8,8%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38">
        <xdr:nvSpPr>
          <xdr:cNvPr id="252" name="Скругленный прямоугольник 251">
            <a:extLst>
              <a:ext uri="{FF2B5EF4-FFF2-40B4-BE49-F238E27FC236}">
                <a16:creationId xmlns:a16="http://schemas.microsoft.com/office/drawing/2014/main" id="{00000000-0008-0000-0000-0000FC000000}"/>
              </a:ext>
            </a:extLst>
          </xdr:cNvPr>
          <xdr:cNvSpPr/>
        </xdr:nvSpPr>
        <xdr:spPr>
          <a:xfrm>
            <a:off x="11480223" y="1818406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67C0FDB3-DB4E-4769-84D8-3BB545803AE7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7,5%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39">
        <xdr:nvSpPr>
          <xdr:cNvPr id="253" name="Скругленный прямоугольник 252">
            <a:extLst>
              <a:ext uri="{FF2B5EF4-FFF2-40B4-BE49-F238E27FC236}">
                <a16:creationId xmlns:a16="http://schemas.microsoft.com/office/drawing/2014/main" id="{00000000-0008-0000-0000-0000FD000000}"/>
              </a:ext>
            </a:extLst>
          </xdr:cNvPr>
          <xdr:cNvSpPr/>
        </xdr:nvSpPr>
        <xdr:spPr>
          <a:xfrm>
            <a:off x="11480223" y="2046562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F209FA9C-CA12-4A61-A79B-34914FAE42DE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5,1%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0">
        <xdr:nvSpPr>
          <xdr:cNvPr id="254" name="Скругленный прямоугольник 253">
            <a:extLst>
              <a:ext uri="{FF2B5EF4-FFF2-40B4-BE49-F238E27FC236}">
                <a16:creationId xmlns:a16="http://schemas.microsoft.com/office/drawing/2014/main" id="{00000000-0008-0000-0000-0000FE000000}"/>
              </a:ext>
            </a:extLst>
          </xdr:cNvPr>
          <xdr:cNvSpPr/>
        </xdr:nvSpPr>
        <xdr:spPr>
          <a:xfrm>
            <a:off x="11480223" y="2274718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86B42395-0D48-4BF1-9CE0-3A8377B1DE95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4,3%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1">
        <xdr:nvSpPr>
          <xdr:cNvPr id="255" name="Скругленный прямоугольник 254">
            <a:extLst>
              <a:ext uri="{FF2B5EF4-FFF2-40B4-BE49-F238E27FC236}">
                <a16:creationId xmlns:a16="http://schemas.microsoft.com/office/drawing/2014/main" id="{00000000-0008-0000-0000-0000FF000000}"/>
              </a:ext>
            </a:extLst>
          </xdr:cNvPr>
          <xdr:cNvSpPr/>
        </xdr:nvSpPr>
        <xdr:spPr>
          <a:xfrm>
            <a:off x="11480223" y="2502874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4A8655B8-1EA9-4C2B-8465-BB0B7E9A5763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3,8%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2">
        <xdr:nvSpPr>
          <xdr:cNvPr id="256" name="Скругленный прямоугольник 255">
            <a:extLst>
              <a:ext uri="{FF2B5EF4-FFF2-40B4-BE49-F238E27FC236}">
                <a16:creationId xmlns:a16="http://schemas.microsoft.com/office/drawing/2014/main" id="{00000000-0008-0000-0000-000000010000}"/>
              </a:ext>
            </a:extLst>
          </xdr:cNvPr>
          <xdr:cNvSpPr/>
        </xdr:nvSpPr>
        <xdr:spPr>
          <a:xfrm>
            <a:off x="11480223" y="2731030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89FB3126-9413-4083-88CB-39646E3B5EF7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3,7%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3">
        <xdr:nvSpPr>
          <xdr:cNvPr id="257" name="Скругленный прямоугольник 256">
            <a:extLst>
              <a:ext uri="{FF2B5EF4-FFF2-40B4-BE49-F238E27FC236}">
                <a16:creationId xmlns:a16="http://schemas.microsoft.com/office/drawing/2014/main" id="{00000000-0008-0000-0000-000001010000}"/>
              </a:ext>
            </a:extLst>
          </xdr:cNvPr>
          <xdr:cNvSpPr/>
        </xdr:nvSpPr>
        <xdr:spPr>
          <a:xfrm>
            <a:off x="11480223" y="2959186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E17492EC-FC25-4DFB-86C4-7722AD364460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3,1%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4">
        <xdr:nvSpPr>
          <xdr:cNvPr id="258" name="Скругленный прямоугольник 257">
            <a:extLst>
              <a:ext uri="{FF2B5EF4-FFF2-40B4-BE49-F238E27FC236}">
                <a16:creationId xmlns:a16="http://schemas.microsoft.com/office/drawing/2014/main" id="{00000000-0008-0000-0000-000002010000}"/>
              </a:ext>
            </a:extLst>
          </xdr:cNvPr>
          <xdr:cNvSpPr/>
        </xdr:nvSpPr>
        <xdr:spPr>
          <a:xfrm>
            <a:off x="11480223" y="3187342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FBCCE360-2147-4036-BC37-A7C726C7975E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2,7%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5">
        <xdr:nvSpPr>
          <xdr:cNvPr id="259" name="Скругленный прямоугольник 258">
            <a:extLst>
              <a:ext uri="{FF2B5EF4-FFF2-40B4-BE49-F238E27FC236}">
                <a16:creationId xmlns:a16="http://schemas.microsoft.com/office/drawing/2014/main" id="{00000000-0008-0000-0000-000003010000}"/>
              </a:ext>
            </a:extLst>
          </xdr:cNvPr>
          <xdr:cNvSpPr/>
        </xdr:nvSpPr>
        <xdr:spPr>
          <a:xfrm>
            <a:off x="11480223" y="3415498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5E569251-2E5C-45A5-BFFB-36B07FFEDE68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2,4%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6">
        <xdr:nvSpPr>
          <xdr:cNvPr id="260" name="Скругленный прямоугольник 259">
            <a:extLst>
              <a:ext uri="{FF2B5EF4-FFF2-40B4-BE49-F238E27FC236}">
                <a16:creationId xmlns:a16="http://schemas.microsoft.com/office/drawing/2014/main" id="{00000000-0008-0000-0000-000004010000}"/>
              </a:ext>
            </a:extLst>
          </xdr:cNvPr>
          <xdr:cNvSpPr/>
        </xdr:nvSpPr>
        <xdr:spPr>
          <a:xfrm>
            <a:off x="11480223" y="3643654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582E24F7-AAC4-4C90-AC73-141C872DD7AD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2,0%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7">
        <xdr:nvSpPr>
          <xdr:cNvPr id="261" name="Скругленный прямоугольник 260">
            <a:extLst>
              <a:ext uri="{FF2B5EF4-FFF2-40B4-BE49-F238E27FC236}">
                <a16:creationId xmlns:a16="http://schemas.microsoft.com/office/drawing/2014/main" id="{00000000-0008-0000-0000-000005010000}"/>
              </a:ext>
            </a:extLst>
          </xdr:cNvPr>
          <xdr:cNvSpPr/>
        </xdr:nvSpPr>
        <xdr:spPr>
          <a:xfrm>
            <a:off x="11480223" y="3871810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228541CB-9B2F-4300-96A6-FB9330E50C48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1,1%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8">
        <xdr:nvSpPr>
          <xdr:cNvPr id="262" name="Скругленный прямоугольник 261">
            <a:extLst>
              <a:ext uri="{FF2B5EF4-FFF2-40B4-BE49-F238E27FC236}">
                <a16:creationId xmlns:a16="http://schemas.microsoft.com/office/drawing/2014/main" id="{00000000-0008-0000-0000-000006010000}"/>
              </a:ext>
            </a:extLst>
          </xdr:cNvPr>
          <xdr:cNvSpPr/>
        </xdr:nvSpPr>
        <xdr:spPr>
          <a:xfrm>
            <a:off x="11480223" y="4099966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D15BA3C4-4D15-4FEE-A6DD-23D587AA39BF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1,0%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'СВОД РОССИЯ'!J49">
        <xdr:nvSpPr>
          <xdr:cNvPr id="263" name="Скругленный прямоугольник 262">
            <a:extLst>
              <a:ext uri="{FF2B5EF4-FFF2-40B4-BE49-F238E27FC236}">
                <a16:creationId xmlns:a16="http://schemas.microsoft.com/office/drawing/2014/main" id="{00000000-0008-0000-0000-000007010000}"/>
              </a:ext>
            </a:extLst>
          </xdr:cNvPr>
          <xdr:cNvSpPr/>
        </xdr:nvSpPr>
        <xdr:spPr>
          <a:xfrm>
            <a:off x="11480223" y="4328128"/>
            <a:ext cx="432000" cy="180000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 w="6350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0" rIns="36000" bIns="0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0B71C677-5CB7-474A-A59A-DB0CB2F0D0B2}" type="TxLink">
              <a:rPr lang="en-US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1,0%</a:t>
            </a:fld>
            <a:endParaRPr lang="ru-RU" sz="600" b="1">
              <a:solidFill>
                <a:schemeClr val="tx1"/>
              </a:solidFill>
            </a:endParaRPr>
          </a:p>
        </xdr:txBody>
      </xdr:sp>
      <xdr:sp macro="" textlink="">
        <xdr:nvSpPr>
          <xdr:cNvPr id="265" name="Прямоугольник 264">
            <a:extLst>
              <a:ext uri="{FF2B5EF4-FFF2-40B4-BE49-F238E27FC236}">
                <a16:creationId xmlns:a16="http://schemas.microsoft.com/office/drawing/2014/main" id="{00000000-0008-0000-0000-000009010000}"/>
              </a:ext>
            </a:extLst>
          </xdr:cNvPr>
          <xdr:cNvSpPr/>
        </xdr:nvSpPr>
        <xdr:spPr>
          <a:xfrm>
            <a:off x="11474162" y="996767"/>
            <a:ext cx="396946" cy="109582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700" b="1"/>
              <a:t>ДОЛЯ</a:t>
            </a:r>
          </a:p>
        </xdr:txBody>
      </xdr:sp>
      <xdr:sp macro="" textlink="">
        <xdr:nvSpPr>
          <xdr:cNvPr id="301" name="Прямоугольник 300">
            <a:extLst>
              <a:ext uri="{FF2B5EF4-FFF2-40B4-BE49-F238E27FC236}">
                <a16:creationId xmlns:a16="http://schemas.microsoft.com/office/drawing/2014/main" id="{00000000-0008-0000-0000-00002D010000}"/>
              </a:ext>
            </a:extLst>
          </xdr:cNvPr>
          <xdr:cNvSpPr/>
        </xdr:nvSpPr>
        <xdr:spPr>
          <a:xfrm>
            <a:off x="10019748" y="702203"/>
            <a:ext cx="756000" cy="187872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ru-RU" sz="1200" b="1"/>
              <a:t>БРЕНДОВ</a:t>
            </a:r>
            <a:endParaRPr lang="ru-RU" sz="1050" b="1"/>
          </a:p>
        </xdr:txBody>
      </xdr:sp>
      <xdr:sp macro="" textlink="'СВОД РОССИЯ'!M50">
        <xdr:nvSpPr>
          <xdr:cNvPr id="302" name="Прямоугольник 301">
            <a:extLst>
              <a:ext uri="{FF2B5EF4-FFF2-40B4-BE49-F238E27FC236}">
                <a16:creationId xmlns:a16="http://schemas.microsoft.com/office/drawing/2014/main" id="{00000000-0008-0000-0000-00002E010000}"/>
              </a:ext>
            </a:extLst>
          </xdr:cNvPr>
          <xdr:cNvSpPr/>
        </xdr:nvSpPr>
        <xdr:spPr>
          <a:xfrm>
            <a:off x="9810198" y="702203"/>
            <a:ext cx="252000" cy="193444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fld id="{A564B6B6-1367-417C-BD8D-EDC7CF5B29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l"/>
              <a:t>15</a:t>
            </a:fld>
            <a:endParaRPr lang="ru-RU" sz="1100" b="1"/>
          </a:p>
        </xdr:txBody>
      </xdr:sp>
    </xdr:grpSp>
    <xdr:clientData/>
  </xdr:twoCellAnchor>
  <xdr:twoCellAnchor>
    <xdr:from>
      <xdr:col>1</xdr:col>
      <xdr:colOff>28575</xdr:colOff>
      <xdr:row>18</xdr:row>
      <xdr:rowOff>70971</xdr:rowOff>
    </xdr:from>
    <xdr:to>
      <xdr:col>2</xdr:col>
      <xdr:colOff>30975</xdr:colOff>
      <xdr:row>19</xdr:row>
      <xdr:rowOff>150474</xdr:rowOff>
    </xdr:to>
    <xdr:sp macro="" textlink="'СВОД РОССИЯ'!L19">
      <xdr:nvSpPr>
        <xdr:cNvPr id="264" name="TextBox 1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/>
      </xdr:nvSpPr>
      <xdr:spPr>
        <a:xfrm>
          <a:off x="649061" y="3402000"/>
          <a:ext cx="622885" cy="264560"/>
        </a:xfrm>
        <a:prstGeom prst="rect">
          <a:avLst/>
        </a:prstGeom>
        <a:noFill/>
      </xdr:spPr>
      <xdr:txBody>
        <a:bodyPr wrap="square" lIns="36000" rIns="36000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fld id="{275F70B7-538F-4FF2-A48D-F69C98E2EEDC}" type="TxLink">
            <a:rPr lang="en-US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cs typeface="Calibri"/>
            </a:rPr>
            <a:pPr algn="r"/>
            <a:t>8%</a:t>
          </a:fld>
          <a:endParaRPr lang="ru-RU" sz="32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 editAs="absolute">
    <xdr:from>
      <xdr:col>0</xdr:col>
      <xdr:colOff>323850</xdr:colOff>
      <xdr:row>18</xdr:row>
      <xdr:rowOff>90021</xdr:rowOff>
    </xdr:from>
    <xdr:to>
      <xdr:col>1</xdr:col>
      <xdr:colOff>192900</xdr:colOff>
      <xdr:row>20</xdr:row>
      <xdr:rowOff>130162</xdr:rowOff>
    </xdr:to>
    <xdr:sp macro="" textlink="">
      <xdr:nvSpPr>
        <xdr:cNvPr id="271" name="TextBox 1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/>
      </xdr:nvSpPr>
      <xdr:spPr>
        <a:xfrm>
          <a:off x="323850" y="3519021"/>
          <a:ext cx="478650" cy="421141"/>
        </a:xfrm>
        <a:prstGeom prst="rect">
          <a:avLst/>
        </a:prstGeom>
        <a:noFill/>
      </xdr:spPr>
      <xdr:txBody>
        <a:bodyPr wrap="square" lIns="36000" rIns="36000" rtlCol="0">
          <a:spAutoFit/>
        </a:bodyPr>
        <a:lstStyle/>
        <a:p>
          <a:pPr algn="l"/>
          <a:r>
            <a:rPr lang="ru-RU" sz="1050" b="0" i="0" u="none" strike="noStrike">
              <a:solidFill>
                <a:srgbClr val="000000"/>
              </a:solidFill>
              <a:latin typeface="Calibri"/>
              <a:cs typeface="Calibri"/>
            </a:rPr>
            <a:t>АППГ</a:t>
          </a:r>
          <a:endParaRPr lang="en-US" sz="14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</xdr:col>
      <xdr:colOff>28575</xdr:colOff>
      <xdr:row>24</xdr:row>
      <xdr:rowOff>147171</xdr:rowOff>
    </xdr:from>
    <xdr:to>
      <xdr:col>2</xdr:col>
      <xdr:colOff>30975</xdr:colOff>
      <xdr:row>26</xdr:row>
      <xdr:rowOff>41616</xdr:rowOff>
    </xdr:to>
    <xdr:sp macro="" textlink="'СВОД РОССИЯ'!L22">
      <xdr:nvSpPr>
        <xdr:cNvPr id="276" name="TextBox 1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/>
      </xdr:nvSpPr>
      <xdr:spPr>
        <a:xfrm>
          <a:off x="649061" y="4588542"/>
          <a:ext cx="622885" cy="264560"/>
        </a:xfrm>
        <a:prstGeom prst="rect">
          <a:avLst/>
        </a:prstGeom>
        <a:noFill/>
      </xdr:spPr>
      <xdr:txBody>
        <a:bodyPr wrap="square" lIns="36000" rIns="36000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fld id="{7F415AF5-A09C-4702-AB56-6136D74205FE}" type="TxLink">
            <a:rPr lang="en-US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cs typeface="Calibri"/>
            </a:rPr>
            <a:pPr algn="r"/>
            <a:t>28%</a:t>
          </a:fld>
          <a:endParaRPr lang="ru-RU" sz="32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 editAs="absolute">
    <xdr:from>
      <xdr:col>0</xdr:col>
      <xdr:colOff>323850</xdr:colOff>
      <xdr:row>24</xdr:row>
      <xdr:rowOff>156696</xdr:rowOff>
    </xdr:from>
    <xdr:to>
      <xdr:col>1</xdr:col>
      <xdr:colOff>192900</xdr:colOff>
      <xdr:row>25</xdr:row>
      <xdr:rowOff>182196</xdr:rowOff>
    </xdr:to>
    <xdr:sp macro="" textlink="">
      <xdr:nvSpPr>
        <xdr:cNvPr id="277" name="TextBox 1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/>
      </xdr:nvSpPr>
      <xdr:spPr>
        <a:xfrm>
          <a:off x="323850" y="4728696"/>
          <a:ext cx="478650" cy="216000"/>
        </a:xfrm>
        <a:prstGeom prst="rect">
          <a:avLst/>
        </a:prstGeom>
        <a:noFill/>
      </xdr:spPr>
      <xdr:txBody>
        <a:bodyPr wrap="square" lIns="36000" rIns="36000" rtlCol="0">
          <a:spAutoFit/>
        </a:bodyPr>
        <a:lstStyle/>
        <a:p>
          <a:pPr algn="l"/>
          <a:r>
            <a:rPr lang="ru-RU" sz="1050" b="0" i="0" u="none" strike="noStrike">
              <a:solidFill>
                <a:srgbClr val="000000"/>
              </a:solidFill>
              <a:latin typeface="Calibri"/>
              <a:cs typeface="Calibri"/>
            </a:rPr>
            <a:t>АППГ</a:t>
          </a:r>
          <a:endParaRPr lang="en-US" sz="14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</xdr:col>
      <xdr:colOff>28575</xdr:colOff>
      <xdr:row>31</xdr:row>
      <xdr:rowOff>65842</xdr:rowOff>
    </xdr:from>
    <xdr:to>
      <xdr:col>2</xdr:col>
      <xdr:colOff>30975</xdr:colOff>
      <xdr:row>32</xdr:row>
      <xdr:rowOff>145344</xdr:rowOff>
    </xdr:to>
    <xdr:sp macro="" textlink="'СВОД РОССИЯ'!L25">
      <xdr:nvSpPr>
        <xdr:cNvPr id="278" name="TextBox 1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/>
      </xdr:nvSpPr>
      <xdr:spPr>
        <a:xfrm>
          <a:off x="649061" y="5802613"/>
          <a:ext cx="622885" cy="264560"/>
        </a:xfrm>
        <a:prstGeom prst="rect">
          <a:avLst/>
        </a:prstGeom>
        <a:noFill/>
      </xdr:spPr>
      <xdr:txBody>
        <a:bodyPr wrap="square" lIns="36000" rIns="36000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fld id="{D5A4CB93-ADEF-4F8B-8243-9A52F310DD68}" type="TxLink">
            <a:rPr lang="en-US" sz="11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r"/>
            <a:t>23%</a:t>
          </a:fld>
          <a:endParaRPr lang="ru-RU" sz="3200" b="1">
            <a:solidFill>
              <a:schemeClr val="tx1">
                <a:lumMod val="50000"/>
                <a:lumOff val="50000"/>
              </a:schemeClr>
            </a:solidFill>
          </a:endParaRPr>
        </a:p>
      </xdr:txBody>
    </xdr:sp>
    <xdr:clientData/>
  </xdr:twoCellAnchor>
  <xdr:twoCellAnchor editAs="absolute">
    <xdr:from>
      <xdr:col>0</xdr:col>
      <xdr:colOff>323850</xdr:colOff>
      <xdr:row>31</xdr:row>
      <xdr:rowOff>75367</xdr:rowOff>
    </xdr:from>
    <xdr:to>
      <xdr:col>1</xdr:col>
      <xdr:colOff>192900</xdr:colOff>
      <xdr:row>32</xdr:row>
      <xdr:rowOff>100867</xdr:rowOff>
    </xdr:to>
    <xdr:sp macro="" textlink="">
      <xdr:nvSpPr>
        <xdr:cNvPr id="279" name="TextBox 1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/>
      </xdr:nvSpPr>
      <xdr:spPr>
        <a:xfrm>
          <a:off x="323850" y="5980867"/>
          <a:ext cx="478650" cy="216000"/>
        </a:xfrm>
        <a:prstGeom prst="rect">
          <a:avLst/>
        </a:prstGeom>
        <a:noFill/>
      </xdr:spPr>
      <xdr:txBody>
        <a:bodyPr wrap="square" lIns="36000" rIns="36000" rtlCol="0">
          <a:spAutoFit/>
        </a:bodyPr>
        <a:lstStyle/>
        <a:p>
          <a:pPr algn="l"/>
          <a:r>
            <a:rPr lang="ru-RU" sz="1050" b="0" i="0" u="none" strike="noStrike">
              <a:solidFill>
                <a:srgbClr val="000000"/>
              </a:solidFill>
              <a:latin typeface="Calibri"/>
              <a:cs typeface="Calibri"/>
            </a:rPr>
            <a:t>АППГ</a:t>
          </a:r>
          <a:endParaRPr lang="en-US" sz="14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517825</xdr:colOff>
      <xdr:row>29</xdr:row>
      <xdr:rowOff>55746</xdr:rowOff>
    </xdr:from>
    <xdr:to>
      <xdr:col>8</xdr:col>
      <xdr:colOff>258571</xdr:colOff>
      <xdr:row>34</xdr:row>
      <xdr:rowOff>77445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3348111" y="5843317"/>
          <a:ext cx="2571031" cy="1019557"/>
          <a:chOff x="2699050" y="5580246"/>
          <a:chExt cx="2179146" cy="974199"/>
        </a:xfrm>
      </xdr:grpSpPr>
      <xdr:sp macro="" textlink="">
        <xdr:nvSpPr>
          <xdr:cNvPr id="146" name="Скругленный прямоугольник 145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/>
        </xdr:nvSpPr>
        <xdr:spPr>
          <a:xfrm>
            <a:off x="2699050" y="5580246"/>
            <a:ext cx="2085340" cy="897255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tIns="36000" bIns="36000" rtlCol="0" anchor="t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000" b="1">
              <a:solidFill>
                <a:schemeClr val="tx1"/>
              </a:solidFill>
            </a:endParaRPr>
          </a:p>
        </xdr:txBody>
      </xdr:sp>
      <xdr:sp macro="" textlink="">
        <xdr:nvSpPr>
          <xdr:cNvPr id="162" name="Прямоугольник 161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/>
        </xdr:nvSpPr>
        <xdr:spPr>
          <a:xfrm>
            <a:off x="2818111" y="6400557"/>
            <a:ext cx="1224000" cy="153888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000" b="1"/>
              <a:t>ПРИВОЛЖСК</a:t>
            </a:r>
            <a:r>
              <a:rPr lang="ru-RU" sz="1000" b="1">
                <a:solidFill>
                  <a:schemeClr val="tx1"/>
                </a:solidFill>
              </a:rPr>
              <a:t>ИЙ</a:t>
            </a:r>
            <a:r>
              <a:rPr lang="ru-RU" sz="1000" b="1"/>
              <a:t> ФО</a:t>
            </a:r>
          </a:p>
        </xdr:txBody>
      </xdr:sp>
      <xdr:graphicFrame macro="">
        <xdr:nvGraphicFramePr>
          <xdr:cNvPr id="230" name="Диаграмма 229">
            <a:extLst>
              <a:ext uri="{FF2B5EF4-FFF2-40B4-BE49-F238E27FC236}">
                <a16:creationId xmlns:a16="http://schemas.microsoft.com/office/drawing/2014/main" id="{00000000-0008-0000-0000-0000E6000000}"/>
              </a:ext>
            </a:extLst>
          </xdr:cNvPr>
          <xdr:cNvGraphicFramePr>
            <a:graphicFrameLocks/>
          </xdr:cNvGraphicFramePr>
        </xdr:nvGraphicFramePr>
        <xdr:xfrm>
          <a:off x="3349433" y="5653961"/>
          <a:ext cx="1528763" cy="8620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'СВОД РОССИЯ'!I20">
        <xdr:nvSpPr>
          <xdr:cNvPr id="231" name="TextBox 157">
            <a:extLst>
              <a:ext uri="{FF2B5EF4-FFF2-40B4-BE49-F238E27FC236}">
                <a16:creationId xmlns:a16="http://schemas.microsoft.com/office/drawing/2014/main" id="{00000000-0008-0000-0000-0000E7000000}"/>
              </a:ext>
            </a:extLst>
          </xdr:cNvPr>
          <xdr:cNvSpPr txBox="1"/>
        </xdr:nvSpPr>
        <xdr:spPr>
          <a:xfrm>
            <a:off x="2796638" y="5736759"/>
            <a:ext cx="1079142" cy="41708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FA546856-CE42-44A3-B6D6-33C33F12EF76}" type="TxLink">
              <a:rPr lang="en-US" sz="20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90 645 </a:t>
            </a:fld>
            <a:endParaRPr lang="ru-RU" sz="8000" b="1"/>
          </a:p>
        </xdr:txBody>
      </xdr:sp>
      <xdr:sp macro="" textlink="$V$2">
        <xdr:nvSpPr>
          <xdr:cNvPr id="232" name="Прямоугольник 231">
            <a:extLst>
              <a:ext uri="{FF2B5EF4-FFF2-40B4-BE49-F238E27FC236}">
                <a16:creationId xmlns:a16="http://schemas.microsoft.com/office/drawing/2014/main" id="{00000000-0008-0000-0000-0000E8000000}"/>
              </a:ext>
            </a:extLst>
          </xdr:cNvPr>
          <xdr:cNvSpPr/>
        </xdr:nvSpPr>
        <xdr:spPr>
          <a:xfrm>
            <a:off x="2844238" y="5633465"/>
            <a:ext cx="1313415" cy="144920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B4907AB0-94FA-4C20-A3D2-C94BDA25EE98}" type="TxLink">
              <a:rPr lang="ru-RU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РЕГИСТРАЦИИ 6M'23</a:t>
            </a:fld>
            <a:endParaRPr lang="ru-RU" sz="600"/>
          </a:p>
        </xdr:txBody>
      </xdr:sp>
      <xdr:sp macro="" textlink="">
        <xdr:nvSpPr>
          <xdr:cNvPr id="233" name="Прямоугольник 232">
            <a:extLst>
              <a:ext uri="{FF2B5EF4-FFF2-40B4-BE49-F238E27FC236}">
                <a16:creationId xmlns:a16="http://schemas.microsoft.com/office/drawing/2014/main" id="{00000000-0008-0000-0000-0000E9000000}"/>
              </a:ext>
            </a:extLst>
          </xdr:cNvPr>
          <xdr:cNvSpPr/>
        </xdr:nvSpPr>
        <xdr:spPr>
          <a:xfrm>
            <a:off x="4040829" y="5633465"/>
            <a:ext cx="417724" cy="138499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900"/>
              <a:t>ДОЛЯ</a:t>
            </a:r>
          </a:p>
        </xdr:txBody>
      </xdr:sp>
      <xdr:sp macro="" textlink="'СВОД РОССИЯ'!L20">
        <xdr:nvSpPr>
          <xdr:cNvPr id="280" name="TextBox 1">
            <a:extLst>
              <a:ext uri="{FF2B5EF4-FFF2-40B4-BE49-F238E27FC236}">
                <a16:creationId xmlns:a16="http://schemas.microsoft.com/office/drawing/2014/main" id="{00000000-0008-0000-0000-000018010000}"/>
              </a:ext>
            </a:extLst>
          </xdr:cNvPr>
          <xdr:cNvSpPr txBox="1"/>
        </xdr:nvSpPr>
        <xdr:spPr>
          <a:xfrm>
            <a:off x="3167684" y="6065028"/>
            <a:ext cx="612000" cy="272163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73BE8995-DE4E-489C-A992-9771445094DE}" type="TxLink">
              <a:rPr lang="en-US" sz="1100" b="1" i="0" u="none" strike="noStrike">
                <a:solidFill>
                  <a:schemeClr val="tx1">
                    <a:lumMod val="50000"/>
                    <a:lumOff val="50000"/>
                  </a:schemeClr>
                </a:solidFill>
                <a:latin typeface="Calibri"/>
                <a:cs typeface="Calibri"/>
              </a:rPr>
              <a:pPr algn="r"/>
              <a:t>30%</a:t>
            </a:fld>
            <a:endParaRPr lang="ru-RU" sz="3200" b="1">
              <a:solidFill>
                <a:schemeClr val="tx1">
                  <a:lumMod val="50000"/>
                  <a:lumOff val="50000"/>
                </a:schemeClr>
              </a:solidFill>
            </a:endParaRPr>
          </a:p>
        </xdr:txBody>
      </xdr:sp>
      <xdr:sp macro="" textlink="">
        <xdr:nvSpPr>
          <xdr:cNvPr id="281" name="TextBox 1">
            <a:extLst>
              <a:ext uri="{FF2B5EF4-FFF2-40B4-BE49-F238E27FC236}">
                <a16:creationId xmlns:a16="http://schemas.microsoft.com/office/drawing/2014/main" id="{00000000-0008-0000-0000-000019010000}"/>
              </a:ext>
            </a:extLst>
          </xdr:cNvPr>
          <xdr:cNvSpPr txBox="1"/>
        </xdr:nvSpPr>
        <xdr:spPr>
          <a:xfrm>
            <a:off x="2853359" y="6074553"/>
            <a:ext cx="478650" cy="216000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/>
          <a:p>
            <a:pPr algn="l"/>
            <a:r>
              <a:rPr lang="ru-RU" sz="1050" b="0" i="0" u="none" strike="noStrike">
                <a:solidFill>
                  <a:srgbClr val="000000"/>
                </a:solidFill>
                <a:latin typeface="Calibri"/>
                <a:cs typeface="Calibri"/>
              </a:rPr>
              <a:t>АППГ</a:t>
            </a:r>
            <a:endParaRPr lang="en-US" sz="1400" b="0" i="0" u="none" strike="noStrike">
              <a:solidFill>
                <a:srgbClr val="000000"/>
              </a:solidFill>
              <a:latin typeface="Calibri"/>
              <a:cs typeface="Calibri"/>
            </a:endParaRPr>
          </a:p>
        </xdr:txBody>
      </xdr:sp>
    </xdr:grpSp>
    <xdr:clientData/>
  </xdr:twoCellAnchor>
  <xdr:twoCellAnchor>
    <xdr:from>
      <xdr:col>9</xdr:col>
      <xdr:colOff>141522</xdr:colOff>
      <xdr:row>29</xdr:row>
      <xdr:rowOff>55746</xdr:rowOff>
    </xdr:from>
    <xdr:to>
      <xdr:col>12</xdr:col>
      <xdr:colOff>547675</xdr:colOff>
      <xdr:row>34</xdr:row>
      <xdr:rowOff>77445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6509665" y="5843317"/>
          <a:ext cx="2528867" cy="1019557"/>
          <a:chOff x="5637447" y="5580246"/>
          <a:chExt cx="2234953" cy="974199"/>
        </a:xfrm>
      </xdr:grpSpPr>
      <xdr:sp macro="" textlink="">
        <xdr:nvSpPr>
          <xdr:cNvPr id="149" name="Скругленный прямоугольник 148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/>
        </xdr:nvSpPr>
        <xdr:spPr>
          <a:xfrm>
            <a:off x="5637447" y="5580246"/>
            <a:ext cx="2085340" cy="897255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tIns="36000" bIns="36000" rtlCol="0" anchor="t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000" b="1">
              <a:solidFill>
                <a:schemeClr val="tx1"/>
              </a:solidFill>
            </a:endParaRPr>
          </a:p>
        </xdr:txBody>
      </xdr:sp>
      <xdr:sp macro="" textlink="">
        <xdr:nvSpPr>
          <xdr:cNvPr id="165" name="Прямоугольник 164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/>
        </xdr:nvSpPr>
        <xdr:spPr>
          <a:xfrm>
            <a:off x="5766232" y="6400557"/>
            <a:ext cx="1080000" cy="153888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000" b="1"/>
              <a:t>СИБИРСКИЙ ФО</a:t>
            </a:r>
          </a:p>
        </xdr:txBody>
      </xdr:sp>
      <xdr:sp macro="" textlink="'СВОД РОССИЯ'!I24">
        <xdr:nvSpPr>
          <xdr:cNvPr id="234" name="TextBox 162">
            <a:extLst>
              <a:ext uri="{FF2B5EF4-FFF2-40B4-BE49-F238E27FC236}">
                <a16:creationId xmlns:a16="http://schemas.microsoft.com/office/drawing/2014/main" id="{00000000-0008-0000-0000-0000EA000000}"/>
              </a:ext>
            </a:extLst>
          </xdr:cNvPr>
          <xdr:cNvSpPr txBox="1"/>
        </xdr:nvSpPr>
        <xdr:spPr>
          <a:xfrm>
            <a:off x="5777091" y="5736759"/>
            <a:ext cx="978153" cy="41708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2B7E84BD-AAFB-4326-88D0-90983D196A7A}" type="TxLink">
              <a:rPr lang="en-US" sz="20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23 664 </a:t>
            </a:fld>
            <a:endParaRPr lang="ru-RU" sz="4800" b="1"/>
          </a:p>
        </xdr:txBody>
      </xdr:sp>
      <xdr:sp macro="" textlink="$V$2">
        <xdr:nvSpPr>
          <xdr:cNvPr id="235" name="Прямоугольник 234">
            <a:extLst>
              <a:ext uri="{FF2B5EF4-FFF2-40B4-BE49-F238E27FC236}">
                <a16:creationId xmlns:a16="http://schemas.microsoft.com/office/drawing/2014/main" id="{00000000-0008-0000-0000-0000EB000000}"/>
              </a:ext>
            </a:extLst>
          </xdr:cNvPr>
          <xdr:cNvSpPr/>
        </xdr:nvSpPr>
        <xdr:spPr>
          <a:xfrm>
            <a:off x="5786591" y="5633465"/>
            <a:ext cx="1313415" cy="144920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41A60051-4B46-4CD1-8CD8-F1DA2D7A2757}" type="TxLink">
              <a:rPr lang="ru-RU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РЕГИСТРАЦИИ 6M'23</a:t>
            </a:fld>
            <a:endParaRPr lang="ru-RU" sz="600"/>
          </a:p>
        </xdr:txBody>
      </xdr:sp>
      <xdr:sp macro="" textlink="">
        <xdr:nvSpPr>
          <xdr:cNvPr id="236" name="Прямоугольник 235">
            <a:extLst>
              <a:ext uri="{FF2B5EF4-FFF2-40B4-BE49-F238E27FC236}">
                <a16:creationId xmlns:a16="http://schemas.microsoft.com/office/drawing/2014/main" id="{00000000-0008-0000-0000-0000EC000000}"/>
              </a:ext>
            </a:extLst>
          </xdr:cNvPr>
          <xdr:cNvSpPr/>
        </xdr:nvSpPr>
        <xdr:spPr>
          <a:xfrm>
            <a:off x="7021282" y="5633465"/>
            <a:ext cx="417724" cy="138499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900"/>
              <a:t>ДОЛЯ</a:t>
            </a:r>
          </a:p>
        </xdr:txBody>
      </xdr:sp>
      <xdr:graphicFrame macro="">
        <xdr:nvGraphicFramePr>
          <xdr:cNvPr id="237" name="Диаграмма 236">
            <a:extLst>
              <a:ext uri="{FF2B5EF4-FFF2-40B4-BE49-F238E27FC236}">
                <a16:creationId xmlns:a16="http://schemas.microsoft.com/office/drawing/2014/main" id="{00000000-0008-0000-0000-0000ED000000}"/>
              </a:ext>
            </a:extLst>
          </xdr:cNvPr>
          <xdr:cNvGraphicFramePr>
            <a:graphicFrameLocks/>
          </xdr:cNvGraphicFramePr>
        </xdr:nvGraphicFramePr>
        <xdr:xfrm>
          <a:off x="6343637" y="5653961"/>
          <a:ext cx="1528763" cy="8620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sp macro="" textlink="'СВОД РОССИЯ'!L24">
        <xdr:nvSpPr>
          <xdr:cNvPr id="282" name="TextBox 1">
            <a:extLst>
              <a:ext uri="{FF2B5EF4-FFF2-40B4-BE49-F238E27FC236}">
                <a16:creationId xmlns:a16="http://schemas.microsoft.com/office/drawing/2014/main" id="{00000000-0008-0000-0000-00001A010000}"/>
              </a:ext>
            </a:extLst>
          </xdr:cNvPr>
          <xdr:cNvSpPr txBox="1"/>
        </xdr:nvSpPr>
        <xdr:spPr>
          <a:xfrm>
            <a:off x="6116293" y="6055503"/>
            <a:ext cx="612000" cy="272163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DEFAC17F-FCF3-437D-A298-4E22B91B9899}" type="TxLink">
              <a:rPr lang="en-US" sz="1100" b="1" i="0" u="none" strike="noStrike">
                <a:solidFill>
                  <a:schemeClr val="tx1">
                    <a:lumMod val="50000"/>
                    <a:lumOff val="50000"/>
                  </a:schemeClr>
                </a:solidFill>
                <a:latin typeface="Calibri"/>
                <a:cs typeface="Calibri"/>
              </a:rPr>
              <a:pPr algn="r"/>
              <a:t>-12%</a:t>
            </a:fld>
            <a:endParaRPr lang="ru-RU" sz="3200" b="1">
              <a:solidFill>
                <a:schemeClr val="tx1">
                  <a:lumMod val="50000"/>
                  <a:lumOff val="50000"/>
                </a:schemeClr>
              </a:solidFill>
            </a:endParaRPr>
          </a:p>
        </xdr:txBody>
      </xdr:sp>
      <xdr:sp macro="" textlink="">
        <xdr:nvSpPr>
          <xdr:cNvPr id="283" name="TextBox 1">
            <a:extLst>
              <a:ext uri="{FF2B5EF4-FFF2-40B4-BE49-F238E27FC236}">
                <a16:creationId xmlns:a16="http://schemas.microsoft.com/office/drawing/2014/main" id="{00000000-0008-0000-0000-00001B010000}"/>
              </a:ext>
            </a:extLst>
          </xdr:cNvPr>
          <xdr:cNvSpPr txBox="1"/>
        </xdr:nvSpPr>
        <xdr:spPr>
          <a:xfrm>
            <a:off x="5801968" y="6065028"/>
            <a:ext cx="478650" cy="216000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/>
          <a:p>
            <a:pPr algn="l"/>
            <a:r>
              <a:rPr lang="ru-RU" sz="1050" b="0" i="0" u="none" strike="noStrike">
                <a:solidFill>
                  <a:srgbClr val="000000"/>
                </a:solidFill>
                <a:latin typeface="Calibri"/>
                <a:cs typeface="Calibri"/>
              </a:rPr>
              <a:t>АППГ</a:t>
            </a:r>
            <a:endParaRPr lang="en-US" sz="1400" b="0" i="0" u="none" strike="noStrike">
              <a:solidFill>
                <a:srgbClr val="000000"/>
              </a:solidFill>
              <a:latin typeface="Calibri"/>
              <a:cs typeface="Calibri"/>
            </a:endParaRPr>
          </a:p>
        </xdr:txBody>
      </xdr:sp>
    </xdr:grpSp>
    <xdr:clientData/>
  </xdr:twoCellAnchor>
  <xdr:twoCellAnchor editAs="absolute">
    <xdr:from>
      <xdr:col>6</xdr:col>
      <xdr:colOff>36763</xdr:colOff>
      <xdr:row>8</xdr:row>
      <xdr:rowOff>122161</xdr:rowOff>
    </xdr:from>
    <xdr:to>
      <xdr:col>9</xdr:col>
      <xdr:colOff>429817</xdr:colOff>
      <xdr:row>14</xdr:row>
      <xdr:rowOff>78202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4282192" y="1718732"/>
          <a:ext cx="2515768" cy="1153470"/>
          <a:chOff x="3585665" y="1131811"/>
          <a:chExt cx="2203925" cy="1099041"/>
        </a:xfrm>
      </xdr:grpSpPr>
      <xdr:sp macro="" textlink="">
        <xdr:nvSpPr>
          <xdr:cNvPr id="155" name="Скругленный прямоугольник 154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/>
        </xdr:nvSpPr>
        <xdr:spPr>
          <a:xfrm>
            <a:off x="3585665" y="1208755"/>
            <a:ext cx="2067411" cy="897255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tIns="36000" bIns="36000" rtlCol="0" anchor="t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000" b="1">
              <a:solidFill>
                <a:schemeClr val="tx1"/>
              </a:solidFill>
            </a:endParaRPr>
          </a:p>
        </xdr:txBody>
      </xdr:sp>
      <xdr:sp macro="" textlink="">
        <xdr:nvSpPr>
          <xdr:cNvPr id="163" name="Прямоугольник 162"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/>
        </xdr:nvSpPr>
        <xdr:spPr>
          <a:xfrm>
            <a:off x="3704805" y="1131811"/>
            <a:ext cx="1507805" cy="153888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000" b="1"/>
              <a:t>СЕВЕРО-ЗАПАДНЫЙ ФО</a:t>
            </a:r>
          </a:p>
        </xdr:txBody>
      </xdr:sp>
      <xdr:sp macro="" textlink="'СВОД РОССИЯ'!I21">
        <xdr:nvSpPr>
          <xdr:cNvPr id="241" name="TextBox 171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SpPr txBox="1"/>
        </xdr:nvSpPr>
        <xdr:spPr>
          <a:xfrm>
            <a:off x="3681226" y="1454518"/>
            <a:ext cx="1074660" cy="40543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C4E4986B-9ACC-44BF-832B-CFF6FEC9FAD3}" type="TxLink">
              <a:rPr lang="en-US" sz="20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51 804 </a:t>
            </a:fld>
            <a:endParaRPr lang="ru-RU" sz="8000" b="1"/>
          </a:p>
        </xdr:txBody>
      </xdr:sp>
      <xdr:sp macro="" textlink="">
        <xdr:nvSpPr>
          <xdr:cNvPr id="243" name="Прямоугольник 242">
            <a:extLst>
              <a:ext uri="{FF2B5EF4-FFF2-40B4-BE49-F238E27FC236}">
                <a16:creationId xmlns:a16="http://schemas.microsoft.com/office/drawing/2014/main" id="{00000000-0008-0000-0000-0000F3000000}"/>
              </a:ext>
            </a:extLst>
          </xdr:cNvPr>
          <xdr:cNvSpPr/>
        </xdr:nvSpPr>
        <xdr:spPr>
          <a:xfrm>
            <a:off x="4916452" y="1351224"/>
            <a:ext cx="417724" cy="138499"/>
          </a:xfrm>
          <a:prstGeom prst="rect">
            <a:avLst/>
          </a:prstGeom>
          <a:noFill/>
        </xdr:spPr>
        <xdr:txBody>
          <a:bodyPr wrap="square" lIns="36000" tIns="0" rIns="36000" bIns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900"/>
              <a:t>ДОЛЯ</a:t>
            </a:r>
          </a:p>
        </xdr:txBody>
      </xdr:sp>
      <xdr:graphicFrame macro="">
        <xdr:nvGraphicFramePr>
          <xdr:cNvPr id="244" name="Диаграмма 243">
            <a:extLst>
              <a:ext uri="{FF2B5EF4-FFF2-40B4-BE49-F238E27FC236}">
                <a16:creationId xmlns:a16="http://schemas.microsoft.com/office/drawing/2014/main" id="{00000000-0008-0000-0000-0000F4000000}"/>
              </a:ext>
            </a:extLst>
          </xdr:cNvPr>
          <xdr:cNvGraphicFramePr>
            <a:graphicFrameLocks/>
          </xdr:cNvGraphicFramePr>
        </xdr:nvGraphicFramePr>
        <xdr:xfrm>
          <a:off x="4269792" y="1368840"/>
          <a:ext cx="1519798" cy="8620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$V$2">
        <xdr:nvSpPr>
          <xdr:cNvPr id="242" name="Прямоугольник 241">
            <a:extLst>
              <a:ext uri="{FF2B5EF4-FFF2-40B4-BE49-F238E27FC236}">
                <a16:creationId xmlns:a16="http://schemas.microsoft.com/office/drawing/2014/main" id="{00000000-0008-0000-0000-0000F2000000}"/>
              </a:ext>
            </a:extLst>
          </xdr:cNvPr>
          <xdr:cNvSpPr/>
        </xdr:nvSpPr>
        <xdr:spPr>
          <a:xfrm>
            <a:off x="3690726" y="1351224"/>
            <a:ext cx="1304450" cy="145186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9061A5E5-7A34-44E3-B6A5-A8AEF7A330C1}" type="TxLink">
              <a:rPr lang="ru-RU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РЕГИСТРАЦИИ 6M'23</a:t>
            </a:fld>
            <a:endParaRPr lang="ru-RU" sz="600"/>
          </a:p>
        </xdr:txBody>
      </xdr:sp>
      <xdr:sp macro="" textlink="'СВОД РОССИЯ'!L21">
        <xdr:nvSpPr>
          <xdr:cNvPr id="286" name="TextBox 1">
            <a:extLst>
              <a:ext uri="{FF2B5EF4-FFF2-40B4-BE49-F238E27FC236}">
                <a16:creationId xmlns:a16="http://schemas.microsoft.com/office/drawing/2014/main" id="{00000000-0008-0000-0000-00001E010000}"/>
              </a:ext>
            </a:extLst>
          </xdr:cNvPr>
          <xdr:cNvSpPr txBox="1"/>
        </xdr:nvSpPr>
        <xdr:spPr>
          <a:xfrm>
            <a:off x="4023716" y="1766354"/>
            <a:ext cx="607518" cy="272662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C16F066D-96F9-4284-B941-7FB43849A237}" type="TxLink">
              <a:rPr lang="en-US" sz="1100" b="1" i="0" u="none" strike="noStrike">
                <a:solidFill>
                  <a:schemeClr val="tx1">
                    <a:lumMod val="50000"/>
                    <a:lumOff val="50000"/>
                  </a:schemeClr>
                </a:solidFill>
                <a:latin typeface="Calibri"/>
                <a:cs typeface="Calibri"/>
              </a:rPr>
              <a:pPr algn="r"/>
              <a:t>5%</a:t>
            </a:fld>
            <a:endParaRPr lang="ru-RU" sz="3200" b="1">
              <a:solidFill>
                <a:schemeClr val="tx1">
                  <a:lumMod val="50000"/>
                  <a:lumOff val="50000"/>
                </a:schemeClr>
              </a:solidFill>
            </a:endParaRPr>
          </a:p>
        </xdr:txBody>
      </xdr:sp>
      <xdr:sp macro="" textlink="">
        <xdr:nvSpPr>
          <xdr:cNvPr id="287" name="TextBox 1">
            <a:extLst>
              <a:ext uri="{FF2B5EF4-FFF2-40B4-BE49-F238E27FC236}">
                <a16:creationId xmlns:a16="http://schemas.microsoft.com/office/drawing/2014/main" id="{00000000-0008-0000-0000-00001F010000}"/>
              </a:ext>
            </a:extLst>
          </xdr:cNvPr>
          <xdr:cNvSpPr txBox="1"/>
        </xdr:nvSpPr>
        <xdr:spPr>
          <a:xfrm>
            <a:off x="3706078" y="1775879"/>
            <a:ext cx="481963" cy="216000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/>
          <a:p>
            <a:pPr algn="l"/>
            <a:r>
              <a:rPr lang="ru-RU" sz="1050" b="0" i="0" u="none" strike="noStrike">
                <a:solidFill>
                  <a:srgbClr val="000000"/>
                </a:solidFill>
                <a:latin typeface="Calibri"/>
                <a:cs typeface="Calibri"/>
              </a:rPr>
              <a:t>АППГ</a:t>
            </a:r>
            <a:endParaRPr lang="en-US" sz="1400" b="0" i="0" u="none" strike="noStrike">
              <a:solidFill>
                <a:srgbClr val="000000"/>
              </a:solidFill>
              <a:latin typeface="Calibri"/>
              <a:cs typeface="Calibri"/>
            </a:endParaRPr>
          </a:p>
        </xdr:txBody>
      </xdr:sp>
    </xdr:grpSp>
    <xdr:clientData/>
  </xdr:twoCellAnchor>
  <xdr:twoCellAnchor editAs="absolute">
    <xdr:from>
      <xdr:col>10</xdr:col>
      <xdr:colOff>570526</xdr:colOff>
      <xdr:row>8</xdr:row>
      <xdr:rowOff>122161</xdr:rowOff>
    </xdr:from>
    <xdr:to>
      <xdr:col>14</xdr:col>
      <xdr:colOff>366950</xdr:colOff>
      <xdr:row>14</xdr:row>
      <xdr:rowOff>66599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7646240" y="1718732"/>
          <a:ext cx="2626710" cy="1141867"/>
          <a:chOff x="6428401" y="1131811"/>
          <a:chExt cx="2216895" cy="1087438"/>
        </a:xfrm>
      </xdr:grpSpPr>
      <xdr:sp macro="" textlink="">
        <xdr:nvSpPr>
          <xdr:cNvPr id="158" name="Скругленный прямоугольник 157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/>
        </xdr:nvSpPr>
        <xdr:spPr>
          <a:xfrm>
            <a:off x="6428401" y="1208755"/>
            <a:ext cx="2067411" cy="897255"/>
          </a:xfrm>
          <a:prstGeom prst="roundRect">
            <a:avLst>
              <a:gd name="adj" fmla="val 6996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tIns="36000" bIns="36000" rtlCol="0" anchor="t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000" b="1">
              <a:solidFill>
                <a:schemeClr val="tx1"/>
              </a:solidFill>
            </a:endParaRPr>
          </a:p>
        </xdr:txBody>
      </xdr:sp>
      <xdr:sp macro="" textlink="">
        <xdr:nvSpPr>
          <xdr:cNvPr id="164" name="Прямоугольник 163"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/>
        </xdr:nvSpPr>
        <xdr:spPr>
          <a:xfrm>
            <a:off x="6544225" y="1131811"/>
            <a:ext cx="1107036" cy="153888"/>
          </a:xfrm>
          <a:prstGeom prst="rect">
            <a:avLst/>
          </a:prstGeom>
          <a:solidFill>
            <a:schemeClr val="bg1"/>
          </a:solidFill>
        </xdr:spPr>
        <xdr:txBody>
          <a:bodyPr wrap="square" lIns="36000" tIns="0" rIns="36000" bIns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000" b="1"/>
              <a:t>УРАЛЬСКИЙ ФО</a:t>
            </a:r>
          </a:p>
        </xdr:txBody>
      </xdr:sp>
      <xdr:sp macro="" textlink="'СВОД РОССИЯ'!I23">
        <xdr:nvSpPr>
          <xdr:cNvPr id="245" name="TextBox 175">
            <a:extLst>
              <a:ext uri="{FF2B5EF4-FFF2-40B4-BE49-F238E27FC236}">
                <a16:creationId xmlns:a16="http://schemas.microsoft.com/office/drawing/2014/main" id="{00000000-0008-0000-0000-0000F5000000}"/>
              </a:ext>
            </a:extLst>
          </xdr:cNvPr>
          <xdr:cNvSpPr txBox="1"/>
        </xdr:nvSpPr>
        <xdr:spPr>
          <a:xfrm>
            <a:off x="6544126" y="1454518"/>
            <a:ext cx="969189" cy="40543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48F4BB6B-6AED-4D6C-A02E-CB59C467EE4B}" type="TxLink">
              <a:rPr lang="en-US" sz="20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34 352 </a:t>
            </a:fld>
            <a:endParaRPr lang="ru-RU" sz="4800" b="1"/>
          </a:p>
        </xdr:txBody>
      </xdr:sp>
      <xdr:sp macro="" textlink="$V$2">
        <xdr:nvSpPr>
          <xdr:cNvPr id="246" name="Прямоугольник 245">
            <a:extLst>
              <a:ext uri="{FF2B5EF4-FFF2-40B4-BE49-F238E27FC236}">
                <a16:creationId xmlns:a16="http://schemas.microsoft.com/office/drawing/2014/main" id="{00000000-0008-0000-0000-0000F6000000}"/>
              </a:ext>
            </a:extLst>
          </xdr:cNvPr>
          <xdr:cNvSpPr/>
        </xdr:nvSpPr>
        <xdr:spPr>
          <a:xfrm>
            <a:off x="6534576" y="1351224"/>
            <a:ext cx="1304451" cy="138499"/>
          </a:xfrm>
          <a:prstGeom prst="rect">
            <a:avLst/>
          </a:prstGeom>
          <a:noFill/>
        </xdr:spPr>
        <xdr:txBody>
          <a:bodyPr wrap="square" lIns="36000" tIns="0" rIns="36000" bIns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321F446C-07C8-497D-A8DB-F6755130A74D}" type="TxLink">
              <a:rPr lang="ru-RU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РЕГИСТРАЦИИ 6M'23</a:t>
            </a:fld>
            <a:endParaRPr lang="ru-RU" sz="600"/>
          </a:p>
        </xdr:txBody>
      </xdr:sp>
      <xdr:sp macro="" textlink="">
        <xdr:nvSpPr>
          <xdr:cNvPr id="247" name="Прямоугольник 246">
            <a:extLst>
              <a:ext uri="{FF2B5EF4-FFF2-40B4-BE49-F238E27FC236}">
                <a16:creationId xmlns:a16="http://schemas.microsoft.com/office/drawing/2014/main" id="{00000000-0008-0000-0000-0000F7000000}"/>
              </a:ext>
            </a:extLst>
          </xdr:cNvPr>
          <xdr:cNvSpPr/>
        </xdr:nvSpPr>
        <xdr:spPr>
          <a:xfrm>
            <a:off x="7832300" y="1351224"/>
            <a:ext cx="413241" cy="138499"/>
          </a:xfrm>
          <a:prstGeom prst="rect">
            <a:avLst/>
          </a:prstGeom>
          <a:noFill/>
        </xdr:spPr>
        <xdr:txBody>
          <a:bodyPr wrap="square" lIns="36000" tIns="0" rIns="36000" bIns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900"/>
              <a:t>ДОЛЯ</a:t>
            </a:r>
          </a:p>
        </xdr:txBody>
      </xdr:sp>
      <xdr:graphicFrame macro="">
        <xdr:nvGraphicFramePr>
          <xdr:cNvPr id="248" name="Диаграмма 247">
            <a:extLst>
              <a:ext uri="{FF2B5EF4-FFF2-40B4-BE49-F238E27FC236}">
                <a16:creationId xmlns:a16="http://schemas.microsoft.com/office/drawing/2014/main" id="{00000000-0008-0000-0000-0000F8000000}"/>
              </a:ext>
            </a:extLst>
          </xdr:cNvPr>
          <xdr:cNvGraphicFramePr>
            <a:graphicFrameLocks/>
          </xdr:cNvGraphicFramePr>
        </xdr:nvGraphicFramePr>
        <xdr:xfrm>
          <a:off x="7129980" y="1357237"/>
          <a:ext cx="1515316" cy="8620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sp macro="" textlink="'СВОД РОССИЯ'!L23">
        <xdr:nvSpPr>
          <xdr:cNvPr id="288" name="TextBox 1">
            <a:extLst>
              <a:ext uri="{FF2B5EF4-FFF2-40B4-BE49-F238E27FC236}">
                <a16:creationId xmlns:a16="http://schemas.microsoft.com/office/drawing/2014/main" id="{00000000-0008-0000-0000-000020010000}"/>
              </a:ext>
            </a:extLst>
          </xdr:cNvPr>
          <xdr:cNvSpPr txBox="1"/>
        </xdr:nvSpPr>
        <xdr:spPr>
          <a:xfrm>
            <a:off x="6850521" y="1766354"/>
            <a:ext cx="607517" cy="272751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fld id="{BEC4DEC8-A6E5-45AA-AFC8-E4AD0140BDAB}" type="TxLink">
              <a:rPr lang="en-US" sz="1100" b="1" i="0" u="none" strike="noStrike">
                <a:solidFill>
                  <a:schemeClr val="tx1">
                    <a:lumMod val="50000"/>
                    <a:lumOff val="50000"/>
                  </a:schemeClr>
                </a:solidFill>
                <a:latin typeface="Calibri"/>
                <a:cs typeface="Calibri"/>
              </a:rPr>
              <a:pPr algn="r"/>
              <a:t>18%</a:t>
            </a:fld>
            <a:endParaRPr lang="ru-RU" sz="3200" b="1">
              <a:solidFill>
                <a:schemeClr val="tx1">
                  <a:lumMod val="50000"/>
                  <a:lumOff val="50000"/>
                </a:schemeClr>
              </a:solidFill>
            </a:endParaRPr>
          </a:p>
        </xdr:txBody>
      </xdr:sp>
      <xdr:sp macro="" textlink="">
        <xdr:nvSpPr>
          <xdr:cNvPr id="289" name="TextBox 1">
            <a:extLst>
              <a:ext uri="{FF2B5EF4-FFF2-40B4-BE49-F238E27FC236}">
                <a16:creationId xmlns:a16="http://schemas.microsoft.com/office/drawing/2014/main" id="{00000000-0008-0000-0000-000021010000}"/>
              </a:ext>
            </a:extLst>
          </xdr:cNvPr>
          <xdr:cNvSpPr txBox="1"/>
        </xdr:nvSpPr>
        <xdr:spPr>
          <a:xfrm>
            <a:off x="6540678" y="1775879"/>
            <a:ext cx="474168" cy="216000"/>
          </a:xfrm>
          <a:prstGeom prst="rect">
            <a:avLst/>
          </a:prstGeom>
          <a:noFill/>
        </xdr:spPr>
        <xdr:txBody>
          <a:bodyPr wrap="square" lIns="36000" rIns="36000" rtlCol="0">
            <a:spAutoFit/>
          </a:bodyPr>
          <a:lstStyle/>
          <a:p>
            <a:pPr algn="l"/>
            <a:r>
              <a:rPr lang="ru-RU" sz="1050" b="0" i="0" u="none" strike="noStrike">
                <a:solidFill>
                  <a:srgbClr val="000000"/>
                </a:solidFill>
                <a:latin typeface="Calibri"/>
                <a:cs typeface="Calibri"/>
              </a:rPr>
              <a:t>АППГ</a:t>
            </a:r>
            <a:endParaRPr lang="en-US" sz="1400" b="0" i="0" u="none" strike="noStrike">
              <a:solidFill>
                <a:srgbClr val="000000"/>
              </a:solidFill>
              <a:latin typeface="Calibri"/>
              <a:cs typeface="Calibri"/>
            </a:endParaRPr>
          </a:p>
        </xdr:txBody>
      </xdr:sp>
    </xdr:grpSp>
    <xdr:clientData/>
  </xdr:twoCellAnchor>
  <xdr:twoCellAnchor editAs="absolute">
    <xdr:from>
      <xdr:col>0</xdr:col>
      <xdr:colOff>207651</xdr:colOff>
      <xdr:row>4</xdr:row>
      <xdr:rowOff>47625</xdr:rowOff>
    </xdr:from>
    <xdr:to>
      <xdr:col>5</xdr:col>
      <xdr:colOff>161924</xdr:colOff>
      <xdr:row>13</xdr:row>
      <xdr:rowOff>142875</xdr:rowOff>
    </xdr:to>
    <xdr:sp macro="" textlink="">
      <xdr:nvSpPr>
        <xdr:cNvPr id="290" name="Скругленный прямоугольни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/>
      </xdr:nvSpPr>
      <xdr:spPr>
        <a:xfrm>
          <a:off x="207651" y="809625"/>
          <a:ext cx="3002273" cy="1809750"/>
        </a:xfrm>
        <a:prstGeom prst="roundRect">
          <a:avLst>
            <a:gd name="adj" fmla="val 4878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tIns="36000" bIns="36000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0</xdr:col>
      <xdr:colOff>378899</xdr:colOff>
      <xdr:row>3</xdr:row>
      <xdr:rowOff>74536</xdr:rowOff>
    </xdr:from>
    <xdr:to>
      <xdr:col>2</xdr:col>
      <xdr:colOff>77390</xdr:colOff>
      <xdr:row>4</xdr:row>
      <xdr:rowOff>139304</xdr:rowOff>
    </xdr:to>
    <xdr:sp macro="" textlink="">
      <xdr:nvSpPr>
        <xdr:cNvPr id="291" name="Прямоугольни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/>
      </xdr:nvSpPr>
      <xdr:spPr>
        <a:xfrm>
          <a:off x="378899" y="646036"/>
          <a:ext cx="917691" cy="255268"/>
        </a:xfrm>
        <a:prstGeom prst="rect">
          <a:avLst/>
        </a:prstGeom>
        <a:solidFill>
          <a:schemeClr val="bg1"/>
        </a:solidFill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800" b="1"/>
            <a:t>РОССИЯ</a:t>
          </a:r>
          <a:endParaRPr lang="ru-RU" sz="1600" b="1"/>
        </a:p>
      </xdr:txBody>
    </xdr:sp>
    <xdr:clientData/>
  </xdr:twoCellAnchor>
  <xdr:twoCellAnchor editAs="absolute">
    <xdr:from>
      <xdr:col>3</xdr:col>
      <xdr:colOff>459735</xdr:colOff>
      <xdr:row>6</xdr:row>
      <xdr:rowOff>164609</xdr:rowOff>
    </xdr:from>
    <xdr:to>
      <xdr:col>5</xdr:col>
      <xdr:colOff>13138</xdr:colOff>
      <xdr:row>8</xdr:row>
      <xdr:rowOff>112058</xdr:rowOff>
    </xdr:to>
    <xdr:sp macro="" textlink="">
      <xdr:nvSpPr>
        <xdr:cNvPr id="294" name="Прямоугольник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/>
      </xdr:nvSpPr>
      <xdr:spPr>
        <a:xfrm>
          <a:off x="2275088" y="1307609"/>
          <a:ext cx="763638" cy="328449"/>
        </a:xfrm>
        <a:prstGeom prst="rect">
          <a:avLst/>
        </a:prstGeom>
        <a:solidFill>
          <a:schemeClr val="bg1"/>
        </a:solidFill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ДИНАМИКА</a:t>
          </a:r>
        </a:p>
        <a:p>
          <a:pPr algn="ctr"/>
          <a:r>
            <a:rPr lang="ru-RU" sz="1200" b="1"/>
            <a:t>АППГ</a:t>
          </a:r>
          <a:endParaRPr lang="en-US" sz="700" b="1"/>
        </a:p>
      </xdr:txBody>
    </xdr:sp>
    <xdr:clientData/>
  </xdr:twoCellAnchor>
  <xdr:twoCellAnchor editAs="absolute">
    <xdr:from>
      <xdr:col>3</xdr:col>
      <xdr:colOff>525517</xdr:colOff>
      <xdr:row>8</xdr:row>
      <xdr:rowOff>130700</xdr:rowOff>
    </xdr:from>
    <xdr:to>
      <xdr:col>4</xdr:col>
      <xdr:colOff>472966</xdr:colOff>
      <xdr:row>9</xdr:row>
      <xdr:rowOff>122877</xdr:rowOff>
    </xdr:to>
    <xdr:sp macro="" textlink="'СВОД РОССИЯ'!L6">
      <xdr:nvSpPr>
        <xdr:cNvPr id="300" name="Прямоугольни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/>
      </xdr:nvSpPr>
      <xdr:spPr>
        <a:xfrm>
          <a:off x="2340870" y="1654700"/>
          <a:ext cx="552567" cy="182677"/>
        </a:xfrm>
        <a:prstGeom prst="rect">
          <a:avLst/>
        </a:prstGeom>
        <a:solidFill>
          <a:schemeClr val="bg1"/>
        </a:solidFill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3EA80D52-6AD7-4124-8369-6281C60AD870}" type="TxLink">
            <a:rPr lang="en-US" sz="12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ru-RU" sz="48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0</xdr:col>
      <xdr:colOff>108857</xdr:colOff>
      <xdr:row>4</xdr:row>
      <xdr:rowOff>136151</xdr:rowOff>
    </xdr:from>
    <xdr:to>
      <xdr:col>4</xdr:col>
      <xdr:colOff>97971</xdr:colOff>
      <xdr:row>13</xdr:row>
      <xdr:rowOff>40901</xdr:rowOff>
    </xdr:to>
    <xdr:graphicFrame macro="">
      <xdr:nvGraphicFramePr>
        <xdr:cNvPr id="268" name="Диаграмма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21</xdr:col>
      <xdr:colOff>19050</xdr:colOff>
      <xdr:row>2</xdr:row>
      <xdr:rowOff>140075</xdr:rowOff>
    </xdr:from>
    <xdr:to>
      <xdr:col>22</xdr:col>
      <xdr:colOff>219075</xdr:colOff>
      <xdr:row>9</xdr:row>
      <xdr:rowOff>68675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70" name="ТИП ТС 1">
              <a:extLst>
                <a:ext uri="{FF2B5EF4-FFF2-40B4-BE49-F238E27FC236}">
                  <a16:creationId xmlns:a16="http://schemas.microsoft.com/office/drawing/2014/main" id="{00000000-0008-0000-0000-00000E01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 ТС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96850" y="510189"/>
              <a:ext cx="1876425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19050</xdr:colOff>
      <xdr:row>9</xdr:row>
      <xdr:rowOff>120463</xdr:rowOff>
    </xdr:from>
    <xdr:to>
      <xdr:col>25</xdr:col>
      <xdr:colOff>336176</xdr:colOff>
      <xdr:row>17</xdr:row>
      <xdr:rowOff>116006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93" name="Страна производитель 1">
              <a:extLst>
                <a:ext uri="{FF2B5EF4-FFF2-40B4-BE49-F238E27FC236}">
                  <a16:creationId xmlns:a16="http://schemas.microsoft.com/office/drawing/2014/main" id="{00000000-0008-0000-0000-00002501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трана производи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96850" y="1785977"/>
              <a:ext cx="3854983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342339</xdr:colOff>
      <xdr:row>2</xdr:row>
      <xdr:rowOff>140075</xdr:rowOff>
    </xdr:from>
    <xdr:to>
      <xdr:col>25</xdr:col>
      <xdr:colOff>342339</xdr:colOff>
      <xdr:row>9</xdr:row>
      <xdr:rowOff>68675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95" name="СЕГМЕНТ 1">
              <a:extLst>
                <a:ext uri="{FF2B5EF4-FFF2-40B4-BE49-F238E27FC236}">
                  <a16:creationId xmlns:a16="http://schemas.microsoft.com/office/drawing/2014/main" id="{00000000-0008-0000-0000-00002701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ЕГМЕНТ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96539" y="510189"/>
              <a:ext cx="1861457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67235</xdr:colOff>
      <xdr:row>4</xdr:row>
      <xdr:rowOff>19049</xdr:rowOff>
    </xdr:from>
    <xdr:to>
      <xdr:col>14</xdr:col>
      <xdr:colOff>224118</xdr:colOff>
      <xdr:row>7</xdr:row>
      <xdr:rowOff>114300</xdr:rowOff>
    </xdr:to>
    <xdr:sp macro="" textlink="">
      <xdr:nvSpPr>
        <xdr:cNvPr id="9" name="Скругленный прямоугольни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697941" y="781049"/>
          <a:ext cx="4997824" cy="666751"/>
        </a:xfrm>
        <a:prstGeom prst="roundRect">
          <a:avLst>
            <a:gd name="adj" fmla="val 13542"/>
          </a:avLst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198227</xdr:colOff>
      <xdr:row>3</xdr:row>
      <xdr:rowOff>72258</xdr:rowOff>
    </xdr:from>
    <xdr:ext cx="2184188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828933" y="643758"/>
          <a:ext cx="2184188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АНАЛИЗ</a:t>
          </a:r>
          <a:r>
            <a:rPr lang="ru-RU" sz="1100" b="1" baseline="0"/>
            <a:t> ДАННЫХ РЕГИСТРАЦИЙ</a:t>
          </a:r>
          <a:endParaRPr lang="ru-RU" sz="1100" b="1"/>
        </a:p>
      </xdr:txBody>
    </xdr:sp>
    <xdr:clientData/>
  </xdr:oneCellAnchor>
  <xdr:twoCellAnchor editAs="oneCell">
    <xdr:from>
      <xdr:col>21</xdr:col>
      <xdr:colOff>19050</xdr:colOff>
      <xdr:row>18</xdr:row>
      <xdr:rowOff>7844</xdr:rowOff>
    </xdr:from>
    <xdr:to>
      <xdr:col>25</xdr:col>
      <xdr:colOff>352425</xdr:colOff>
      <xdr:row>35</xdr:row>
      <xdr:rowOff>65873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96" name="Марка 2">
              <a:extLst>
                <a:ext uri="{FF2B5EF4-FFF2-40B4-BE49-F238E27FC236}">
                  <a16:creationId xmlns:a16="http://schemas.microsoft.com/office/drawing/2014/main" id="{00000000-0008-0000-0000-00002801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арк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96850" y="3338873"/>
              <a:ext cx="3871232" cy="320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13</xdr:col>
      <xdr:colOff>479360</xdr:colOff>
      <xdr:row>29</xdr:row>
      <xdr:rowOff>55746</xdr:rowOff>
    </xdr:from>
    <xdr:to>
      <xdr:col>17</xdr:col>
      <xdr:colOff>297229</xdr:colOff>
      <xdr:row>34</xdr:row>
      <xdr:rowOff>77445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9677789" y="5843317"/>
          <a:ext cx="2648154" cy="1019557"/>
          <a:chOff x="7023035" y="5580246"/>
          <a:chExt cx="2256269" cy="974199"/>
        </a:xfrm>
      </xdr:grpSpPr>
      <xdr:grpSp>
        <xdr:nvGrpSpPr>
          <xdr:cNvPr id="8" name="Группа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GrpSpPr/>
        </xdr:nvGrpSpPr>
        <xdr:grpSpPr>
          <a:xfrm>
            <a:off x="7023035" y="5580246"/>
            <a:ext cx="2256269" cy="974199"/>
            <a:chOff x="8527985" y="5580246"/>
            <a:chExt cx="2256269" cy="974199"/>
          </a:xfrm>
        </xdr:grpSpPr>
        <xdr:sp macro="" textlink="">
          <xdr:nvSpPr>
            <xdr:cNvPr id="152" name="Скругленный прямоугольник 151">
              <a:extLst>
                <a:ext uri="{FF2B5EF4-FFF2-40B4-BE49-F238E27FC236}">
                  <a16:creationId xmlns:a16="http://schemas.microsoft.com/office/drawing/2014/main" id="{00000000-0008-0000-0000-000098000000}"/>
                </a:ext>
              </a:extLst>
            </xdr:cNvPr>
            <xdr:cNvSpPr/>
          </xdr:nvSpPr>
          <xdr:spPr>
            <a:xfrm>
              <a:off x="8527985" y="5580246"/>
              <a:ext cx="2085340" cy="897255"/>
            </a:xfrm>
            <a:prstGeom prst="roundRect">
              <a:avLst>
                <a:gd name="adj" fmla="val 6996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tIns="36000" bIns="36000" rtlCol="0" anchor="t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0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66" name="Прямоугольник 165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SpPr/>
          </xdr:nvSpPr>
          <xdr:spPr>
            <a:xfrm>
              <a:off x="8640493" y="6400557"/>
              <a:ext cx="1536777" cy="153888"/>
            </a:xfrm>
            <a:prstGeom prst="rect">
              <a:avLst/>
            </a:prstGeom>
            <a:solidFill>
              <a:schemeClr val="bg1"/>
            </a:solidFill>
          </xdr:spPr>
          <xdr:txBody>
            <a:bodyPr wrap="square" lIns="36000" tIns="0" rIns="36000" bIns="0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000" b="1"/>
                <a:t>ДАЛЬНЕВОСТОЧНЫЙ ФО</a:t>
              </a:r>
            </a:p>
          </xdr:txBody>
        </xdr:sp>
        <xdr:sp macro="" textlink="'СВОД РОССИЯ'!I26">
          <xdr:nvSpPr>
            <xdr:cNvPr id="238" name="TextBox 166">
              <a:extLst>
                <a:ext uri="{FF2B5EF4-FFF2-40B4-BE49-F238E27FC236}">
                  <a16:creationId xmlns:a16="http://schemas.microsoft.com/office/drawing/2014/main" id="{00000000-0008-0000-0000-0000EE000000}"/>
                </a:ext>
              </a:extLst>
            </xdr:cNvPr>
            <xdr:cNvSpPr txBox="1"/>
          </xdr:nvSpPr>
          <xdr:spPr>
            <a:xfrm>
              <a:off x="8688946" y="5736759"/>
              <a:ext cx="978153" cy="41708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fld id="{EA1E97CB-106B-4BC5-A81A-105526A6ED47}" type="TxLink">
                <a:rPr lang="en-US" sz="20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r"/>
                <a:t> 3 914 </a:t>
              </a:fld>
              <a:endParaRPr lang="ru-RU" sz="4800" b="1"/>
            </a:p>
          </xdr:txBody>
        </xdr:sp>
        <xdr:sp macro="" textlink="">
          <xdr:nvSpPr>
            <xdr:cNvPr id="240" name="Прямоугольник 239">
              <a:extLst>
                <a:ext uri="{FF2B5EF4-FFF2-40B4-BE49-F238E27FC236}">
                  <a16:creationId xmlns:a16="http://schemas.microsoft.com/office/drawing/2014/main" id="{00000000-0008-0000-0000-0000F0000000}"/>
                </a:ext>
              </a:extLst>
            </xdr:cNvPr>
            <xdr:cNvSpPr/>
          </xdr:nvSpPr>
          <xdr:spPr>
            <a:xfrm>
              <a:off x="9939060" y="5633465"/>
              <a:ext cx="417724" cy="138499"/>
            </a:xfrm>
            <a:prstGeom prst="rect">
              <a:avLst/>
            </a:prstGeom>
            <a:noFill/>
          </xdr:spPr>
          <xdr:txBody>
            <a:bodyPr wrap="square" lIns="36000" tIns="0" rIns="36000" bIns="0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900"/>
                <a:t>ДОЛЯ</a:t>
              </a:r>
            </a:p>
          </xdr:txBody>
        </xdr:sp>
        <xdr:graphicFrame macro="">
          <xdr:nvGraphicFramePr>
            <xdr:cNvPr id="251" name="Диаграмма 250">
              <a:extLst>
                <a:ext uri="{FF2B5EF4-FFF2-40B4-BE49-F238E27FC236}">
                  <a16:creationId xmlns:a16="http://schemas.microsoft.com/office/drawing/2014/main" id="{00000000-0008-0000-0000-0000FB000000}"/>
                </a:ext>
              </a:extLst>
            </xdr:cNvPr>
            <xdr:cNvGraphicFramePr>
              <a:graphicFrameLocks/>
            </xdr:cNvGraphicFramePr>
          </xdr:nvGraphicFramePr>
          <xdr:xfrm>
            <a:off x="9255491" y="5650668"/>
            <a:ext cx="1528763" cy="86201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2"/>
            </a:graphicData>
          </a:graphic>
        </xdr:graphicFrame>
        <xdr:sp macro="" textlink="'СВОД РОССИЯ'!L26">
          <xdr:nvSpPr>
            <xdr:cNvPr id="284" name="TextBox 1">
              <a:extLst>
                <a:ext uri="{FF2B5EF4-FFF2-40B4-BE49-F238E27FC236}">
                  <a16:creationId xmlns:a16="http://schemas.microsoft.com/office/drawing/2014/main" id="{00000000-0008-0000-0000-00001C010000}"/>
                </a:ext>
              </a:extLst>
            </xdr:cNvPr>
            <xdr:cNvSpPr txBox="1"/>
          </xdr:nvSpPr>
          <xdr:spPr>
            <a:xfrm>
              <a:off x="9059931" y="6055503"/>
              <a:ext cx="612000" cy="272163"/>
            </a:xfrm>
            <a:prstGeom prst="rect">
              <a:avLst/>
            </a:prstGeom>
            <a:noFill/>
          </xdr:spPr>
          <xdr:txBody>
            <a:bodyPr wrap="square" lIns="36000" rIns="36000" rtlCol="0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fld id="{6E06B826-3B73-488F-BBF6-1FDD394C1FF2}" type="TxLink">
                <a:rPr lang="en-US" sz="1100" b="1" i="0" u="none" strike="noStrike">
                  <a:solidFill>
                    <a:schemeClr val="tx1">
                      <a:lumMod val="50000"/>
                      <a:lumOff val="50000"/>
                    </a:schemeClr>
                  </a:solidFill>
                  <a:latin typeface="Calibri"/>
                  <a:cs typeface="Calibri"/>
                </a:rPr>
                <a:pPr algn="r"/>
                <a:t>-27%</a:t>
              </a:fld>
              <a:endParaRPr lang="ru-RU" sz="3200" b="1">
                <a:solidFill>
                  <a:schemeClr val="tx1">
                    <a:lumMod val="50000"/>
                    <a:lumOff val="50000"/>
                  </a:schemeClr>
                </a:solidFill>
              </a:endParaRPr>
            </a:p>
          </xdr:txBody>
        </xdr:sp>
        <xdr:sp macro="" textlink="">
          <xdr:nvSpPr>
            <xdr:cNvPr id="285" name="TextBox 1">
              <a:extLst>
                <a:ext uri="{FF2B5EF4-FFF2-40B4-BE49-F238E27FC236}">
                  <a16:creationId xmlns:a16="http://schemas.microsoft.com/office/drawing/2014/main" id="{00000000-0008-0000-0000-00001D010000}"/>
                </a:ext>
              </a:extLst>
            </xdr:cNvPr>
            <xdr:cNvSpPr txBox="1"/>
          </xdr:nvSpPr>
          <xdr:spPr>
            <a:xfrm>
              <a:off x="8742293" y="6065028"/>
              <a:ext cx="478650" cy="216000"/>
            </a:xfrm>
            <a:prstGeom prst="rect">
              <a:avLst/>
            </a:prstGeom>
            <a:noFill/>
          </xdr:spPr>
          <xdr:txBody>
            <a:bodyPr wrap="square" lIns="36000" rIns="36000" rtlCol="0">
              <a:spAutoFit/>
            </a:bodyPr>
            <a:lstStyle/>
            <a:p>
              <a:pPr algn="l"/>
              <a:r>
                <a:rPr lang="ru-RU" sz="105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t>АППГ</a:t>
              </a:r>
              <a:endParaRPr lang="en-US" sz="1400" b="0" i="0" u="none" strike="noStrike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</xdr:grpSp>
      <xdr:sp macro="" textlink="$V$2">
        <xdr:nvSpPr>
          <xdr:cNvPr id="239" name="Прямоугольник 238">
            <a:extLst>
              <a:ext uri="{FF2B5EF4-FFF2-40B4-BE49-F238E27FC236}">
                <a16:creationId xmlns:a16="http://schemas.microsoft.com/office/drawing/2014/main" id="{00000000-0008-0000-0000-0000EF000000}"/>
              </a:ext>
            </a:extLst>
          </xdr:cNvPr>
          <xdr:cNvSpPr/>
        </xdr:nvSpPr>
        <xdr:spPr>
          <a:xfrm>
            <a:off x="7145871" y="5633465"/>
            <a:ext cx="1313415" cy="144920"/>
          </a:xfrm>
          <a:prstGeom prst="rect">
            <a:avLst/>
          </a:prstGeom>
          <a:noFill/>
        </xdr:spPr>
        <xdr:txBody>
          <a:bodyPr wrap="square" lIns="36000" tIns="0" rIns="36000" bIns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fld id="{CB5555D8-A339-4BFA-980F-48783F421F1A}" type="TxLink">
              <a:rPr lang="ru-RU" sz="9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/>
              <a:t>РЕГИСТРАЦИИ 6M'23</a:t>
            </a:fld>
            <a:endParaRPr lang="ru-RU" sz="600"/>
          </a:p>
        </xdr:txBody>
      </xdr:sp>
    </xdr:grpSp>
    <xdr:clientData/>
  </xdr:twoCellAnchor>
  <xdr:oneCellAnchor>
    <xdr:from>
      <xdr:col>6</xdr:col>
      <xdr:colOff>82921</xdr:colOff>
      <xdr:row>5</xdr:row>
      <xdr:rowOff>133350</xdr:rowOff>
    </xdr:from>
    <xdr:ext cx="2343151" cy="311496"/>
    <xdr:sp macro="" textlink="'СВОД РОССИЯ'!J57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713627" y="1085850"/>
          <a:ext cx="234315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550C6658-4C8A-4F2E-A249-3E89BABB6687}" type="TxLink">
            <a:rPr lang="en-US" sz="1400" b="1" i="0" u="none" strike="noStrike">
              <a:solidFill>
                <a:srgbClr val="C00000"/>
              </a:solidFill>
              <a:latin typeface="Calibri"/>
              <a:cs typeface="Calibri"/>
            </a:rPr>
            <a:pPr/>
            <a:t> </a:t>
          </a:fld>
          <a:endParaRPr lang="ru-RU" sz="1400" b="1">
            <a:solidFill>
              <a:srgbClr val="C00000"/>
            </a:solidFill>
          </a:endParaRPr>
        </a:p>
      </xdr:txBody>
    </xdr:sp>
    <xdr:clientData/>
  </xdr:oneCellAnchor>
  <xdr:oneCellAnchor>
    <xdr:from>
      <xdr:col>6</xdr:col>
      <xdr:colOff>92445</xdr:colOff>
      <xdr:row>4</xdr:row>
      <xdr:rowOff>57150</xdr:rowOff>
    </xdr:from>
    <xdr:ext cx="3269319" cy="342786"/>
    <xdr:sp macro="" textlink="'СВОД РОССИЯ'!J59">
      <xdr:nvSpPr>
        <xdr:cNvPr id="266" name="TextBox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/>
      </xdr:nvSpPr>
      <xdr:spPr>
        <a:xfrm>
          <a:off x="3723151" y="819150"/>
          <a:ext cx="326931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B559111E-FA62-49E3-B8AE-81EE9FEF063A}" type="TxLink">
            <a:rPr lang="ru-RU" sz="1600" b="1" i="0" u="none" strike="noStrike">
              <a:solidFill>
                <a:srgbClr val="C00000"/>
              </a:solidFill>
              <a:latin typeface="Calibri"/>
              <a:cs typeface="Calibri"/>
            </a:rPr>
            <a:pPr/>
            <a:t>Автомобили всех сегментов</a:t>
          </a:fld>
          <a:endParaRPr lang="ru-RU" sz="2000" b="1">
            <a:solidFill>
              <a:srgbClr val="C00000"/>
            </a:solidFill>
          </a:endParaRPr>
        </a:p>
      </xdr:txBody>
    </xdr:sp>
    <xdr:clientData/>
  </xdr:oneCellAnchor>
  <xdr:oneCellAnchor>
    <xdr:from>
      <xdr:col>9</xdr:col>
      <xdr:colOff>92446</xdr:colOff>
      <xdr:row>5</xdr:row>
      <xdr:rowOff>133350</xdr:rowOff>
    </xdr:from>
    <xdr:ext cx="2733676" cy="311496"/>
    <xdr:sp macro="" textlink="'СВОД РОССИЯ'!J54">
      <xdr:nvSpPr>
        <xdr:cNvPr id="267" name="TextBox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/>
      </xdr:nvSpPr>
      <xdr:spPr>
        <a:xfrm>
          <a:off x="5538505" y="1085850"/>
          <a:ext cx="273367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indent="0"/>
          <a:fld id="{449B8895-19F5-4452-8595-7428C8732154}" type="TxLink">
            <a:rPr lang="ru-RU" sz="1400" b="1" i="0" u="none" strike="noStrike">
              <a:solidFill>
                <a:srgbClr val="C00000"/>
              </a:solidFill>
              <a:latin typeface="Calibri"/>
              <a:ea typeface="+mn-ea"/>
              <a:cs typeface="Calibri"/>
            </a:rPr>
            <a:pPr marL="0" indent="0"/>
            <a:t> </a:t>
          </a:fld>
          <a:endParaRPr lang="ru-RU" sz="1400" b="1" i="0" u="none" strike="noStrike">
            <a:solidFill>
              <a:srgbClr val="C00000"/>
            </a:solidFill>
            <a:latin typeface="Calibri"/>
            <a:ea typeface="+mn-ea"/>
            <a:cs typeface="Calibri"/>
          </a:endParaRPr>
        </a:p>
      </xdr:txBody>
    </xdr:sp>
    <xdr:clientData/>
  </xdr:oneCellAnchor>
  <xdr:oneCellAnchor>
    <xdr:from>
      <xdr:col>10</xdr:col>
      <xdr:colOff>305359</xdr:colOff>
      <xdr:row>4</xdr:row>
      <xdr:rowOff>57150</xdr:rowOff>
    </xdr:from>
    <xdr:ext cx="1991848" cy="342786"/>
    <xdr:sp macro="" textlink="'СВОД РОССИЯ'!J56">
      <xdr:nvSpPr>
        <xdr:cNvPr id="297" name="TextBox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/>
      </xdr:nvSpPr>
      <xdr:spPr>
        <a:xfrm>
          <a:off x="6356535" y="819150"/>
          <a:ext cx="199184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fld id="{723B0C28-CF76-4DA3-AFA6-31AD35A00A16}" type="TxLink">
            <a:rPr lang="en-US" sz="1600" b="1" i="0" u="none" strike="noStrike">
              <a:solidFill>
                <a:srgbClr val="C00000"/>
              </a:solidFill>
              <a:latin typeface="Calibri"/>
              <a:cs typeface="Calibri"/>
            </a:rPr>
            <a:pPr algn="r"/>
            <a:t> </a:t>
          </a:fld>
          <a:endParaRPr lang="ru-RU" sz="3200" b="1">
            <a:solidFill>
              <a:srgbClr val="C0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164235</xdr:colOff>
      <xdr:row>21</xdr:row>
      <xdr:rowOff>100853</xdr:rowOff>
    </xdr:from>
    <xdr:to>
      <xdr:col>19</xdr:col>
      <xdr:colOff>324971</xdr:colOff>
      <xdr:row>33</xdr:row>
      <xdr:rowOff>142525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5788521" y="4291853"/>
          <a:ext cx="7944021" cy="2436529"/>
          <a:chOff x="4425971" y="4101353"/>
          <a:chExt cx="7315916" cy="2327672"/>
        </a:xfrm>
      </xdr:grpSpPr>
      <xdr:cxnSp macro="">
        <xdr:nvCxnSpPr>
          <xdr:cNvPr id="34" name="Прямая соединительная линия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CxnSpPr/>
        </xdr:nvCxnSpPr>
        <xdr:spPr>
          <a:xfrm>
            <a:off x="4425971" y="4101353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Прямая соединительная линия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CxnSpPr/>
        </xdr:nvCxnSpPr>
        <xdr:spPr>
          <a:xfrm>
            <a:off x="4425971" y="4280405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Прямая соединительная линия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CxnSpPr/>
        </xdr:nvCxnSpPr>
        <xdr:spPr>
          <a:xfrm>
            <a:off x="4425971" y="4459457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Прямая соединительная линия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CxnSpPr/>
        </xdr:nvCxnSpPr>
        <xdr:spPr>
          <a:xfrm>
            <a:off x="4425971" y="4638509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Прямая соединительная линия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CxnSpPr/>
        </xdr:nvCxnSpPr>
        <xdr:spPr>
          <a:xfrm>
            <a:off x="4425971" y="4817561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Прямая соединительная линия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CxnSpPr/>
        </xdr:nvCxnSpPr>
        <xdr:spPr>
          <a:xfrm>
            <a:off x="4425971" y="4996613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Прямая соединительная линия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CxnSpPr/>
        </xdr:nvCxnSpPr>
        <xdr:spPr>
          <a:xfrm>
            <a:off x="4425971" y="5175665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" name="Прямая соединительная линия 4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CxnSpPr/>
        </xdr:nvCxnSpPr>
        <xdr:spPr>
          <a:xfrm>
            <a:off x="4425971" y="5354717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7" name="Прямая соединительная линия 46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CxnSpPr/>
        </xdr:nvCxnSpPr>
        <xdr:spPr>
          <a:xfrm>
            <a:off x="4425971" y="5533769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Прямая соединительная линия 47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CxnSpPr/>
        </xdr:nvCxnSpPr>
        <xdr:spPr>
          <a:xfrm>
            <a:off x="4425971" y="5712821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Прямая соединительная линия 48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CxnSpPr/>
        </xdr:nvCxnSpPr>
        <xdr:spPr>
          <a:xfrm>
            <a:off x="4425971" y="5891873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" name="Прямая соединительная линия 49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CxnSpPr/>
        </xdr:nvCxnSpPr>
        <xdr:spPr>
          <a:xfrm>
            <a:off x="4425971" y="6070925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1" name="Прямая соединительная линия 50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CxnSpPr/>
        </xdr:nvCxnSpPr>
        <xdr:spPr>
          <a:xfrm>
            <a:off x="4425971" y="6249977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" name="Прямая соединительная линия 51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CxnSpPr/>
        </xdr:nvCxnSpPr>
        <xdr:spPr>
          <a:xfrm>
            <a:off x="4425971" y="6429025"/>
            <a:ext cx="7315916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470649</xdr:colOff>
      <xdr:row>19</xdr:row>
      <xdr:rowOff>156882</xdr:rowOff>
    </xdr:from>
    <xdr:to>
      <xdr:col>17</xdr:col>
      <xdr:colOff>470647</xdr:colOff>
      <xdr:row>35</xdr:row>
      <xdr:rowOff>96882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168088</xdr:colOff>
      <xdr:row>19</xdr:row>
      <xdr:rowOff>11206</xdr:rowOff>
    </xdr:from>
    <xdr:to>
      <xdr:col>19</xdr:col>
      <xdr:colOff>335017</xdr:colOff>
      <xdr:row>20</xdr:row>
      <xdr:rowOff>67235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055398" y="3630706"/>
          <a:ext cx="6886981" cy="246529"/>
        </a:xfrm>
        <a:prstGeom prst="rect">
          <a:avLst/>
        </a:prstGeom>
        <a:solidFill>
          <a:srgbClr val="86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17</xdr:col>
      <xdr:colOff>56029</xdr:colOff>
      <xdr:row>19</xdr:row>
      <xdr:rowOff>156882</xdr:rowOff>
    </xdr:from>
    <xdr:to>
      <xdr:col>21</xdr:col>
      <xdr:colOff>145676</xdr:colOff>
      <xdr:row>35</xdr:row>
      <xdr:rowOff>96882</xdr:rowOff>
    </xdr:to>
    <xdr:graphicFrame macro="">
      <xdr:nvGraphicFramePr>
        <xdr:cNvPr id="63" name="Диаграмма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356613</xdr:colOff>
      <xdr:row>20</xdr:row>
      <xdr:rowOff>119061</xdr:rowOff>
    </xdr:from>
    <xdr:to>
      <xdr:col>13</xdr:col>
      <xdr:colOff>356613</xdr:colOff>
      <xdr:row>34</xdr:row>
      <xdr:rowOff>116061</xdr:rowOff>
    </xdr:to>
    <xdr:cxnSp macro="">
      <xdr:nvCxnSpPr>
        <xdr:cNvPr id="53" name="Прямая соединительная линия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CxnSpPr/>
      </xdr:nvCxnSpPr>
      <xdr:spPr>
        <a:xfrm>
          <a:off x="8223142" y="3929061"/>
          <a:ext cx="0" cy="2664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118071</xdr:colOff>
      <xdr:row>20</xdr:row>
      <xdr:rowOff>132199</xdr:rowOff>
    </xdr:from>
    <xdr:to>
      <xdr:col>17</xdr:col>
      <xdr:colOff>118071</xdr:colOff>
      <xdr:row>34</xdr:row>
      <xdr:rowOff>129199</xdr:rowOff>
    </xdr:to>
    <xdr:cxnSp macro="">
      <xdr:nvCxnSpPr>
        <xdr:cNvPr id="54" name="Прямая соединительная линия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0503605" y="3942199"/>
          <a:ext cx="0" cy="2664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211792</xdr:colOff>
      <xdr:row>4</xdr:row>
      <xdr:rowOff>4062</xdr:rowOff>
    </xdr:from>
    <xdr:to>
      <xdr:col>5</xdr:col>
      <xdr:colOff>347383</xdr:colOff>
      <xdr:row>11</xdr:row>
      <xdr:rowOff>171786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910" y="766062"/>
          <a:ext cx="2556061" cy="1501224"/>
        </a:xfrm>
        <a:prstGeom prst="rect">
          <a:avLst/>
        </a:prstGeom>
      </xdr:spPr>
    </xdr:pic>
    <xdr:clientData/>
  </xdr:twoCellAnchor>
  <xdr:twoCellAnchor editAs="absolute">
    <xdr:from>
      <xdr:col>0</xdr:col>
      <xdr:colOff>13137</xdr:colOff>
      <xdr:row>0</xdr:row>
      <xdr:rowOff>167508</xdr:rowOff>
    </xdr:from>
    <xdr:to>
      <xdr:col>20</xdr:col>
      <xdr:colOff>11205</xdr:colOff>
      <xdr:row>2</xdr:row>
      <xdr:rowOff>110508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3137" y="167508"/>
          <a:ext cx="12026463" cy="3240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0</xdr:col>
      <xdr:colOff>161890</xdr:colOff>
      <xdr:row>1</xdr:row>
      <xdr:rowOff>3579</xdr:rowOff>
    </xdr:from>
    <xdr:to>
      <xdr:col>12</xdr:col>
      <xdr:colOff>97493</xdr:colOff>
      <xdr:row>2</xdr:row>
      <xdr:rowOff>147145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161890" y="194079"/>
          <a:ext cx="7239597" cy="334066"/>
        </a:xfrm>
        <a:prstGeom prst="rect">
          <a:avLst/>
        </a:prstGeom>
        <a:noFill/>
      </xdr:spPr>
      <xdr:txBody>
        <a:bodyPr wrap="square" lIns="108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800" b="1">
              <a:solidFill>
                <a:schemeClr val="bg1"/>
              </a:solidFill>
            </a:rPr>
            <a:t>РЕГИСТРАЦИИ 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НОВЫХ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en-US" sz="1800" b="1" baseline="0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АВТОМОБИЛЕЙ 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в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 РОССИИ</a:t>
          </a:r>
        </a:p>
      </xdr:txBody>
    </xdr:sp>
    <xdr:clientData/>
  </xdr:twoCellAnchor>
  <xdr:twoCellAnchor editAs="absolute">
    <xdr:from>
      <xdr:col>16</xdr:col>
      <xdr:colOff>285045</xdr:colOff>
      <xdr:row>0</xdr:row>
      <xdr:rowOff>183174</xdr:rowOff>
    </xdr:from>
    <xdr:to>
      <xdr:col>19</xdr:col>
      <xdr:colOff>350413</xdr:colOff>
      <xdr:row>2</xdr:row>
      <xdr:rowOff>90174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0283" b="14905"/>
        <a:stretch/>
      </xdr:blipFill>
      <xdr:spPr>
        <a:xfrm>
          <a:off x="10027439" y="183174"/>
          <a:ext cx="1894168" cy="288000"/>
        </a:xfrm>
        <a:prstGeom prst="rect">
          <a:avLst/>
        </a:prstGeom>
      </xdr:spPr>
    </xdr:pic>
    <xdr:clientData/>
  </xdr:twoCellAnchor>
  <xdr:twoCellAnchor editAs="absolute">
    <xdr:from>
      <xdr:col>16</xdr:col>
      <xdr:colOff>11207</xdr:colOff>
      <xdr:row>1</xdr:row>
      <xdr:rowOff>2314</xdr:rowOff>
    </xdr:from>
    <xdr:to>
      <xdr:col>16</xdr:col>
      <xdr:colOff>422287</xdr:colOff>
      <xdr:row>2</xdr:row>
      <xdr:rowOff>90237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9638" t="17514" r="38728" b="48832"/>
        <a:stretch/>
      </xdr:blipFill>
      <xdr:spPr>
        <a:xfrm>
          <a:off x="9753601" y="192814"/>
          <a:ext cx="411080" cy="278423"/>
        </a:xfrm>
        <a:prstGeom prst="rect">
          <a:avLst/>
        </a:prstGeom>
      </xdr:spPr>
    </xdr:pic>
    <xdr:clientData/>
  </xdr:twoCellAnchor>
  <xdr:twoCellAnchor editAs="absolute">
    <xdr:from>
      <xdr:col>0</xdr:col>
      <xdr:colOff>9525</xdr:colOff>
      <xdr:row>34</xdr:row>
      <xdr:rowOff>114300</xdr:rowOff>
    </xdr:from>
    <xdr:to>
      <xdr:col>2</xdr:col>
      <xdr:colOff>446087</xdr:colOff>
      <xdr:row>35</xdr:row>
      <xdr:rowOff>188360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9525" y="6591300"/>
          <a:ext cx="165576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www.automarketolog.ru</a:t>
          </a:r>
          <a:endParaRPr lang="ru-RU" sz="1100" b="1"/>
        </a:p>
      </xdr:txBody>
    </xdr:sp>
    <xdr:clientData/>
  </xdr:twoCellAnchor>
  <xdr:twoCellAnchor editAs="absolute">
    <xdr:from>
      <xdr:col>2</xdr:col>
      <xdr:colOff>380400</xdr:colOff>
      <xdr:row>35</xdr:row>
      <xdr:rowOff>51527</xdr:rowOff>
    </xdr:from>
    <xdr:to>
      <xdr:col>20</xdr:col>
      <xdr:colOff>11205</xdr:colOff>
      <xdr:row>35</xdr:row>
      <xdr:rowOff>80327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1599600" y="6719027"/>
          <a:ext cx="10440000" cy="288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7</xdr:col>
      <xdr:colOff>101974</xdr:colOff>
      <xdr:row>3</xdr:row>
      <xdr:rowOff>95251</xdr:rowOff>
    </xdr:from>
    <xdr:to>
      <xdr:col>13</xdr:col>
      <xdr:colOff>597721</xdr:colOff>
      <xdr:row>18</xdr:row>
      <xdr:rowOff>189751</xdr:rowOff>
    </xdr:to>
    <xdr:graphicFrame macro="">
      <xdr:nvGraphicFramePr>
        <xdr:cNvPr id="185" name="Диаграмма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453589</xdr:colOff>
      <xdr:row>3</xdr:row>
      <xdr:rowOff>95251</xdr:rowOff>
    </xdr:from>
    <xdr:to>
      <xdr:col>17</xdr:col>
      <xdr:colOff>167789</xdr:colOff>
      <xdr:row>18</xdr:row>
      <xdr:rowOff>189751</xdr:rowOff>
    </xdr:to>
    <xdr:graphicFrame macro="">
      <xdr:nvGraphicFramePr>
        <xdr:cNvPr id="186" name="Диаграмма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169070</xdr:colOff>
      <xdr:row>7</xdr:row>
      <xdr:rowOff>84044</xdr:rowOff>
    </xdr:from>
    <xdr:to>
      <xdr:col>19</xdr:col>
      <xdr:colOff>359659</xdr:colOff>
      <xdr:row>7</xdr:row>
      <xdr:rowOff>84044</xdr:rowOff>
    </xdr:to>
    <xdr:cxnSp macro="">
      <xdr:nvCxnSpPr>
        <xdr:cNvPr id="188" name="Прямая соединительная линия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CxnSpPr/>
      </xdr:nvCxnSpPr>
      <xdr:spPr>
        <a:xfrm>
          <a:off x="4404894" y="1417544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169054</xdr:colOff>
      <xdr:row>8</xdr:row>
      <xdr:rowOff>188632</xdr:rowOff>
    </xdr:from>
    <xdr:to>
      <xdr:col>19</xdr:col>
      <xdr:colOff>359643</xdr:colOff>
      <xdr:row>8</xdr:row>
      <xdr:rowOff>188632</xdr:rowOff>
    </xdr:to>
    <xdr:cxnSp macro="">
      <xdr:nvCxnSpPr>
        <xdr:cNvPr id="189" name="Прямая соединительная линия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CxnSpPr/>
      </xdr:nvCxnSpPr>
      <xdr:spPr>
        <a:xfrm>
          <a:off x="4404878" y="1712632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169054</xdr:colOff>
      <xdr:row>10</xdr:row>
      <xdr:rowOff>102720</xdr:rowOff>
    </xdr:from>
    <xdr:to>
      <xdr:col>19</xdr:col>
      <xdr:colOff>359643</xdr:colOff>
      <xdr:row>10</xdr:row>
      <xdr:rowOff>102720</xdr:rowOff>
    </xdr:to>
    <xdr:cxnSp macro="">
      <xdr:nvCxnSpPr>
        <xdr:cNvPr id="190" name="Прямая соединительная линия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CxnSpPr/>
      </xdr:nvCxnSpPr>
      <xdr:spPr>
        <a:xfrm>
          <a:off x="4404878" y="2007720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169054</xdr:colOff>
      <xdr:row>12</xdr:row>
      <xdr:rowOff>16808</xdr:rowOff>
    </xdr:from>
    <xdr:to>
      <xdr:col>19</xdr:col>
      <xdr:colOff>359643</xdr:colOff>
      <xdr:row>12</xdr:row>
      <xdr:rowOff>16808</xdr:rowOff>
    </xdr:to>
    <xdr:cxnSp macro="">
      <xdr:nvCxnSpPr>
        <xdr:cNvPr id="191" name="Прямая соединительная линия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CxnSpPr/>
      </xdr:nvCxnSpPr>
      <xdr:spPr>
        <a:xfrm>
          <a:off x="4404878" y="2302808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169054</xdr:colOff>
      <xdr:row>13</xdr:row>
      <xdr:rowOff>121396</xdr:rowOff>
    </xdr:from>
    <xdr:to>
      <xdr:col>19</xdr:col>
      <xdr:colOff>359643</xdr:colOff>
      <xdr:row>13</xdr:row>
      <xdr:rowOff>121396</xdr:rowOff>
    </xdr:to>
    <xdr:cxnSp macro="">
      <xdr:nvCxnSpPr>
        <xdr:cNvPr id="192" name="Прямая соединительная линия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CxnSpPr/>
      </xdr:nvCxnSpPr>
      <xdr:spPr>
        <a:xfrm>
          <a:off x="4404878" y="2597896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169054</xdr:colOff>
      <xdr:row>15</xdr:row>
      <xdr:rowOff>35484</xdr:rowOff>
    </xdr:from>
    <xdr:to>
      <xdr:col>19</xdr:col>
      <xdr:colOff>359643</xdr:colOff>
      <xdr:row>15</xdr:row>
      <xdr:rowOff>35484</xdr:rowOff>
    </xdr:to>
    <xdr:cxnSp macro="">
      <xdr:nvCxnSpPr>
        <xdr:cNvPr id="193" name="Прямая соединительная линия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CxnSpPr/>
      </xdr:nvCxnSpPr>
      <xdr:spPr>
        <a:xfrm>
          <a:off x="4404878" y="2892984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169054</xdr:colOff>
      <xdr:row>16</xdr:row>
      <xdr:rowOff>140074</xdr:rowOff>
    </xdr:from>
    <xdr:to>
      <xdr:col>19</xdr:col>
      <xdr:colOff>359643</xdr:colOff>
      <xdr:row>16</xdr:row>
      <xdr:rowOff>140074</xdr:rowOff>
    </xdr:to>
    <xdr:cxnSp macro="">
      <xdr:nvCxnSpPr>
        <xdr:cNvPr id="194" name="Прямая соединительная линия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CxnSpPr/>
      </xdr:nvCxnSpPr>
      <xdr:spPr>
        <a:xfrm>
          <a:off x="4404878" y="3188074"/>
          <a:ext cx="7452000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362639</xdr:colOff>
      <xdr:row>6</xdr:row>
      <xdr:rowOff>58141</xdr:rowOff>
    </xdr:from>
    <xdr:to>
      <xdr:col>13</xdr:col>
      <xdr:colOff>362639</xdr:colOff>
      <xdr:row>17</xdr:row>
      <xdr:rowOff>190026</xdr:rowOff>
    </xdr:to>
    <xdr:cxnSp macro="">
      <xdr:nvCxnSpPr>
        <xdr:cNvPr id="207" name="Прямая соединительная линия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CxnSpPr/>
      </xdr:nvCxnSpPr>
      <xdr:spPr>
        <a:xfrm>
          <a:off x="8229168" y="1201141"/>
          <a:ext cx="0" cy="2227385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117914</xdr:colOff>
      <xdr:row>6</xdr:row>
      <xdr:rowOff>58141</xdr:rowOff>
    </xdr:from>
    <xdr:to>
      <xdr:col>17</xdr:col>
      <xdr:colOff>117914</xdr:colOff>
      <xdr:row>17</xdr:row>
      <xdr:rowOff>190026</xdr:rowOff>
    </xdr:to>
    <xdr:cxnSp macro="">
      <xdr:nvCxnSpPr>
        <xdr:cNvPr id="208" name="Прямая соединительная линия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CxnSpPr/>
      </xdr:nvCxnSpPr>
      <xdr:spPr>
        <a:xfrm>
          <a:off x="10404914" y="1201141"/>
          <a:ext cx="0" cy="2227385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225799</xdr:colOff>
      <xdr:row>4</xdr:row>
      <xdr:rowOff>70597</xdr:rowOff>
    </xdr:from>
    <xdr:to>
      <xdr:col>13</xdr:col>
      <xdr:colOff>19156</xdr:colOff>
      <xdr:row>5</xdr:row>
      <xdr:rowOff>144657</xdr:rowOff>
    </xdr:to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 txBox="1"/>
      </xdr:nvSpPr>
      <xdr:spPr>
        <a:xfrm>
          <a:off x="6276975" y="832597"/>
          <a:ext cx="16087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РЕГИСТРАЦИИ</a:t>
          </a:r>
          <a:r>
            <a:rPr lang="en-US" sz="1100" b="1"/>
            <a:t> 5M'2023</a:t>
          </a:r>
          <a:endParaRPr lang="ru-RU" sz="1100" b="1"/>
        </a:p>
      </xdr:txBody>
    </xdr:sp>
    <xdr:clientData/>
  </xdr:twoCellAnchor>
  <xdr:twoCellAnchor>
    <xdr:from>
      <xdr:col>14</xdr:col>
      <xdr:colOff>484095</xdr:colOff>
      <xdr:row>4</xdr:row>
      <xdr:rowOff>70597</xdr:rowOff>
    </xdr:from>
    <xdr:to>
      <xdr:col>16</xdr:col>
      <xdr:colOff>200011</xdr:colOff>
      <xdr:row>5</xdr:row>
      <xdr:rowOff>144657</xdr:rowOff>
    </xdr:to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/>
      </xdr:nvSpPr>
      <xdr:spPr>
        <a:xfrm>
          <a:off x="8955742" y="832597"/>
          <a:ext cx="9261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ДИНАМИКА</a:t>
          </a:r>
        </a:p>
      </xdr:txBody>
    </xdr:sp>
    <xdr:clientData/>
  </xdr:twoCellAnchor>
  <xdr:twoCellAnchor>
    <xdr:from>
      <xdr:col>17</xdr:col>
      <xdr:colOff>460562</xdr:colOff>
      <xdr:row>4</xdr:row>
      <xdr:rowOff>70597</xdr:rowOff>
    </xdr:from>
    <xdr:to>
      <xdr:col>18</xdr:col>
      <xdr:colOff>400145</xdr:colOff>
      <xdr:row>5</xdr:row>
      <xdr:rowOff>144657</xdr:rowOff>
    </xdr:to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 txBox="1"/>
      </xdr:nvSpPr>
      <xdr:spPr>
        <a:xfrm>
          <a:off x="10747562" y="832597"/>
          <a:ext cx="5447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ДОЛЯ</a:t>
          </a:r>
        </a:p>
      </xdr:txBody>
    </xdr:sp>
    <xdr:clientData/>
  </xdr:twoCellAnchor>
  <xdr:twoCellAnchor>
    <xdr:from>
      <xdr:col>16</xdr:col>
      <xdr:colOff>515471</xdr:colOff>
      <xdr:row>5</xdr:row>
      <xdr:rowOff>56028</xdr:rowOff>
    </xdr:from>
    <xdr:to>
      <xdr:col>20</xdr:col>
      <xdr:colOff>493058</xdr:colOff>
      <xdr:row>18</xdr:row>
      <xdr:rowOff>171528</xdr:rowOff>
    </xdr:to>
    <xdr:graphicFrame macro="">
      <xdr:nvGraphicFramePr>
        <xdr:cNvPr id="215" name="Диаграмма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20</xdr:col>
      <xdr:colOff>515470</xdr:colOff>
      <xdr:row>0</xdr:row>
      <xdr:rowOff>168089</xdr:rowOff>
    </xdr:from>
    <xdr:to>
      <xdr:col>25</xdr:col>
      <xdr:colOff>470647</xdr:colOff>
      <xdr:row>29</xdr:row>
      <xdr:rowOff>1</xdr:rowOff>
    </xdr:to>
    <xdr:sp macro="" textlink="">
      <xdr:nvSpPr>
        <xdr:cNvPr id="217" name="Скругленный прямоугольник 2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/>
      </xdr:nvSpPr>
      <xdr:spPr>
        <a:xfrm>
          <a:off x="12460941" y="168089"/>
          <a:ext cx="4000500" cy="5356412"/>
        </a:xfrm>
        <a:prstGeom prst="roundRect">
          <a:avLst>
            <a:gd name="adj" fmla="val 0"/>
          </a:avLst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/>
            <a:t>ВЫБОР</a:t>
          </a:r>
          <a:r>
            <a:rPr lang="ru-RU" sz="1400" b="1" baseline="0"/>
            <a:t> ДАННЫХ</a:t>
          </a:r>
          <a:endParaRPr lang="ru-RU" sz="1400" b="1"/>
        </a:p>
      </xdr:txBody>
    </xdr:sp>
    <xdr:clientData/>
  </xdr:twoCellAnchor>
  <xdr:twoCellAnchor editAs="oneCell">
    <xdr:from>
      <xdr:col>21</xdr:col>
      <xdr:colOff>19050</xdr:colOff>
      <xdr:row>2</xdr:row>
      <xdr:rowOff>140076</xdr:rowOff>
    </xdr:from>
    <xdr:to>
      <xdr:col>22</xdr:col>
      <xdr:colOff>219075</xdr:colOff>
      <xdr:row>9</xdr:row>
      <xdr:rowOff>68676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8" name="ТИП ТС 2">
              <a:extLst>
                <a:ext uri="{FF2B5EF4-FFF2-40B4-BE49-F238E27FC236}">
                  <a16:creationId xmlns:a16="http://schemas.microsoft.com/office/drawing/2014/main" id="{00000000-0008-0000-0100-0000D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 ТС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5964" y="510190"/>
              <a:ext cx="1876425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19050</xdr:colOff>
      <xdr:row>9</xdr:row>
      <xdr:rowOff>120464</xdr:rowOff>
    </xdr:from>
    <xdr:to>
      <xdr:col>25</xdr:col>
      <xdr:colOff>336176</xdr:colOff>
      <xdr:row>17</xdr:row>
      <xdr:rowOff>152007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9" name="Страна производитель 2">
              <a:extLst>
                <a:ext uri="{FF2B5EF4-FFF2-40B4-BE49-F238E27FC236}">
                  <a16:creationId xmlns:a16="http://schemas.microsoft.com/office/drawing/2014/main" id="{00000000-0008-0000-0100-0000D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трана производи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5964" y="1785978"/>
              <a:ext cx="3854983" cy="151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342339</xdr:colOff>
      <xdr:row>2</xdr:row>
      <xdr:rowOff>140076</xdr:rowOff>
    </xdr:from>
    <xdr:to>
      <xdr:col>25</xdr:col>
      <xdr:colOff>342339</xdr:colOff>
      <xdr:row>9</xdr:row>
      <xdr:rowOff>68676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0" name="СЕГМЕНТ 2">
              <a:extLst>
                <a:ext uri="{FF2B5EF4-FFF2-40B4-BE49-F238E27FC236}">
                  <a16:creationId xmlns:a16="http://schemas.microsoft.com/office/drawing/2014/main" id="{00000000-0008-0000-0100-0000D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ЕГМЕНТ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85653" y="510190"/>
              <a:ext cx="1861457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19050</xdr:colOff>
      <xdr:row>18</xdr:row>
      <xdr:rowOff>7846</xdr:rowOff>
    </xdr:from>
    <xdr:to>
      <xdr:col>25</xdr:col>
      <xdr:colOff>352425</xdr:colOff>
      <xdr:row>35</xdr:row>
      <xdr:rowOff>105218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1" name="Марка 3">
              <a:extLst>
                <a:ext uri="{FF2B5EF4-FFF2-40B4-BE49-F238E27FC236}">
                  <a16:creationId xmlns:a16="http://schemas.microsoft.com/office/drawing/2014/main" id="{00000000-0008-0000-0100-0000D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арк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5964" y="3338875"/>
              <a:ext cx="3871232" cy="32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7</xdr:col>
      <xdr:colOff>312963</xdr:colOff>
      <xdr:row>19</xdr:row>
      <xdr:rowOff>179293</xdr:rowOff>
    </xdr:from>
    <xdr:to>
      <xdr:col>13</xdr:col>
      <xdr:colOff>491034</xdr:colOff>
      <xdr:row>35</xdr:row>
      <xdr:rowOff>67234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515469</xdr:colOff>
      <xdr:row>19</xdr:row>
      <xdr:rowOff>0</xdr:rowOff>
    </xdr:from>
    <xdr:to>
      <xdr:col>13</xdr:col>
      <xdr:colOff>308826</xdr:colOff>
      <xdr:row>20</xdr:row>
      <xdr:rowOff>74060</xdr:rowOff>
    </xdr:to>
    <xdr:sp macro="" textlink="'СВОД РОССИЯ'!A1">
      <xdr:nvSpPr>
        <xdr:cNvPr id="55" name="TextBox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6566645" y="3619500"/>
          <a:ext cx="16087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fld id="{AB50F42D-A300-4F0C-BA75-BC95FEEB815C}" type="TxLink">
            <a:rPr lang="ru-RU" sz="1100" b="1" i="0" u="none" strike="noStrike">
              <a:solidFill>
                <a:schemeClr val="bg1"/>
              </a:solidFill>
              <a:latin typeface="Calibri"/>
              <a:cs typeface="Calibri"/>
            </a:rPr>
            <a:pPr algn="l"/>
            <a:t>РЕГИСТРАЦИИ 6M'23</a:t>
          </a:fld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336177</xdr:colOff>
      <xdr:row>19</xdr:row>
      <xdr:rowOff>0</xdr:rowOff>
    </xdr:from>
    <xdr:to>
      <xdr:col>9</xdr:col>
      <xdr:colOff>379059</xdr:colOff>
      <xdr:row>20</xdr:row>
      <xdr:rowOff>74060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5177118" y="3619500"/>
          <a:ext cx="6480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МАРКА</a:t>
          </a:r>
        </a:p>
      </xdr:txBody>
    </xdr:sp>
    <xdr:clientData/>
  </xdr:twoCellAnchor>
  <xdr:twoCellAnchor>
    <xdr:from>
      <xdr:col>10</xdr:col>
      <xdr:colOff>15085</xdr:colOff>
      <xdr:row>19</xdr:row>
      <xdr:rowOff>40944</xdr:rowOff>
    </xdr:from>
    <xdr:to>
      <xdr:col>11</xdr:col>
      <xdr:colOff>17867</xdr:colOff>
      <xdr:row>20</xdr:row>
      <xdr:rowOff>38316</xdr:rowOff>
    </xdr:to>
    <xdr:sp macro="" textlink="">
      <xdr:nvSpPr>
        <xdr:cNvPr id="58" name="Прямоугольни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>
          <a:off x="6066261" y="3660444"/>
          <a:ext cx="607900" cy="187872"/>
        </a:xfrm>
        <a:prstGeom prst="rect">
          <a:avLst/>
        </a:prstGeom>
        <a:noFill/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100" b="1">
              <a:solidFill>
                <a:schemeClr val="bg1"/>
              </a:solidFill>
            </a:rPr>
            <a:t>ТОП-</a:t>
          </a:r>
          <a:endParaRPr lang="ru-RU" sz="10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331573</xdr:colOff>
      <xdr:row>19</xdr:row>
      <xdr:rowOff>40944</xdr:rowOff>
    </xdr:from>
    <xdr:to>
      <xdr:col>10</xdr:col>
      <xdr:colOff>578868</xdr:colOff>
      <xdr:row>20</xdr:row>
      <xdr:rowOff>38316</xdr:rowOff>
    </xdr:to>
    <xdr:sp macro="" textlink="'СВОД РОССИЯ'!M50">
      <xdr:nvSpPr>
        <xdr:cNvPr id="59" name="Прямоугольни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6382749" y="3660444"/>
          <a:ext cx="247295" cy="187872"/>
        </a:xfrm>
        <a:prstGeom prst="rect">
          <a:avLst/>
        </a:prstGeom>
        <a:noFill/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fld id="{A564B6B6-1367-417C-BD8D-EDC7CF5B297F}" type="TxLink">
            <a:rPr lang="en-US" sz="1100" b="1" i="0" u="none" strike="noStrike">
              <a:solidFill>
                <a:schemeClr val="bg1"/>
              </a:solidFill>
              <a:latin typeface="Calibri"/>
              <a:cs typeface="Calibri"/>
            </a:rPr>
            <a:pPr algn="l"/>
            <a:t>15</a:t>
          </a:fld>
          <a:endParaRPr lang="ru-RU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78439</xdr:colOff>
      <xdr:row>19</xdr:row>
      <xdr:rowOff>0</xdr:rowOff>
    </xdr:from>
    <xdr:to>
      <xdr:col>16</xdr:col>
      <xdr:colOff>476914</xdr:colOff>
      <xdr:row>20</xdr:row>
      <xdr:rowOff>74060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8550086" y="3619500"/>
          <a:ext cx="16087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ДИНАМИКА</a:t>
          </a:r>
        </a:p>
      </xdr:txBody>
    </xdr:sp>
    <xdr:clientData/>
  </xdr:twoCellAnchor>
  <xdr:twoCellAnchor>
    <xdr:from>
      <xdr:col>17</xdr:col>
      <xdr:colOff>448233</xdr:colOff>
      <xdr:row>19</xdr:row>
      <xdr:rowOff>0</xdr:rowOff>
    </xdr:from>
    <xdr:to>
      <xdr:col>18</xdr:col>
      <xdr:colOff>599115</xdr:colOff>
      <xdr:row>20</xdr:row>
      <xdr:rowOff>74060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10735233" y="3619500"/>
          <a:ext cx="7560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ДОЛЯ</a:t>
          </a:r>
        </a:p>
      </xdr:txBody>
    </xdr:sp>
    <xdr:clientData/>
  </xdr:twoCellAnchor>
  <xdr:twoCellAnchor>
    <xdr:from>
      <xdr:col>17</xdr:col>
      <xdr:colOff>118071</xdr:colOff>
      <xdr:row>19</xdr:row>
      <xdr:rowOff>40233</xdr:rowOff>
    </xdr:from>
    <xdr:to>
      <xdr:col>17</xdr:col>
      <xdr:colOff>118071</xdr:colOff>
      <xdr:row>20</xdr:row>
      <xdr:rowOff>29733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CxnSpPr/>
      </xdr:nvCxnSpPr>
      <xdr:spPr>
        <a:xfrm>
          <a:off x="10503605" y="3659733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354553</xdr:colOff>
      <xdr:row>19</xdr:row>
      <xdr:rowOff>40233</xdr:rowOff>
    </xdr:from>
    <xdr:to>
      <xdr:col>13</xdr:col>
      <xdr:colOff>354553</xdr:colOff>
      <xdr:row>20</xdr:row>
      <xdr:rowOff>29733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CxnSpPr/>
      </xdr:nvCxnSpPr>
      <xdr:spPr>
        <a:xfrm>
          <a:off x="8296432" y="3659733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512208</xdr:colOff>
      <xdr:row>19</xdr:row>
      <xdr:rowOff>40233</xdr:rowOff>
    </xdr:from>
    <xdr:to>
      <xdr:col>9</xdr:col>
      <xdr:colOff>512208</xdr:colOff>
      <xdr:row>20</xdr:row>
      <xdr:rowOff>29733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CxnSpPr/>
      </xdr:nvCxnSpPr>
      <xdr:spPr>
        <a:xfrm>
          <a:off x="6010432" y="3659733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157371</xdr:colOff>
      <xdr:row>4</xdr:row>
      <xdr:rowOff>69822</xdr:rowOff>
    </xdr:from>
    <xdr:to>
      <xdr:col>19</xdr:col>
      <xdr:colOff>335018</xdr:colOff>
      <xdr:row>5</xdr:row>
      <xdr:rowOff>125851</xdr:rowOff>
    </xdr:to>
    <xdr:sp macro="" textlink="">
      <xdr:nvSpPr>
        <xdr:cNvPr id="67" name="Прямоугольни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/>
      </xdr:nvSpPr>
      <xdr:spPr>
        <a:xfrm>
          <a:off x="4447762" y="831822"/>
          <a:ext cx="7532604" cy="246529"/>
        </a:xfrm>
        <a:prstGeom prst="rect">
          <a:avLst/>
        </a:prstGeom>
        <a:solidFill>
          <a:srgbClr val="86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300121</xdr:colOff>
      <xdr:row>4</xdr:row>
      <xdr:rowOff>58616</xdr:rowOff>
    </xdr:from>
    <xdr:to>
      <xdr:col>13</xdr:col>
      <xdr:colOff>93478</xdr:colOff>
      <xdr:row>5</xdr:row>
      <xdr:rowOff>132676</xdr:rowOff>
    </xdr:to>
    <xdr:sp macro="" textlink="'СВОД РОССИЯ'!A1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>
          <a:off x="6429251" y="820616"/>
          <a:ext cx="16320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fld id="{A00D4EF1-858A-43F8-BF90-CFB2941B9D19}" type="TxLink">
            <a:rPr lang="ru-RU" sz="1100" b="1" i="0" u="none" strike="noStrike">
              <a:solidFill>
                <a:schemeClr val="bg1"/>
              </a:solidFill>
              <a:latin typeface="Calibri"/>
              <a:cs typeface="Calibri"/>
            </a:rPr>
            <a:pPr/>
            <a:t>РЕГИСТРАЦИИ 6M'23</a:t>
          </a:fld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162244</xdr:colOff>
      <xdr:row>4</xdr:row>
      <xdr:rowOff>58616</xdr:rowOff>
    </xdr:from>
    <xdr:to>
      <xdr:col>9</xdr:col>
      <xdr:colOff>513524</xdr:colOff>
      <xdr:row>5</xdr:row>
      <xdr:rowOff>132676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>
          <a:off x="4452635" y="820616"/>
          <a:ext cx="1577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ФЕДЕРАЛЬНЫЙ ОКУРГ</a:t>
          </a:r>
        </a:p>
      </xdr:txBody>
    </xdr:sp>
    <xdr:clientData/>
  </xdr:twoCellAnchor>
  <xdr:twoCellAnchor>
    <xdr:from>
      <xdr:col>14</xdr:col>
      <xdr:colOff>78439</xdr:colOff>
      <xdr:row>4</xdr:row>
      <xdr:rowOff>58616</xdr:rowOff>
    </xdr:from>
    <xdr:to>
      <xdr:col>16</xdr:col>
      <xdr:colOff>476914</xdr:colOff>
      <xdr:row>5</xdr:row>
      <xdr:rowOff>132676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>
          <a:off x="8592324" y="820616"/>
          <a:ext cx="16147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ДИНАМИКА</a:t>
          </a:r>
        </a:p>
      </xdr:txBody>
    </xdr:sp>
    <xdr:clientData/>
  </xdr:twoCellAnchor>
  <xdr:twoCellAnchor>
    <xdr:from>
      <xdr:col>17</xdr:col>
      <xdr:colOff>448233</xdr:colOff>
      <xdr:row>4</xdr:row>
      <xdr:rowOff>58616</xdr:rowOff>
    </xdr:from>
    <xdr:to>
      <xdr:col>18</xdr:col>
      <xdr:colOff>599115</xdr:colOff>
      <xdr:row>5</xdr:row>
      <xdr:rowOff>132676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>
          <a:off x="10735233" y="820616"/>
          <a:ext cx="7560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ДОЛЯ</a:t>
          </a:r>
        </a:p>
      </xdr:txBody>
    </xdr:sp>
    <xdr:clientData/>
  </xdr:twoCellAnchor>
  <xdr:twoCellAnchor>
    <xdr:from>
      <xdr:col>17</xdr:col>
      <xdr:colOff>118071</xdr:colOff>
      <xdr:row>4</xdr:row>
      <xdr:rowOff>98849</xdr:rowOff>
    </xdr:from>
    <xdr:to>
      <xdr:col>17</xdr:col>
      <xdr:colOff>118071</xdr:colOff>
      <xdr:row>5</xdr:row>
      <xdr:rowOff>88349</xdr:rowOff>
    </xdr:to>
    <xdr:cxnSp macro="">
      <xdr:nvCxnSpPr>
        <xdr:cNvPr id="72" name="Прямая соединительная линия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CxnSpPr/>
      </xdr:nvCxnSpPr>
      <xdr:spPr>
        <a:xfrm>
          <a:off x="10456359" y="860849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354553</xdr:colOff>
      <xdr:row>4</xdr:row>
      <xdr:rowOff>98849</xdr:rowOff>
    </xdr:from>
    <xdr:to>
      <xdr:col>13</xdr:col>
      <xdr:colOff>354553</xdr:colOff>
      <xdr:row>5</xdr:row>
      <xdr:rowOff>88349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CxnSpPr/>
      </xdr:nvCxnSpPr>
      <xdr:spPr>
        <a:xfrm>
          <a:off x="8260303" y="860849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512208</xdr:colOff>
      <xdr:row>4</xdr:row>
      <xdr:rowOff>98849</xdr:rowOff>
    </xdr:from>
    <xdr:to>
      <xdr:col>9</xdr:col>
      <xdr:colOff>512208</xdr:colOff>
      <xdr:row>5</xdr:row>
      <xdr:rowOff>88349</xdr:rowOff>
    </xdr:to>
    <xdr:cxnSp macro="">
      <xdr:nvCxnSpPr>
        <xdr:cNvPr id="74" name="Прямая соединительная линия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CxnSpPr/>
      </xdr:nvCxnSpPr>
      <xdr:spPr>
        <a:xfrm>
          <a:off x="5985420" y="860849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67234</xdr:colOff>
      <xdr:row>13</xdr:row>
      <xdr:rowOff>56029</xdr:rowOff>
    </xdr:from>
    <xdr:to>
      <xdr:col>5</xdr:col>
      <xdr:colOff>302560</xdr:colOff>
      <xdr:row>19</xdr:row>
      <xdr:rowOff>22412</xdr:rowOff>
    </xdr:to>
    <xdr:graphicFrame macro="">
      <xdr:nvGraphicFramePr>
        <xdr:cNvPr id="75" name="Диаграмма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134470</xdr:colOff>
      <xdr:row>19</xdr:row>
      <xdr:rowOff>11207</xdr:rowOff>
    </xdr:from>
    <xdr:to>
      <xdr:col>6</xdr:col>
      <xdr:colOff>546970</xdr:colOff>
      <xdr:row>20</xdr:row>
      <xdr:rowOff>67236</xdr:rowOff>
    </xdr:to>
    <xdr:sp macro="" textlink="">
      <xdr:nvSpPr>
        <xdr:cNvPr id="81" name="Прямоугольник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/>
      </xdr:nvSpPr>
      <xdr:spPr>
        <a:xfrm>
          <a:off x="134470" y="3630707"/>
          <a:ext cx="4032000" cy="246529"/>
        </a:xfrm>
        <a:prstGeom prst="rect">
          <a:avLst/>
        </a:prstGeom>
        <a:solidFill>
          <a:srgbClr val="86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33617</xdr:colOff>
      <xdr:row>19</xdr:row>
      <xdr:rowOff>1</xdr:rowOff>
    </xdr:from>
    <xdr:to>
      <xdr:col>5</xdr:col>
      <xdr:colOff>270264</xdr:colOff>
      <xdr:row>20</xdr:row>
      <xdr:rowOff>74061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1243852" y="3619501"/>
          <a:ext cx="20520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ДОЛЯ РЕГИСТРАЦИИ</a:t>
          </a:r>
        </a:p>
      </xdr:txBody>
    </xdr:sp>
    <xdr:clientData/>
  </xdr:twoCellAnchor>
  <xdr:twoCellAnchor>
    <xdr:from>
      <xdr:col>0</xdr:col>
      <xdr:colOff>56029</xdr:colOff>
      <xdr:row>20</xdr:row>
      <xdr:rowOff>123265</xdr:rowOff>
    </xdr:from>
    <xdr:to>
      <xdr:col>7</xdr:col>
      <xdr:colOff>100853</xdr:colOff>
      <xdr:row>34</xdr:row>
      <xdr:rowOff>100854</xdr:rowOff>
    </xdr:to>
    <xdr:graphicFrame macro="">
      <xdr:nvGraphicFramePr>
        <xdr:cNvPr id="84" name="Диаграмма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134470</xdr:colOff>
      <xdr:row>11</xdr:row>
      <xdr:rowOff>168089</xdr:rowOff>
    </xdr:from>
    <xdr:to>
      <xdr:col>6</xdr:col>
      <xdr:colOff>546970</xdr:colOff>
      <xdr:row>13</xdr:row>
      <xdr:rowOff>33618</xdr:rowOff>
    </xdr:to>
    <xdr:sp macro="" textlink="">
      <xdr:nvSpPr>
        <xdr:cNvPr id="85" name="Прямоугольни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/>
      </xdr:nvSpPr>
      <xdr:spPr>
        <a:xfrm>
          <a:off x="134470" y="2263589"/>
          <a:ext cx="4032000" cy="246529"/>
        </a:xfrm>
        <a:prstGeom prst="rect">
          <a:avLst/>
        </a:prstGeom>
        <a:solidFill>
          <a:srgbClr val="86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571500</xdr:colOff>
      <xdr:row>11</xdr:row>
      <xdr:rowOff>156883</xdr:rowOff>
    </xdr:from>
    <xdr:to>
      <xdr:col>3</xdr:col>
      <xdr:colOff>364857</xdr:colOff>
      <xdr:row>13</xdr:row>
      <xdr:rowOff>40443</xdr:rowOff>
    </xdr:to>
    <xdr:sp macro="" textlink="'СВОД РОССИЯ'!A1">
      <xdr:nvSpPr>
        <xdr:cNvPr id="86" name="TextBox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571500" y="2252383"/>
          <a:ext cx="16087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fld id="{277DBBEA-2E8D-4293-870E-91C716A1AE7E}" type="TxLink">
            <a:rPr lang="ru-RU" sz="1100" b="1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РЕГИСТРАЦИИ 6M'23</a:t>
          </a:fld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156879</xdr:colOff>
      <xdr:row>11</xdr:row>
      <xdr:rowOff>156883</xdr:rowOff>
    </xdr:from>
    <xdr:to>
      <xdr:col>6</xdr:col>
      <xdr:colOff>566560</xdr:colOff>
      <xdr:row>13</xdr:row>
      <xdr:rowOff>40443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2577350" y="2252383"/>
          <a:ext cx="16087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ДИНАМИКА</a:t>
          </a:r>
        </a:p>
      </xdr:txBody>
    </xdr:sp>
    <xdr:clientData/>
  </xdr:twoCellAnchor>
  <xdr:twoCellAnchor>
    <xdr:from>
      <xdr:col>4</xdr:col>
      <xdr:colOff>119226</xdr:colOff>
      <xdr:row>12</xdr:row>
      <xdr:rowOff>6616</xdr:rowOff>
    </xdr:from>
    <xdr:to>
      <xdr:col>4</xdr:col>
      <xdr:colOff>119226</xdr:colOff>
      <xdr:row>12</xdr:row>
      <xdr:rowOff>186616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CxnSpPr/>
      </xdr:nvCxnSpPr>
      <xdr:spPr>
        <a:xfrm>
          <a:off x="2539697" y="2292616"/>
          <a:ext cx="0" cy="180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906780</xdr:colOff>
      <xdr:row>3</xdr:row>
      <xdr:rowOff>167640</xdr:rowOff>
    </xdr:from>
    <xdr:to>
      <xdr:col>5</xdr:col>
      <xdr:colOff>518160</xdr:colOff>
      <xdr:row>36</xdr:row>
      <xdr:rowOff>53340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125506</xdr:colOff>
      <xdr:row>3</xdr:row>
      <xdr:rowOff>89648</xdr:rowOff>
    </xdr:from>
    <xdr:to>
      <xdr:col>18</xdr:col>
      <xdr:colOff>122369</xdr:colOff>
      <xdr:row>35</xdr:row>
      <xdr:rowOff>154642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392205</xdr:colOff>
      <xdr:row>8</xdr:row>
      <xdr:rowOff>1770529</xdr:rowOff>
    </xdr:from>
    <xdr:to>
      <xdr:col>4</xdr:col>
      <xdr:colOff>44824</xdr:colOff>
      <xdr:row>12</xdr:row>
      <xdr:rowOff>44824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4908176" y="2442882"/>
          <a:ext cx="145677" cy="14567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8</xdr:col>
      <xdr:colOff>156880</xdr:colOff>
      <xdr:row>8</xdr:row>
      <xdr:rowOff>1423146</xdr:rowOff>
    </xdr:from>
    <xdr:to>
      <xdr:col>12</xdr:col>
      <xdr:colOff>544409</xdr:colOff>
      <xdr:row>34</xdr:row>
      <xdr:rowOff>40764</xdr:rowOff>
    </xdr:to>
    <xdr:graphicFrame macro="">
      <xdr:nvGraphicFramePr>
        <xdr:cNvPr id="90" name="Диаграмма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3541060</xdr:colOff>
      <xdr:row>8</xdr:row>
      <xdr:rowOff>1261219</xdr:rowOff>
    </xdr:from>
    <xdr:to>
      <xdr:col>10</xdr:col>
      <xdr:colOff>102578</xdr:colOff>
      <xdr:row>33</xdr:row>
      <xdr:rowOff>163046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</xdr:col>
      <xdr:colOff>3529850</xdr:colOff>
      <xdr:row>8</xdr:row>
      <xdr:rowOff>1843922</xdr:rowOff>
    </xdr:from>
    <xdr:to>
      <xdr:col>15</xdr:col>
      <xdr:colOff>239908</xdr:colOff>
      <xdr:row>31</xdr:row>
      <xdr:rowOff>129424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3928993" y="2551493"/>
          <a:ext cx="9845486" cy="3946074"/>
          <a:chOff x="3883636" y="2524279"/>
          <a:chExt cx="8112843" cy="3769181"/>
        </a:xfrm>
      </xdr:grpSpPr>
      <xdr:cxnSp macro="">
        <xdr:nvCxnSpPr>
          <xdr:cNvPr id="72" name="Прямая соединительная линия 71">
            <a:extLst>
              <a:ext uri="{FF2B5EF4-FFF2-40B4-BE49-F238E27FC236}">
                <a16:creationId xmlns:a16="http://schemas.microsoft.com/office/drawing/2014/main" id="{00000000-0008-0000-0500-000048000000}"/>
              </a:ext>
            </a:extLst>
          </xdr:cNvPr>
          <xdr:cNvCxnSpPr/>
        </xdr:nvCxnSpPr>
        <xdr:spPr>
          <a:xfrm>
            <a:off x="3883636" y="2524279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" name="Прямая соединительная линия 72">
            <a:extLst>
              <a:ext uri="{FF2B5EF4-FFF2-40B4-BE49-F238E27FC236}">
                <a16:creationId xmlns:a16="http://schemas.microsoft.com/office/drawing/2014/main" id="{00000000-0008-0000-0500-000049000000}"/>
              </a:ext>
            </a:extLst>
          </xdr:cNvPr>
          <xdr:cNvCxnSpPr/>
        </xdr:nvCxnSpPr>
        <xdr:spPr>
          <a:xfrm>
            <a:off x="3883636" y="2812049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Прямая соединительная линия 73">
            <a:extLst>
              <a:ext uri="{FF2B5EF4-FFF2-40B4-BE49-F238E27FC236}">
                <a16:creationId xmlns:a16="http://schemas.microsoft.com/office/drawing/2014/main" id="{00000000-0008-0000-0500-00004A000000}"/>
              </a:ext>
            </a:extLst>
          </xdr:cNvPr>
          <xdr:cNvCxnSpPr/>
        </xdr:nvCxnSpPr>
        <xdr:spPr>
          <a:xfrm>
            <a:off x="3883636" y="3096986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Прямая соединительная линия 74">
            <a:extLst>
              <a:ext uri="{FF2B5EF4-FFF2-40B4-BE49-F238E27FC236}">
                <a16:creationId xmlns:a16="http://schemas.microsoft.com/office/drawing/2014/main" id="{00000000-0008-0000-0500-00004B000000}"/>
              </a:ext>
            </a:extLst>
          </xdr:cNvPr>
          <xdr:cNvCxnSpPr/>
        </xdr:nvCxnSpPr>
        <xdr:spPr>
          <a:xfrm>
            <a:off x="3883636" y="3393031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Прямая соединительная линия 75">
            <a:extLst>
              <a:ext uri="{FF2B5EF4-FFF2-40B4-BE49-F238E27FC236}">
                <a16:creationId xmlns:a16="http://schemas.microsoft.com/office/drawing/2014/main" id="{00000000-0008-0000-0500-00004C000000}"/>
              </a:ext>
            </a:extLst>
          </xdr:cNvPr>
          <xdr:cNvCxnSpPr/>
        </xdr:nvCxnSpPr>
        <xdr:spPr>
          <a:xfrm>
            <a:off x="3883636" y="3678011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7" name="Прямая соединительная линия 76">
            <a:extLst>
              <a:ext uri="{FF2B5EF4-FFF2-40B4-BE49-F238E27FC236}">
                <a16:creationId xmlns:a16="http://schemas.microsoft.com/office/drawing/2014/main" id="{00000000-0008-0000-0500-00004D000000}"/>
              </a:ext>
            </a:extLst>
          </xdr:cNvPr>
          <xdr:cNvCxnSpPr/>
        </xdr:nvCxnSpPr>
        <xdr:spPr>
          <a:xfrm>
            <a:off x="3883636" y="3969531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Прямая соединительная линия 77">
            <a:extLst>
              <a:ext uri="{FF2B5EF4-FFF2-40B4-BE49-F238E27FC236}">
                <a16:creationId xmlns:a16="http://schemas.microsoft.com/office/drawing/2014/main" id="{00000000-0008-0000-0500-00004E000000}"/>
              </a:ext>
            </a:extLst>
          </xdr:cNvPr>
          <xdr:cNvCxnSpPr/>
        </xdr:nvCxnSpPr>
        <xdr:spPr>
          <a:xfrm>
            <a:off x="3883636" y="4260022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9" name="Прямая соединительная линия 78">
            <a:extLst>
              <a:ext uri="{FF2B5EF4-FFF2-40B4-BE49-F238E27FC236}">
                <a16:creationId xmlns:a16="http://schemas.microsoft.com/office/drawing/2014/main" id="{00000000-0008-0000-0500-00004F000000}"/>
              </a:ext>
            </a:extLst>
          </xdr:cNvPr>
          <xdr:cNvCxnSpPr/>
        </xdr:nvCxnSpPr>
        <xdr:spPr>
          <a:xfrm>
            <a:off x="3883636" y="4550513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0" name="Прямая соединительная линия 79">
            <a:extLst>
              <a:ext uri="{FF2B5EF4-FFF2-40B4-BE49-F238E27FC236}">
                <a16:creationId xmlns:a16="http://schemas.microsoft.com/office/drawing/2014/main" id="{00000000-0008-0000-0500-000050000000}"/>
              </a:ext>
            </a:extLst>
          </xdr:cNvPr>
          <xdr:cNvCxnSpPr/>
        </xdr:nvCxnSpPr>
        <xdr:spPr>
          <a:xfrm>
            <a:off x="3883636" y="4841004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1" name="Прямая соединительная линия 80">
            <a:extLst>
              <a:ext uri="{FF2B5EF4-FFF2-40B4-BE49-F238E27FC236}">
                <a16:creationId xmlns:a16="http://schemas.microsoft.com/office/drawing/2014/main" id="{00000000-0008-0000-0500-000051000000}"/>
              </a:ext>
            </a:extLst>
          </xdr:cNvPr>
          <xdr:cNvCxnSpPr/>
        </xdr:nvCxnSpPr>
        <xdr:spPr>
          <a:xfrm>
            <a:off x="3883636" y="5131495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2" name="Прямая соединительная линия 81">
            <a:extLst>
              <a:ext uri="{FF2B5EF4-FFF2-40B4-BE49-F238E27FC236}">
                <a16:creationId xmlns:a16="http://schemas.microsoft.com/office/drawing/2014/main" id="{00000000-0008-0000-0500-000052000000}"/>
              </a:ext>
            </a:extLst>
          </xdr:cNvPr>
          <xdr:cNvCxnSpPr/>
        </xdr:nvCxnSpPr>
        <xdr:spPr>
          <a:xfrm>
            <a:off x="3883636" y="5421986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3" name="Прямая соединительная линия 82">
            <a:extLst>
              <a:ext uri="{FF2B5EF4-FFF2-40B4-BE49-F238E27FC236}">
                <a16:creationId xmlns:a16="http://schemas.microsoft.com/office/drawing/2014/main" id="{00000000-0008-0000-0500-000053000000}"/>
              </a:ext>
            </a:extLst>
          </xdr:cNvPr>
          <xdr:cNvCxnSpPr/>
        </xdr:nvCxnSpPr>
        <xdr:spPr>
          <a:xfrm>
            <a:off x="3883636" y="5712477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4" name="Прямая соединительная линия 83">
            <a:extLst>
              <a:ext uri="{FF2B5EF4-FFF2-40B4-BE49-F238E27FC236}">
                <a16:creationId xmlns:a16="http://schemas.microsoft.com/office/drawing/2014/main" id="{00000000-0008-0000-0500-000054000000}"/>
              </a:ext>
            </a:extLst>
          </xdr:cNvPr>
          <xdr:cNvCxnSpPr/>
        </xdr:nvCxnSpPr>
        <xdr:spPr>
          <a:xfrm>
            <a:off x="3883636" y="6002968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5" name="Прямая соединительная линия 84">
            <a:extLst>
              <a:ext uri="{FF2B5EF4-FFF2-40B4-BE49-F238E27FC236}">
                <a16:creationId xmlns:a16="http://schemas.microsoft.com/office/drawing/2014/main" id="{00000000-0008-0000-0500-000055000000}"/>
              </a:ext>
            </a:extLst>
          </xdr:cNvPr>
          <xdr:cNvCxnSpPr/>
        </xdr:nvCxnSpPr>
        <xdr:spPr>
          <a:xfrm>
            <a:off x="3883636" y="6293460"/>
            <a:ext cx="8112843" cy="0"/>
          </a:xfrm>
          <a:prstGeom prst="line">
            <a:avLst/>
          </a:prstGeom>
          <a:ln>
            <a:solidFill>
              <a:schemeClr val="bg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0</xdr:col>
      <xdr:colOff>13137</xdr:colOff>
      <xdr:row>0</xdr:row>
      <xdr:rowOff>167508</xdr:rowOff>
    </xdr:from>
    <xdr:to>
      <xdr:col>15</xdr:col>
      <xdr:colOff>314325</xdr:colOff>
      <xdr:row>2</xdr:row>
      <xdr:rowOff>104775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3137" y="167508"/>
          <a:ext cx="12026463" cy="3240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1</xdr:col>
      <xdr:colOff>47590</xdr:colOff>
      <xdr:row>1</xdr:row>
      <xdr:rowOff>3579</xdr:rowOff>
    </xdr:from>
    <xdr:to>
      <xdr:col>7</xdr:col>
      <xdr:colOff>553012</xdr:colOff>
      <xdr:row>2</xdr:row>
      <xdr:rowOff>147145</xdr:rowOff>
    </xdr:to>
    <xdr:sp macro="" textlink="">
      <xdr:nvSpPr>
        <xdr:cNvPr id="55" name="Прямоугольни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/>
      </xdr:nvSpPr>
      <xdr:spPr>
        <a:xfrm>
          <a:off x="161890" y="194079"/>
          <a:ext cx="7239597" cy="334066"/>
        </a:xfrm>
        <a:prstGeom prst="rect">
          <a:avLst/>
        </a:prstGeom>
        <a:noFill/>
      </xdr:spPr>
      <xdr:txBody>
        <a:bodyPr wrap="square" lIns="108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800" b="1">
              <a:solidFill>
                <a:schemeClr val="bg1"/>
              </a:solidFill>
            </a:rPr>
            <a:t>РЕГИСТРАЦИИ 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НОВЫХ 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АВТОМОБИЛЕЙ </a:t>
          </a:r>
          <a:r>
            <a:rPr lang="en-US" sz="1800" b="1">
              <a:solidFill>
                <a:schemeClr val="bg1"/>
              </a:solidFill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12</xdr:col>
      <xdr:colOff>130964</xdr:colOff>
      <xdr:row>0</xdr:row>
      <xdr:rowOff>183174</xdr:rowOff>
    </xdr:from>
    <xdr:to>
      <xdr:col>15</xdr:col>
      <xdr:colOff>196332</xdr:colOff>
      <xdr:row>2</xdr:row>
      <xdr:rowOff>90174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0283" b="14905"/>
        <a:stretch/>
      </xdr:blipFill>
      <xdr:spPr>
        <a:xfrm>
          <a:off x="10027439" y="183174"/>
          <a:ext cx="1894168" cy="288000"/>
        </a:xfrm>
        <a:prstGeom prst="rect">
          <a:avLst/>
        </a:prstGeom>
      </xdr:spPr>
    </xdr:pic>
    <xdr:clientData/>
  </xdr:twoCellAnchor>
  <xdr:twoCellAnchor editAs="absolute">
    <xdr:from>
      <xdr:col>11</xdr:col>
      <xdr:colOff>466726</xdr:colOff>
      <xdr:row>1</xdr:row>
      <xdr:rowOff>2314</xdr:rowOff>
    </xdr:from>
    <xdr:to>
      <xdr:col>12</xdr:col>
      <xdr:colOff>268206</xdr:colOff>
      <xdr:row>2</xdr:row>
      <xdr:rowOff>90237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638" t="17514" r="38728" b="48832"/>
        <a:stretch/>
      </xdr:blipFill>
      <xdr:spPr>
        <a:xfrm>
          <a:off x="9753601" y="192814"/>
          <a:ext cx="411080" cy="278423"/>
        </a:xfrm>
        <a:prstGeom prst="rect">
          <a:avLst/>
        </a:prstGeom>
      </xdr:spPr>
    </xdr:pic>
    <xdr:clientData/>
  </xdr:twoCellAnchor>
  <xdr:twoCellAnchor editAs="absolute">
    <xdr:from>
      <xdr:col>0</xdr:col>
      <xdr:colOff>9525</xdr:colOff>
      <xdr:row>33</xdr:row>
      <xdr:rowOff>56590</xdr:rowOff>
    </xdr:from>
    <xdr:to>
      <xdr:col>2</xdr:col>
      <xdr:colOff>1312862</xdr:colOff>
      <xdr:row>34</xdr:row>
      <xdr:rowOff>130650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9525" y="6591300"/>
          <a:ext cx="165576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www.automarketolog.ru</a:t>
          </a:r>
          <a:endParaRPr lang="ru-RU" sz="1100" b="1"/>
        </a:p>
      </xdr:txBody>
    </xdr:sp>
    <xdr:clientData/>
  </xdr:twoCellAnchor>
  <xdr:twoCellAnchor editAs="absolute">
    <xdr:from>
      <xdr:col>2</xdr:col>
      <xdr:colOff>1247175</xdr:colOff>
      <xdr:row>33</xdr:row>
      <xdr:rowOff>184317</xdr:rowOff>
    </xdr:from>
    <xdr:to>
      <xdr:col>15</xdr:col>
      <xdr:colOff>314325</xdr:colOff>
      <xdr:row>34</xdr:row>
      <xdr:rowOff>22617</xdr:rowOff>
    </xdr:to>
    <xdr:sp macro="" textlink="">
      <xdr:nvSpPr>
        <xdr:cNvPr id="61" name="Прямоугольник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/>
      </xdr:nvSpPr>
      <xdr:spPr>
        <a:xfrm>
          <a:off x="1599600" y="6719027"/>
          <a:ext cx="10440000" cy="288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oneCellAnchor>
    <xdr:from>
      <xdr:col>1</xdr:col>
      <xdr:colOff>100853</xdr:colOff>
      <xdr:row>2</xdr:row>
      <xdr:rowOff>112059</xdr:rowOff>
    </xdr:from>
    <xdr:ext cx="4852147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 txBox="1"/>
      </xdr:nvSpPr>
      <xdr:spPr>
        <a:xfrm>
          <a:off x="212912" y="493059"/>
          <a:ext cx="4852147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/>
            <a:t> </a:t>
          </a:r>
        </a:p>
      </xdr:txBody>
    </xdr:sp>
    <xdr:clientData/>
  </xdr:oneCellAnchor>
  <xdr:twoCellAnchor editAs="absolute">
    <xdr:from>
      <xdr:col>20</xdr:col>
      <xdr:colOff>607892</xdr:colOff>
      <xdr:row>1</xdr:row>
      <xdr:rowOff>22412</xdr:rowOff>
    </xdr:from>
    <xdr:to>
      <xdr:col>24</xdr:col>
      <xdr:colOff>492738</xdr:colOff>
      <xdr:row>13</xdr:row>
      <xdr:rowOff>67236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17281178" y="221983"/>
          <a:ext cx="2715131" cy="2621110"/>
          <a:chOff x="12945890" y="212912"/>
          <a:chExt cx="2305316" cy="2588559"/>
        </a:xfrm>
      </xdr:grpSpPr>
      <xdr:sp macro="" textlink="">
        <xdr:nvSpPr>
          <xdr:cNvPr id="22" name="Прямоугольник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/>
        </xdr:nvSpPr>
        <xdr:spPr>
          <a:xfrm>
            <a:off x="12954000" y="212912"/>
            <a:ext cx="1580029" cy="2588559"/>
          </a:xfrm>
          <a:prstGeom prst="rect">
            <a:avLst/>
          </a:prstGeom>
          <a:solidFill>
            <a:schemeClr val="tx2">
              <a:lumMod val="50000"/>
            </a:schemeClr>
          </a:solidFill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sle15="http://schemas.microsoft.com/office/drawing/2012/slicer">
        <mc:Choice Requires="sle15">
          <xdr:graphicFrame macro="">
            <xdr:nvGraphicFramePr>
              <xdr:cNvPr id="8" name="ФО">
                <a:extLst>
                  <a:ext uri="{FF2B5EF4-FFF2-40B4-BE49-F238E27FC236}">
                    <a16:creationId xmlns:a16="http://schemas.microsoft.com/office/drawing/2014/main" id="{00000000-0008-0000-0500-000008000000}"/>
                  </a:ext>
                </a:extLst>
              </xdr:cNvPr>
              <xdr:cNvGraphicFramePr/>
            </xdr:nvGraphicFramePr>
            <xdr:xfrm>
              <a:off x="13379822" y="302560"/>
              <a:ext cx="1871384" cy="2398058"/>
            </xdr:xfrm>
            <a:graphic>
              <a:graphicData uri="http://schemas.microsoft.com/office/drawing/2010/slicer">
                <sle:slicer xmlns:sle="http://schemas.microsoft.com/office/drawing/2010/slicer" name="ФО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5803538" y="296862"/>
                <a:ext cx="1921286" cy="2391237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область срезов таблицы. Среды таблиц поддерживаются только в Excel и более поздних версиях.
Если фигура была изменена в более ранней версии Excel или книга была сохранена в Excel 2007 или более ранней версии, использование среза невозможно.</a:t>
                </a:r>
              </a:p>
            </xdr:txBody>
          </xdr:sp>
        </mc:Fallback>
      </mc:AlternateContent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 txBox="1"/>
        </xdr:nvSpPr>
        <xdr:spPr>
          <a:xfrm rot="16200000">
            <a:off x="11943505" y="1271325"/>
            <a:ext cx="2431677" cy="4269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108000" tIns="36000" rIns="36000" bIns="36000" rtlCol="0" anchor="t">
            <a:noAutofit/>
          </a:bodyPr>
          <a:lstStyle/>
          <a:p>
            <a:r>
              <a:rPr lang="ru-RU" sz="2200" b="1">
                <a:solidFill>
                  <a:schemeClr val="bg1"/>
                </a:solidFill>
              </a:rPr>
              <a:t>ВЫБОР КАРТЫ ФО</a:t>
            </a:r>
          </a:p>
        </xdr:txBody>
      </xdr:sp>
    </xdr:grpSp>
    <xdr:clientData/>
  </xdr:twoCellAnchor>
  <xdr:twoCellAnchor>
    <xdr:from>
      <xdr:col>2</xdr:col>
      <xdr:colOff>22412</xdr:colOff>
      <xdr:row>4</xdr:row>
      <xdr:rowOff>0</xdr:rowOff>
    </xdr:from>
    <xdr:to>
      <xdr:col>2</xdr:col>
      <xdr:colOff>3101159</xdr:colOff>
      <xdr:row>4</xdr:row>
      <xdr:rowOff>1804572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9794" y="672353"/>
          <a:ext cx="3078747" cy="180457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</xdr:row>
      <xdr:rowOff>0</xdr:rowOff>
    </xdr:from>
    <xdr:to>
      <xdr:col>2</xdr:col>
      <xdr:colOff>3101159</xdr:colOff>
      <xdr:row>5</xdr:row>
      <xdr:rowOff>1804572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9794" y="2543735"/>
          <a:ext cx="3078747" cy="180457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6</xdr:row>
      <xdr:rowOff>0</xdr:rowOff>
    </xdr:from>
    <xdr:to>
      <xdr:col>2</xdr:col>
      <xdr:colOff>3101159</xdr:colOff>
      <xdr:row>6</xdr:row>
      <xdr:rowOff>1804572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9794" y="4415118"/>
          <a:ext cx="3078747" cy="180457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7</xdr:row>
      <xdr:rowOff>0</xdr:rowOff>
    </xdr:from>
    <xdr:to>
      <xdr:col>2</xdr:col>
      <xdr:colOff>3101159</xdr:colOff>
      <xdr:row>7</xdr:row>
      <xdr:rowOff>1804572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9794" y="6286500"/>
          <a:ext cx="3078747" cy="180457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8</xdr:row>
      <xdr:rowOff>0</xdr:rowOff>
    </xdr:from>
    <xdr:to>
      <xdr:col>2</xdr:col>
      <xdr:colOff>3101159</xdr:colOff>
      <xdr:row>8</xdr:row>
      <xdr:rowOff>1804572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9794" y="8157882"/>
          <a:ext cx="3078747" cy="180457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9</xdr:row>
      <xdr:rowOff>0</xdr:rowOff>
    </xdr:from>
    <xdr:to>
      <xdr:col>2</xdr:col>
      <xdr:colOff>3101159</xdr:colOff>
      <xdr:row>9</xdr:row>
      <xdr:rowOff>1798476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9794" y="10029265"/>
          <a:ext cx="3078747" cy="1798476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10</xdr:row>
      <xdr:rowOff>0</xdr:rowOff>
    </xdr:from>
    <xdr:to>
      <xdr:col>2</xdr:col>
      <xdr:colOff>3101159</xdr:colOff>
      <xdr:row>10</xdr:row>
      <xdr:rowOff>1798476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9794" y="11900647"/>
          <a:ext cx="3078747" cy="1798476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11</xdr:row>
      <xdr:rowOff>0</xdr:rowOff>
    </xdr:from>
    <xdr:to>
      <xdr:col>2</xdr:col>
      <xdr:colOff>3101159</xdr:colOff>
      <xdr:row>11</xdr:row>
      <xdr:rowOff>1798476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9794" y="13772029"/>
          <a:ext cx="3078747" cy="1798476"/>
        </a:xfrm>
        <a:prstGeom prst="rect">
          <a:avLst/>
        </a:prstGeom>
      </xdr:spPr>
    </xdr:pic>
    <xdr:clientData/>
  </xdr:twoCellAnchor>
  <xdr:twoCellAnchor editAs="absolute">
    <xdr:from>
      <xdr:col>16</xdr:col>
      <xdr:colOff>425503</xdr:colOff>
      <xdr:row>1</xdr:row>
      <xdr:rowOff>22412</xdr:rowOff>
    </xdr:from>
    <xdr:to>
      <xdr:col>19</xdr:col>
      <xdr:colOff>168088</xdr:colOff>
      <xdr:row>27</xdr:row>
      <xdr:rowOff>145677</xdr:rowOff>
    </xdr:to>
    <xdr:sp macro="" textlink="">
      <xdr:nvSpPr>
        <xdr:cNvPr id="47" name="Прямоугольник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/>
      </xdr:nvSpPr>
      <xdr:spPr>
        <a:xfrm>
          <a:off x="12846103" y="207469"/>
          <a:ext cx="1604042" cy="5293979"/>
        </a:xfrm>
        <a:prstGeom prst="rect">
          <a:avLst/>
        </a:prstGeom>
        <a:solidFill>
          <a:srgbClr val="86000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16</xdr:col>
      <xdr:colOff>417393</xdr:colOff>
      <xdr:row>1</xdr:row>
      <xdr:rowOff>78440</xdr:rowOff>
    </xdr:from>
    <xdr:to>
      <xdr:col>17</xdr:col>
      <xdr:colOff>223815</xdr:colOff>
      <xdr:row>12</xdr:row>
      <xdr:rowOff>156882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 txBox="1"/>
      </xdr:nvSpPr>
      <xdr:spPr>
        <a:xfrm rot="16200000">
          <a:off x="11842011" y="1259479"/>
          <a:ext cx="2418871" cy="426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108000" tIns="36000" rIns="36000" bIns="36000" rtlCol="0" anchor="t">
          <a:noAutofit/>
        </a:bodyPr>
        <a:lstStyle/>
        <a:p>
          <a:r>
            <a:rPr lang="ru-RU" sz="2200" b="1">
              <a:solidFill>
                <a:schemeClr val="bg1"/>
              </a:solidFill>
            </a:rPr>
            <a:t>ВЫБОР ДАННЫХ</a:t>
          </a:r>
        </a:p>
      </xdr:txBody>
    </xdr:sp>
    <xdr:clientData/>
  </xdr:twoCellAnchor>
  <xdr:twoCellAnchor editAs="oneCell">
    <xdr:from>
      <xdr:col>17</xdr:col>
      <xdr:colOff>242047</xdr:colOff>
      <xdr:row>1</xdr:row>
      <xdr:rowOff>100853</xdr:rowOff>
    </xdr:from>
    <xdr:to>
      <xdr:col>20</xdr:col>
      <xdr:colOff>459738</xdr:colOff>
      <xdr:row>12</xdr:row>
      <xdr:rowOff>145218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0" name="ФО описание 1">
              <a:extLst>
                <a:ext uri="{FF2B5EF4-FFF2-40B4-BE49-F238E27FC236}">
                  <a16:creationId xmlns:a16="http://schemas.microsoft.com/office/drawing/2014/main" id="{00000000-0008-0000-0500-00003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ФО опис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83133" y="285910"/>
              <a:ext cx="1926748" cy="238479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168087</xdr:colOff>
      <xdr:row>8</xdr:row>
      <xdr:rowOff>1580029</xdr:rowOff>
    </xdr:from>
    <xdr:to>
      <xdr:col>2</xdr:col>
      <xdr:colOff>2868087</xdr:colOff>
      <xdr:row>8</xdr:row>
      <xdr:rowOff>1832029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515469" y="2252382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Территория</a:t>
          </a:r>
          <a:r>
            <a:rPr lang="ru-RU"/>
            <a:t> </a:t>
          </a:r>
          <a:endParaRPr lang="ru-RU" sz="1100"/>
        </a:p>
      </xdr:txBody>
    </xdr:sp>
    <xdr:clientData/>
  </xdr:twoCellAnchor>
  <xdr:twoCellAnchor editAs="absolute">
    <xdr:from>
      <xdr:col>2</xdr:col>
      <xdr:colOff>1804143</xdr:colOff>
      <xdr:row>8</xdr:row>
      <xdr:rowOff>1580029</xdr:rowOff>
    </xdr:from>
    <xdr:to>
      <xdr:col>2</xdr:col>
      <xdr:colOff>2716644</xdr:colOff>
      <xdr:row>8</xdr:row>
      <xdr:rowOff>1851015</xdr:rowOff>
    </xdr:to>
    <xdr:sp macro="" textlink="СПРАВОЧНИК!J11">
      <xdr:nvSpPr>
        <xdr:cNvPr id="52" name="TextBox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 txBox="1"/>
      </xdr:nvSpPr>
      <xdr:spPr>
        <a:xfrm>
          <a:off x="2163372" y="2233172"/>
          <a:ext cx="912501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F4CD41D2-1305-432E-899D-D47C549D5DF4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1 036 975 км²</a:t>
          </a:fld>
          <a:endParaRPr lang="ru-RU" sz="1100" b="1"/>
        </a:p>
      </xdr:txBody>
    </xdr:sp>
    <xdr:clientData/>
  </xdr:twoCellAnchor>
  <xdr:twoCellAnchor editAs="absolute">
    <xdr:from>
      <xdr:col>2</xdr:col>
      <xdr:colOff>168088</xdr:colOff>
      <xdr:row>8</xdr:row>
      <xdr:rowOff>1860176</xdr:rowOff>
    </xdr:from>
    <xdr:to>
      <xdr:col>2</xdr:col>
      <xdr:colOff>2868088</xdr:colOff>
      <xdr:row>13</xdr:row>
      <xdr:rowOff>50294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 txBox="1"/>
      </xdr:nvSpPr>
      <xdr:spPr>
        <a:xfrm>
          <a:off x="515470" y="2532529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Население, чел. (2023 г)</a:t>
          </a:r>
          <a:r>
            <a:rPr lang="ru-RU"/>
            <a:t> </a:t>
          </a:r>
          <a:endParaRPr lang="ru-RU" sz="1100"/>
        </a:p>
      </xdr:txBody>
    </xdr:sp>
    <xdr:clientData/>
  </xdr:twoCellAnchor>
  <xdr:twoCellAnchor editAs="absolute">
    <xdr:from>
      <xdr:col>2</xdr:col>
      <xdr:colOff>168087</xdr:colOff>
      <xdr:row>13</xdr:row>
      <xdr:rowOff>89647</xdr:rowOff>
    </xdr:from>
    <xdr:to>
      <xdr:col>2</xdr:col>
      <xdr:colOff>2868087</xdr:colOff>
      <xdr:row>14</xdr:row>
      <xdr:rowOff>151147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 txBox="1"/>
      </xdr:nvSpPr>
      <xdr:spPr>
        <a:xfrm>
          <a:off x="515469" y="2823882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Плотность</a:t>
          </a:r>
          <a:endParaRPr lang="ru-RU" sz="1100"/>
        </a:p>
      </xdr:txBody>
    </xdr:sp>
    <xdr:clientData/>
  </xdr:twoCellAnchor>
  <xdr:twoCellAnchor editAs="absolute">
    <xdr:from>
      <xdr:col>2</xdr:col>
      <xdr:colOff>168087</xdr:colOff>
      <xdr:row>15</xdr:row>
      <xdr:rowOff>0</xdr:rowOff>
    </xdr:from>
    <xdr:to>
      <xdr:col>2</xdr:col>
      <xdr:colOff>2868087</xdr:colOff>
      <xdr:row>16</xdr:row>
      <xdr:rowOff>61500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 txBox="1"/>
      </xdr:nvSpPr>
      <xdr:spPr>
        <a:xfrm>
          <a:off x="515469" y="3115235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ВРП млн.руб. (2020 г)</a:t>
          </a:r>
          <a:endParaRPr lang="ru-RU" sz="1100"/>
        </a:p>
      </xdr:txBody>
    </xdr:sp>
    <xdr:clientData/>
  </xdr:twoCellAnchor>
  <xdr:twoCellAnchor editAs="absolute">
    <xdr:from>
      <xdr:col>2</xdr:col>
      <xdr:colOff>168088</xdr:colOff>
      <xdr:row>16</xdr:row>
      <xdr:rowOff>89647</xdr:rowOff>
    </xdr:from>
    <xdr:to>
      <xdr:col>2</xdr:col>
      <xdr:colOff>2868088</xdr:colOff>
      <xdr:row>17</xdr:row>
      <xdr:rowOff>151147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 txBox="1"/>
      </xdr:nvSpPr>
      <xdr:spPr>
        <a:xfrm>
          <a:off x="515470" y="3395382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Доля ВРП, %</a:t>
          </a:r>
          <a:endParaRPr lang="ru-RU" sz="1100"/>
        </a:p>
      </xdr:txBody>
    </xdr:sp>
    <xdr:clientData/>
  </xdr:twoCellAnchor>
  <xdr:twoCellAnchor editAs="absolute">
    <xdr:from>
      <xdr:col>2</xdr:col>
      <xdr:colOff>168087</xdr:colOff>
      <xdr:row>18</xdr:row>
      <xdr:rowOff>11206</xdr:rowOff>
    </xdr:from>
    <xdr:to>
      <xdr:col>2</xdr:col>
      <xdr:colOff>2868087</xdr:colOff>
      <xdr:row>19</xdr:row>
      <xdr:rowOff>72706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515469" y="3697941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ВРП на 1 чел. руб.</a:t>
          </a:r>
          <a:endParaRPr lang="ru-RU" sz="1100"/>
        </a:p>
      </xdr:txBody>
    </xdr:sp>
    <xdr:clientData/>
  </xdr:twoCellAnchor>
  <xdr:twoCellAnchor editAs="absolute">
    <xdr:from>
      <xdr:col>2</xdr:col>
      <xdr:colOff>168087</xdr:colOff>
      <xdr:row>19</xdr:row>
      <xdr:rowOff>112058</xdr:rowOff>
    </xdr:from>
    <xdr:to>
      <xdr:col>2</xdr:col>
      <xdr:colOff>2868087</xdr:colOff>
      <xdr:row>20</xdr:row>
      <xdr:rowOff>173558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515469" y="3989293"/>
          <a:ext cx="2700000" cy="25200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Средняя з/п, руб. (2022 г)</a:t>
          </a:r>
          <a:endParaRPr lang="ru-RU" sz="1100"/>
        </a:p>
      </xdr:txBody>
    </xdr:sp>
    <xdr:clientData/>
  </xdr:twoCellAnchor>
  <xdr:twoCellAnchor editAs="absolute">
    <xdr:from>
      <xdr:col>2</xdr:col>
      <xdr:colOff>1781730</xdr:colOff>
      <xdr:row>8</xdr:row>
      <xdr:rowOff>1860176</xdr:rowOff>
    </xdr:from>
    <xdr:to>
      <xdr:col>2</xdr:col>
      <xdr:colOff>2576257</xdr:colOff>
      <xdr:row>13</xdr:row>
      <xdr:rowOff>69280</xdr:rowOff>
    </xdr:to>
    <xdr:sp macro="" textlink="СПРАВОЧНИК!K11">
      <xdr:nvSpPr>
        <xdr:cNvPr id="64" name="TextBox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2129112" y="2532529"/>
          <a:ext cx="794527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069100CC-1243-463D-919B-C3C5BD112EA0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 28 683 247 </a:t>
          </a:fld>
          <a:endParaRPr lang="ru-RU" sz="1100" b="1"/>
        </a:p>
      </xdr:txBody>
    </xdr:sp>
    <xdr:clientData/>
  </xdr:twoCellAnchor>
  <xdr:twoCellAnchor editAs="absolute">
    <xdr:from>
      <xdr:col>2</xdr:col>
      <xdr:colOff>1804143</xdr:colOff>
      <xdr:row>13</xdr:row>
      <xdr:rowOff>89647</xdr:rowOff>
    </xdr:from>
    <xdr:to>
      <xdr:col>2</xdr:col>
      <xdr:colOff>2779964</xdr:colOff>
      <xdr:row>14</xdr:row>
      <xdr:rowOff>164691</xdr:rowOff>
    </xdr:to>
    <xdr:sp macro="" textlink="СПРАВОЧНИК!L11">
      <xdr:nvSpPr>
        <xdr:cNvPr id="65" name="TextBox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2163372" y="2811076"/>
          <a:ext cx="975821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DB5901F4-88B5-4680-94BA-DCDE11E51E82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27,66 чел./км²</a:t>
          </a:fld>
          <a:endParaRPr lang="ru-RU" sz="1100" b="1"/>
        </a:p>
      </xdr:txBody>
    </xdr:sp>
    <xdr:clientData/>
  </xdr:twoCellAnchor>
  <xdr:twoCellAnchor editAs="absolute">
    <xdr:from>
      <xdr:col>2</xdr:col>
      <xdr:colOff>1804143</xdr:colOff>
      <xdr:row>15</xdr:row>
      <xdr:rowOff>0</xdr:rowOff>
    </xdr:from>
    <xdr:to>
      <xdr:col>2</xdr:col>
      <xdr:colOff>2598670</xdr:colOff>
      <xdr:row>16</xdr:row>
      <xdr:rowOff>75043</xdr:rowOff>
    </xdr:to>
    <xdr:sp macro="" textlink="СПРАВОЧНИК!M11">
      <xdr:nvSpPr>
        <xdr:cNvPr id="66" name="TextBox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2163372" y="3113314"/>
          <a:ext cx="794527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2D8248D4-7F07-4EE9-9155-4C1E29A5D563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 13 669 381 </a:t>
          </a:fld>
          <a:endParaRPr lang="ru-RU" sz="1100" b="1"/>
        </a:p>
      </xdr:txBody>
    </xdr:sp>
    <xdr:clientData/>
  </xdr:twoCellAnchor>
  <xdr:twoCellAnchor editAs="absolute">
    <xdr:from>
      <xdr:col>2</xdr:col>
      <xdr:colOff>1804142</xdr:colOff>
      <xdr:row>16</xdr:row>
      <xdr:rowOff>89647</xdr:rowOff>
    </xdr:from>
    <xdr:to>
      <xdr:col>2</xdr:col>
      <xdr:colOff>2255274</xdr:colOff>
      <xdr:row>17</xdr:row>
      <xdr:rowOff>164690</xdr:rowOff>
    </xdr:to>
    <xdr:sp macro="" textlink="СПРАВОЧНИК!N11">
      <xdr:nvSpPr>
        <xdr:cNvPr id="67" name="TextBox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2163371" y="3398904"/>
          <a:ext cx="451132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72563B23-A0A5-4446-979C-BD5EE1DECE31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14,5%</a:t>
          </a:fld>
          <a:endParaRPr lang="ru-RU" sz="1100" b="1"/>
        </a:p>
      </xdr:txBody>
    </xdr:sp>
    <xdr:clientData/>
  </xdr:twoCellAnchor>
  <xdr:twoCellAnchor editAs="absolute">
    <xdr:from>
      <xdr:col>2</xdr:col>
      <xdr:colOff>1804142</xdr:colOff>
      <xdr:row>18</xdr:row>
      <xdr:rowOff>11206</xdr:rowOff>
    </xdr:from>
    <xdr:to>
      <xdr:col>2</xdr:col>
      <xdr:colOff>2529720</xdr:colOff>
      <xdr:row>19</xdr:row>
      <xdr:rowOff>97135</xdr:rowOff>
    </xdr:to>
    <xdr:sp macro="" textlink="СПРАВОЧНИК!O11">
      <xdr:nvSpPr>
        <xdr:cNvPr id="68" name="TextBox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2163371" y="3701463"/>
          <a:ext cx="725578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E6E11F0C-4809-4197-BE3D-C74BE6621569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 468 462,3 </a:t>
          </a:fld>
          <a:endParaRPr lang="ru-RU" sz="1100" b="1"/>
        </a:p>
      </xdr:txBody>
    </xdr:sp>
    <xdr:clientData/>
  </xdr:twoCellAnchor>
  <xdr:twoCellAnchor editAs="absolute">
    <xdr:from>
      <xdr:col>2</xdr:col>
      <xdr:colOff>1804143</xdr:colOff>
      <xdr:row>19</xdr:row>
      <xdr:rowOff>112058</xdr:rowOff>
    </xdr:from>
    <xdr:to>
      <xdr:col>2</xdr:col>
      <xdr:colOff>2355343</xdr:colOff>
      <xdr:row>21</xdr:row>
      <xdr:rowOff>12929</xdr:rowOff>
    </xdr:to>
    <xdr:sp macro="" textlink="СПРАВОЧНИК!P11">
      <xdr:nvSpPr>
        <xdr:cNvPr id="69" name="TextBox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 txBox="1"/>
      </xdr:nvSpPr>
      <xdr:spPr>
        <a:xfrm>
          <a:off x="2163372" y="3987372"/>
          <a:ext cx="551200" cy="270986"/>
        </a:xfrm>
        <a:prstGeom prst="roundRect">
          <a:avLst/>
        </a:prstGeom>
        <a:noFill/>
        <a:ln w="635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36000" rIns="36000" bIns="36000" rtlCol="0" anchor="t">
          <a:spAutoFit/>
        </a:bodyPr>
        <a:lstStyle/>
        <a:p>
          <a:fld id="{787FE99D-0DC9-4AD4-9280-694748ABCBB7}" type="TxLink">
            <a:rPr lang="en-US" sz="1100" b="1" i="0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/>
            <a:t> 47 299 </a:t>
          </a:fld>
          <a:endParaRPr lang="ru-RU" sz="1100" b="1"/>
        </a:p>
      </xdr:txBody>
    </xdr:sp>
    <xdr:clientData/>
  </xdr:twoCellAnchor>
  <xdr:oneCellAnchor>
    <xdr:from>
      <xdr:col>2</xdr:col>
      <xdr:colOff>40064</xdr:colOff>
      <xdr:row>2</xdr:row>
      <xdr:rowOff>179295</xdr:rowOff>
    </xdr:from>
    <xdr:ext cx="2268000" cy="250453"/>
    <xdr:sp macro="" textlink="'СВОД ФО'!B3">
      <xdr:nvSpPr>
        <xdr:cNvPr id="28" name="TextBox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387446" y="560295"/>
          <a:ext cx="2268000" cy="25045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tIns="0" bIns="0" rtlCol="0" anchor="t">
          <a:spAutoFit/>
        </a:bodyPr>
        <a:lstStyle/>
        <a:p>
          <a:fld id="{7631301E-0825-4DA5-B8D4-52CC98D78A37}" type="TxLink">
            <a:rPr lang="ru-RU" sz="16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Приволжский ФО</a:t>
          </a:fld>
          <a:endParaRPr lang="ru-RU" sz="1600" b="1"/>
        </a:p>
      </xdr:txBody>
    </xdr:sp>
    <xdr:clientData/>
  </xdr:oneCellAnchor>
  <xdr:twoCellAnchor editAs="absolute">
    <xdr:from>
      <xdr:col>2</xdr:col>
      <xdr:colOff>3538904</xdr:colOff>
      <xdr:row>8</xdr:row>
      <xdr:rowOff>1047750</xdr:rowOff>
    </xdr:from>
    <xdr:to>
      <xdr:col>15</xdr:col>
      <xdr:colOff>290194</xdr:colOff>
      <xdr:row>8</xdr:row>
      <xdr:rowOff>1294841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/>
      </xdr:nvSpPr>
      <xdr:spPr>
        <a:xfrm>
          <a:off x="3891329" y="1724025"/>
          <a:ext cx="8124140" cy="247091"/>
        </a:xfrm>
        <a:prstGeom prst="rect">
          <a:avLst/>
        </a:prstGeom>
        <a:solidFill>
          <a:srgbClr val="86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5</xdr:col>
      <xdr:colOff>250835</xdr:colOff>
      <xdr:row>8</xdr:row>
      <xdr:rowOff>1033181</xdr:rowOff>
    </xdr:from>
    <xdr:to>
      <xdr:col>8</xdr:col>
      <xdr:colOff>47208</xdr:colOff>
      <xdr:row>8</xdr:row>
      <xdr:rowOff>1312868</xdr:rowOff>
    </xdr:to>
    <xdr:sp macro="" textlink="'СВОД РОССИЯ'!A1">
      <xdr:nvSpPr>
        <xdr:cNvPr id="45" name="TextBox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/>
      </xdr:nvSpPr>
      <xdr:spPr>
        <a:xfrm>
          <a:off x="5864982" y="1705534"/>
          <a:ext cx="1611726" cy="279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fld id="{57478EB8-2065-4ED6-B526-7E095E3C0730}" type="TxLink">
            <a:rPr lang="ru-RU" sz="1100" b="1" i="0" u="none" strike="noStrike">
              <a:solidFill>
                <a:schemeClr val="bg1"/>
              </a:solidFill>
              <a:latin typeface="Calibri"/>
              <a:cs typeface="Calibri"/>
            </a:rPr>
            <a:pPr/>
            <a:t>РЕГИСТРАЦИИ 6M'23</a:t>
          </a:fld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2</xdr:col>
      <xdr:colOff>3727682</xdr:colOff>
      <xdr:row>8</xdr:row>
      <xdr:rowOff>1033181</xdr:rowOff>
    </xdr:from>
    <xdr:to>
      <xdr:col>3</xdr:col>
      <xdr:colOff>209680</xdr:colOff>
      <xdr:row>8</xdr:row>
      <xdr:rowOff>1312868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/>
      </xdr:nvSpPr>
      <xdr:spPr>
        <a:xfrm>
          <a:off x="4080107" y="1709456"/>
          <a:ext cx="653948" cy="279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МАРКА</a:t>
          </a:r>
        </a:p>
      </xdr:txBody>
    </xdr:sp>
    <xdr:clientData/>
  </xdr:twoCellAnchor>
  <xdr:twoCellAnchor editAs="absolute">
    <xdr:from>
      <xdr:col>4</xdr:col>
      <xdr:colOff>355569</xdr:colOff>
      <xdr:row>8</xdr:row>
      <xdr:rowOff>1076325</xdr:rowOff>
    </xdr:from>
    <xdr:to>
      <xdr:col>5</xdr:col>
      <xdr:colOff>358350</xdr:colOff>
      <xdr:row>8</xdr:row>
      <xdr:rowOff>1272429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/>
      </xdr:nvSpPr>
      <xdr:spPr>
        <a:xfrm>
          <a:off x="5364598" y="1748678"/>
          <a:ext cx="607899" cy="196104"/>
        </a:xfrm>
        <a:prstGeom prst="rect">
          <a:avLst/>
        </a:prstGeom>
        <a:noFill/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100" b="1">
              <a:solidFill>
                <a:schemeClr val="bg1"/>
              </a:solidFill>
            </a:rPr>
            <a:t>ТОП-</a:t>
          </a:r>
          <a:endParaRPr lang="ru-RU" sz="1000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5</xdr:col>
      <xdr:colOff>69955</xdr:colOff>
      <xdr:row>8</xdr:row>
      <xdr:rowOff>1076325</xdr:rowOff>
    </xdr:from>
    <xdr:to>
      <xdr:col>5</xdr:col>
      <xdr:colOff>314234</xdr:colOff>
      <xdr:row>8</xdr:row>
      <xdr:rowOff>1272429</xdr:rowOff>
    </xdr:to>
    <xdr:sp macro="" textlink="'СВОД ФО'!$N$52">
      <xdr:nvSpPr>
        <xdr:cNvPr id="51" name="Прямоугольник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/>
      </xdr:nvSpPr>
      <xdr:spPr>
        <a:xfrm>
          <a:off x="5684102" y="1748678"/>
          <a:ext cx="244279" cy="196104"/>
        </a:xfrm>
        <a:prstGeom prst="rect">
          <a:avLst/>
        </a:prstGeom>
        <a:noFill/>
      </xdr:spPr>
      <xdr:txBody>
        <a:bodyPr wrap="square" lIns="36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 defTabSz="914400" rtl="0" eaLnBrk="1" latinLnBrk="0" hangingPunct="1"/>
          <a:fld id="{788444CE-8E93-451C-BADF-F0F7798491BD}" type="TxLink">
            <a:rPr lang="en-US" sz="11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pPr marL="0" indent="0" algn="l" defTabSz="914400" rtl="0" eaLnBrk="1" latinLnBrk="0" hangingPunct="1"/>
            <a:t>15</a:t>
          </a:fld>
          <a:endParaRPr lang="ru-RU" sz="1100" b="1" kern="12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9</xdr:col>
      <xdr:colOff>206187</xdr:colOff>
      <xdr:row>8</xdr:row>
      <xdr:rowOff>1033181</xdr:rowOff>
    </xdr:from>
    <xdr:to>
      <xdr:col>11</xdr:col>
      <xdr:colOff>600179</xdr:colOff>
      <xdr:row>8</xdr:row>
      <xdr:rowOff>1312868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 txBox="1"/>
      </xdr:nvSpPr>
      <xdr:spPr>
        <a:xfrm>
          <a:off x="8240805" y="1705534"/>
          <a:ext cx="1604227" cy="279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ДИНАМИКА</a:t>
          </a:r>
        </a:p>
      </xdr:txBody>
    </xdr:sp>
    <xdr:clientData/>
  </xdr:twoCellAnchor>
  <xdr:twoCellAnchor editAs="absolute">
    <xdr:from>
      <xdr:col>13</xdr:col>
      <xdr:colOff>222436</xdr:colOff>
      <xdr:row>8</xdr:row>
      <xdr:rowOff>1033181</xdr:rowOff>
    </xdr:from>
    <xdr:to>
      <xdr:col>14</xdr:col>
      <xdr:colOff>373318</xdr:colOff>
      <xdr:row>8</xdr:row>
      <xdr:rowOff>1312868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10728511" y="1709456"/>
          <a:ext cx="760482" cy="279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ДОЛЯ</a:t>
          </a:r>
        </a:p>
      </xdr:txBody>
    </xdr:sp>
    <xdr:clientData/>
  </xdr:twoCellAnchor>
  <xdr:twoCellAnchor editAs="absolute">
    <xdr:from>
      <xdr:col>4</xdr:col>
      <xdr:colOff>39821</xdr:colOff>
      <xdr:row>8</xdr:row>
      <xdr:rowOff>1074127</xdr:rowOff>
    </xdr:from>
    <xdr:to>
      <xdr:col>4</xdr:col>
      <xdr:colOff>39821</xdr:colOff>
      <xdr:row>8</xdr:row>
      <xdr:rowOff>1256325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CxnSpPr/>
      </xdr:nvCxnSpPr>
      <xdr:spPr>
        <a:xfrm>
          <a:off x="5067364" y="1753301"/>
          <a:ext cx="0" cy="182198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8</xdr:col>
      <xdr:colOff>437458</xdr:colOff>
      <xdr:row>8</xdr:row>
      <xdr:rowOff>1074127</xdr:rowOff>
    </xdr:from>
    <xdr:to>
      <xdr:col>8</xdr:col>
      <xdr:colOff>437458</xdr:colOff>
      <xdr:row>8</xdr:row>
      <xdr:rowOff>1256325</xdr:rowOff>
    </xdr:to>
    <xdr:cxnSp macro="">
      <xdr:nvCxnSpPr>
        <xdr:cNvPr id="87" name="Прямая соединительная линия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CxnSpPr/>
      </xdr:nvCxnSpPr>
      <xdr:spPr>
        <a:xfrm>
          <a:off x="7866958" y="1746480"/>
          <a:ext cx="0" cy="182198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12</xdr:col>
      <xdr:colOff>342455</xdr:colOff>
      <xdr:row>8</xdr:row>
      <xdr:rowOff>1074127</xdr:rowOff>
    </xdr:from>
    <xdr:to>
      <xdr:col>12</xdr:col>
      <xdr:colOff>342455</xdr:colOff>
      <xdr:row>8</xdr:row>
      <xdr:rowOff>1256325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CxnSpPr/>
      </xdr:nvCxnSpPr>
      <xdr:spPr>
        <a:xfrm>
          <a:off x="10238930" y="1750402"/>
          <a:ext cx="0" cy="182198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12</xdr:col>
      <xdr:colOff>66674</xdr:colOff>
      <xdr:row>8</xdr:row>
      <xdr:rowOff>1314450</xdr:rowOff>
    </xdr:from>
    <xdr:to>
      <xdr:col>16</xdr:col>
      <xdr:colOff>57149</xdr:colOff>
      <xdr:row>34</xdr:row>
      <xdr:rowOff>0</xdr:rowOff>
    </xdr:to>
    <xdr:graphicFrame macro="">
      <xdr:nvGraphicFramePr>
        <xdr:cNvPr id="89" name="Диаграмма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12</xdr:col>
      <xdr:colOff>342455</xdr:colOff>
      <xdr:row>8</xdr:row>
      <xdr:rowOff>1634420</xdr:rowOff>
    </xdr:from>
    <xdr:to>
      <xdr:col>12</xdr:col>
      <xdr:colOff>342455</xdr:colOff>
      <xdr:row>33</xdr:row>
      <xdr:rowOff>10538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CxnSpPr/>
      </xdr:nvCxnSpPr>
      <xdr:spPr>
        <a:xfrm>
          <a:off x="10192426" y="2306773"/>
          <a:ext cx="0" cy="4248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8</xdr:col>
      <xdr:colOff>420897</xdr:colOff>
      <xdr:row>8</xdr:row>
      <xdr:rowOff>1634420</xdr:rowOff>
    </xdr:from>
    <xdr:to>
      <xdr:col>8</xdr:col>
      <xdr:colOff>420897</xdr:colOff>
      <xdr:row>33</xdr:row>
      <xdr:rowOff>10538</xdr:rowOff>
    </xdr:to>
    <xdr:cxnSp macro="">
      <xdr:nvCxnSpPr>
        <xdr:cNvPr id="93" name="Прямая соединительная линия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CxnSpPr/>
      </xdr:nvCxnSpPr>
      <xdr:spPr>
        <a:xfrm>
          <a:off x="7850397" y="2306773"/>
          <a:ext cx="0" cy="4248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11205</xdr:colOff>
      <xdr:row>21</xdr:row>
      <xdr:rowOff>33617</xdr:rowOff>
    </xdr:from>
    <xdr:to>
      <xdr:col>2</xdr:col>
      <xdr:colOff>3303882</xdr:colOff>
      <xdr:row>22</xdr:row>
      <xdr:rowOff>89646</xdr:rowOff>
    </xdr:to>
    <xdr:sp macro="" textlink="">
      <xdr:nvSpPr>
        <xdr:cNvPr id="94" name="Прямоугольник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/>
      </xdr:nvSpPr>
      <xdr:spPr>
        <a:xfrm>
          <a:off x="123264" y="4291852"/>
          <a:ext cx="3528000" cy="246529"/>
        </a:xfrm>
        <a:prstGeom prst="rect">
          <a:avLst/>
        </a:prstGeom>
        <a:solidFill>
          <a:srgbClr val="86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459440</xdr:colOff>
      <xdr:row>21</xdr:row>
      <xdr:rowOff>22411</xdr:rowOff>
    </xdr:from>
    <xdr:to>
      <xdr:col>2</xdr:col>
      <xdr:colOff>2511440</xdr:colOff>
      <xdr:row>22</xdr:row>
      <xdr:rowOff>96471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 txBox="1"/>
      </xdr:nvSpPr>
      <xdr:spPr>
        <a:xfrm>
          <a:off x="806822" y="4280646"/>
          <a:ext cx="20520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1100" b="1">
              <a:solidFill>
                <a:schemeClr val="bg1"/>
              </a:solidFill>
            </a:rPr>
            <a:t>ДОЛЯ РЕГИСТРАЦИИ</a:t>
          </a:r>
        </a:p>
      </xdr:txBody>
    </xdr:sp>
    <xdr:clientData/>
  </xdr:twoCellAnchor>
  <xdr:twoCellAnchor>
    <xdr:from>
      <xdr:col>0</xdr:col>
      <xdr:colOff>0</xdr:colOff>
      <xdr:row>22</xdr:row>
      <xdr:rowOff>67236</xdr:rowOff>
    </xdr:from>
    <xdr:to>
      <xdr:col>2</xdr:col>
      <xdr:colOff>3294530</xdr:colOff>
      <xdr:row>33</xdr:row>
      <xdr:rowOff>112059</xdr:rowOff>
    </xdr:to>
    <xdr:graphicFrame macro="">
      <xdr:nvGraphicFramePr>
        <xdr:cNvPr id="96" name="Диаграмма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17</xdr:col>
      <xdr:colOff>253253</xdr:colOff>
      <xdr:row>20</xdr:row>
      <xdr:rowOff>126467</xdr:rowOff>
    </xdr:from>
    <xdr:to>
      <xdr:col>20</xdr:col>
      <xdr:colOff>470944</xdr:colOff>
      <xdr:row>27</xdr:row>
      <xdr:rowOff>33619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7" name="ТИП ТС 4">
              <a:extLst>
                <a:ext uri="{FF2B5EF4-FFF2-40B4-BE49-F238E27FC236}">
                  <a16:creationId xmlns:a16="http://schemas.microsoft.com/office/drawing/2014/main" id="{00000000-0008-0000-0500-00006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 ТС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94339" y="4186838"/>
              <a:ext cx="1926748" cy="12025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242848</xdr:colOff>
      <xdr:row>13</xdr:row>
      <xdr:rowOff>70437</xdr:rowOff>
    </xdr:from>
    <xdr:to>
      <xdr:col>20</xdr:col>
      <xdr:colOff>460539</xdr:colOff>
      <xdr:row>19</xdr:row>
      <xdr:rowOff>168089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8" name="СЕГМЕНТ 4">
              <a:extLst>
                <a:ext uri="{FF2B5EF4-FFF2-40B4-BE49-F238E27FC236}">
                  <a16:creationId xmlns:a16="http://schemas.microsoft.com/office/drawing/2014/main" id="{00000000-0008-0000-0500-00006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ЕГМЕНТ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83934" y="2791866"/>
              <a:ext cx="1926748" cy="12515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1</xdr:colOff>
      <xdr:row>8</xdr:row>
      <xdr:rowOff>100853</xdr:rowOff>
    </xdr:from>
    <xdr:to>
      <xdr:col>8</xdr:col>
      <xdr:colOff>369794</xdr:colOff>
      <xdr:row>8</xdr:row>
      <xdr:rowOff>1008529</xdr:rowOff>
    </xdr:to>
    <xdr:graphicFrame macro="">
      <xdr:nvGraphicFramePr>
        <xdr:cNvPr id="100" name="Диаграмма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8</xdr:col>
      <xdr:colOff>437458</xdr:colOff>
      <xdr:row>8</xdr:row>
      <xdr:rowOff>211274</xdr:rowOff>
    </xdr:from>
    <xdr:to>
      <xdr:col>8</xdr:col>
      <xdr:colOff>437458</xdr:colOff>
      <xdr:row>8</xdr:row>
      <xdr:rowOff>859274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CxnSpPr/>
      </xdr:nvCxnSpPr>
      <xdr:spPr>
        <a:xfrm>
          <a:off x="7866958" y="883627"/>
          <a:ext cx="0" cy="648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12</xdr:col>
      <xdr:colOff>336605</xdr:colOff>
      <xdr:row>8</xdr:row>
      <xdr:rowOff>211274</xdr:rowOff>
    </xdr:from>
    <xdr:to>
      <xdr:col>12</xdr:col>
      <xdr:colOff>336605</xdr:colOff>
      <xdr:row>8</xdr:row>
      <xdr:rowOff>859274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CxnSpPr/>
      </xdr:nvCxnSpPr>
      <xdr:spPr>
        <a:xfrm>
          <a:off x="10186576" y="883627"/>
          <a:ext cx="0" cy="64800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539563</xdr:colOff>
      <xdr:row>2</xdr:row>
      <xdr:rowOff>100852</xdr:rowOff>
    </xdr:from>
    <xdr:ext cx="2343151" cy="342786"/>
    <xdr:sp macro="" textlink="'СВОД ФО'!J87">
      <xdr:nvSpPr>
        <xdr:cNvPr id="104" name="TextBox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 txBox="1"/>
      </xdr:nvSpPr>
      <xdr:spPr>
        <a:xfrm>
          <a:off x="6758828" y="481852"/>
          <a:ext cx="234315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731EA943-2639-47CD-A975-B371B11BBDF3}" type="TxLink">
            <a:rPr lang="en-US" sz="1600" b="1" i="0" u="none" strike="noStrike">
              <a:solidFill>
                <a:srgbClr val="740000"/>
              </a:solidFill>
              <a:latin typeface="Calibri"/>
              <a:cs typeface="Calibri"/>
            </a:rPr>
            <a:pPr/>
            <a:t> </a:t>
          </a:fld>
          <a:endParaRPr lang="ru-RU" sz="2400" b="1">
            <a:solidFill>
              <a:srgbClr val="740000"/>
            </a:solidFill>
          </a:endParaRPr>
        </a:p>
      </xdr:txBody>
    </xdr:sp>
    <xdr:clientData/>
  </xdr:oneCellAnchor>
  <xdr:oneCellAnchor>
    <xdr:from>
      <xdr:col>2</xdr:col>
      <xdr:colOff>3395383</xdr:colOff>
      <xdr:row>2</xdr:row>
      <xdr:rowOff>100852</xdr:rowOff>
    </xdr:from>
    <xdr:ext cx="3269319" cy="342786"/>
    <xdr:sp macro="" textlink="'СВОД ФО'!J85">
      <xdr:nvSpPr>
        <xdr:cNvPr id="105" name="TextBox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 txBox="1"/>
      </xdr:nvSpPr>
      <xdr:spPr>
        <a:xfrm>
          <a:off x="3742765" y="481852"/>
          <a:ext cx="326931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CBA82412-8B22-4AB1-B713-EB4951799F2C}" type="TxLink">
            <a:rPr lang="ru-RU" sz="1600" b="1" i="0" u="none" strike="noStrike">
              <a:solidFill>
                <a:srgbClr val="740000"/>
              </a:solidFill>
              <a:latin typeface="Calibri"/>
              <a:cs typeface="Calibri"/>
            </a:rPr>
            <a:pPr/>
            <a:t>Автомобили всех сегментов</a:t>
          </a:fld>
          <a:endParaRPr lang="ru-RU" sz="3200" b="1">
            <a:solidFill>
              <a:srgbClr val="740000"/>
            </a:solidFill>
          </a:endParaRPr>
        </a:p>
      </xdr:txBody>
    </xdr:sp>
    <xdr:clientData/>
  </xdr:oneCellAnchor>
  <xdr:twoCellAnchor editAs="absolute">
    <xdr:from>
      <xdr:col>9</xdr:col>
      <xdr:colOff>78439</xdr:colOff>
      <xdr:row>8</xdr:row>
      <xdr:rowOff>235322</xdr:rowOff>
    </xdr:from>
    <xdr:to>
      <xdr:col>12</xdr:col>
      <xdr:colOff>67233</xdr:colOff>
      <xdr:row>8</xdr:row>
      <xdr:rowOff>829235</xdr:rowOff>
    </xdr:to>
    <xdr:sp macro="" textlink="'СВОД ФО'!J12">
      <xdr:nvSpPr>
        <xdr:cNvPr id="6" name="Прямоугольни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8113057" y="907675"/>
          <a:ext cx="1804147" cy="5939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1364DF8-169F-425A-8662-416678FB7BA5}" type="TxLink">
            <a:rPr lang="en-US" sz="28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30,1%</a:t>
          </a:fld>
          <a:endParaRPr lang="ru-RU" sz="28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210672</xdr:colOff>
      <xdr:row>0</xdr:row>
      <xdr:rowOff>147918</xdr:rowOff>
    </xdr:from>
    <xdr:to>
      <xdr:col>20</xdr:col>
      <xdr:colOff>319928</xdr:colOff>
      <xdr:row>15</xdr:row>
      <xdr:rowOff>33618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597834</xdr:colOff>
      <xdr:row>0</xdr:row>
      <xdr:rowOff>157442</xdr:rowOff>
    </xdr:from>
    <xdr:to>
      <xdr:col>24</xdr:col>
      <xdr:colOff>6162</xdr:colOff>
      <xdr:row>14</xdr:row>
      <xdr:rowOff>14567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ТИП ТС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 ТС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44158" y="15744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24</xdr:col>
      <xdr:colOff>121584</xdr:colOff>
      <xdr:row>0</xdr:row>
      <xdr:rowOff>185457</xdr:rowOff>
    </xdr:from>
    <xdr:to>
      <xdr:col>27</xdr:col>
      <xdr:colOff>135032</xdr:colOff>
      <xdr:row>17</xdr:row>
      <xdr:rowOff>156882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ФО 2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ФО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88378" y="185457"/>
              <a:ext cx="1828800" cy="3209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15127</xdr:colOff>
      <xdr:row>15</xdr:row>
      <xdr:rowOff>101413</xdr:rowOff>
    </xdr:from>
    <xdr:to>
      <xdr:col>24</xdr:col>
      <xdr:colOff>28574</xdr:colOff>
      <xdr:row>31</xdr:row>
      <xdr:rowOff>123265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Страна производитель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трана производитель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66568" y="2958913"/>
              <a:ext cx="1828800" cy="30698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24</xdr:col>
      <xdr:colOff>110377</xdr:colOff>
      <xdr:row>18</xdr:row>
      <xdr:rowOff>84604</xdr:rowOff>
    </xdr:from>
    <xdr:to>
      <xdr:col>27</xdr:col>
      <xdr:colOff>123825</xdr:colOff>
      <xdr:row>31</xdr:row>
      <xdr:rowOff>132229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СЕГМЕНТ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ЕГМЕНТ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77171" y="3513604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426944</xdr:colOff>
      <xdr:row>15</xdr:row>
      <xdr:rowOff>165847</xdr:rowOff>
    </xdr:from>
    <xdr:to>
      <xdr:col>20</xdr:col>
      <xdr:colOff>440393</xdr:colOff>
      <xdr:row>29</xdr:row>
      <xdr:rowOff>22972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Марка 1">
              <a:extLst>
                <a:ext uri="{FF2B5EF4-FFF2-40B4-BE49-F238E27FC236}">
                  <a16:creationId xmlns:a16="http://schemas.microsoft.com/office/drawing/2014/main" id="{00000000-0008-0000-06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арк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57915" y="3023347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21</xdr:col>
      <xdr:colOff>553091</xdr:colOff>
      <xdr:row>34</xdr:row>
      <xdr:rowOff>122464</xdr:rowOff>
    </xdr:from>
    <xdr:to>
      <xdr:col>29</xdr:col>
      <xdr:colOff>276945</xdr:colOff>
      <xdr:row>49</xdr:row>
      <xdr:rowOff>8164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395406</xdr:colOff>
      <xdr:row>14</xdr:row>
      <xdr:rowOff>69636</xdr:rowOff>
    </xdr:from>
    <xdr:to>
      <xdr:col>35</xdr:col>
      <xdr:colOff>126465</xdr:colOff>
      <xdr:row>28</xdr:row>
      <xdr:rowOff>145836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44824</xdr:colOff>
      <xdr:row>34</xdr:row>
      <xdr:rowOff>134470</xdr:rowOff>
    </xdr:from>
    <xdr:to>
      <xdr:col>21</xdr:col>
      <xdr:colOff>380999</xdr:colOff>
      <xdr:row>49</xdr:row>
      <xdr:rowOff>20170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33618</xdr:colOff>
      <xdr:row>49</xdr:row>
      <xdr:rowOff>168087</xdr:rowOff>
    </xdr:from>
    <xdr:to>
      <xdr:col>21</xdr:col>
      <xdr:colOff>369793</xdr:colOff>
      <xdr:row>64</xdr:row>
      <xdr:rowOff>53787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560294</xdr:colOff>
      <xdr:row>49</xdr:row>
      <xdr:rowOff>100854</xdr:rowOff>
    </xdr:from>
    <xdr:to>
      <xdr:col>29</xdr:col>
      <xdr:colOff>291352</xdr:colOff>
      <xdr:row>63</xdr:row>
      <xdr:rowOff>177054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284387</xdr:colOff>
      <xdr:row>2</xdr:row>
      <xdr:rowOff>161925</xdr:rowOff>
    </xdr:from>
    <xdr:to>
      <xdr:col>20</xdr:col>
      <xdr:colOff>176894</xdr:colOff>
      <xdr:row>17</xdr:row>
      <xdr:rowOff>13607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ФО описание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ФО опис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58280" y="542925"/>
              <a:ext cx="2341791" cy="27091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16</xdr:col>
      <xdr:colOff>163286</xdr:colOff>
      <xdr:row>66</xdr:row>
      <xdr:rowOff>138793</xdr:rowOff>
    </xdr:from>
    <xdr:to>
      <xdr:col>23</xdr:col>
      <xdr:colOff>449036</xdr:colOff>
      <xdr:row>81</xdr:row>
      <xdr:rowOff>24493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291193</xdr:colOff>
      <xdr:row>2</xdr:row>
      <xdr:rowOff>168729</xdr:rowOff>
    </xdr:from>
    <xdr:to>
      <xdr:col>23</xdr:col>
      <xdr:colOff>283027</xdr:colOff>
      <xdr:row>16</xdr:row>
      <xdr:rowOff>25854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ТИП ТС 3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 ТС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572264" y="549729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23</xdr:col>
      <xdr:colOff>372836</xdr:colOff>
      <xdr:row>2</xdr:row>
      <xdr:rowOff>182336</xdr:rowOff>
    </xdr:from>
    <xdr:to>
      <xdr:col>26</xdr:col>
      <xdr:colOff>364672</xdr:colOff>
      <xdr:row>16</xdr:row>
      <xdr:rowOff>39461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СЕГМЕНТ 3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ЕГМЕНТ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0872" y="563336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13136</xdr:colOff>
      <xdr:row>0</xdr:row>
      <xdr:rowOff>167508</xdr:rowOff>
    </xdr:from>
    <xdr:to>
      <xdr:col>27</xdr:col>
      <xdr:colOff>79393</xdr:colOff>
      <xdr:row>2</xdr:row>
      <xdr:rowOff>110508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/>
      </xdr:nvSpPr>
      <xdr:spPr>
        <a:xfrm>
          <a:off x="13136" y="167508"/>
          <a:ext cx="17712000" cy="313114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0</xdr:col>
      <xdr:colOff>161890</xdr:colOff>
      <xdr:row>1</xdr:row>
      <xdr:rowOff>3579</xdr:rowOff>
    </xdr:from>
    <xdr:to>
      <xdr:col>12</xdr:col>
      <xdr:colOff>97493</xdr:colOff>
      <xdr:row>2</xdr:row>
      <xdr:rowOff>147145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161890" y="186459"/>
          <a:ext cx="7418443" cy="326446"/>
        </a:xfrm>
        <a:prstGeom prst="rect">
          <a:avLst/>
        </a:prstGeom>
        <a:noFill/>
      </xdr:spPr>
      <xdr:txBody>
        <a:bodyPr wrap="square" lIns="108000" tIns="0" rIns="36000" bIns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800" b="1">
              <a:solidFill>
                <a:schemeClr val="bg1"/>
              </a:solidFill>
            </a:rPr>
            <a:t>ВЫРУЧКА - НОВЫЕ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en-US" sz="1800" b="1" baseline="0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АВТОМОБИЛИ 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в</a:t>
          </a:r>
          <a:r>
            <a:rPr lang="en-US" sz="1800" b="1">
              <a:solidFill>
                <a:schemeClr val="bg1"/>
              </a:solidFill>
            </a:rPr>
            <a:t> </a:t>
          </a:r>
          <a:r>
            <a:rPr lang="ru-RU" sz="1800" b="1">
              <a:solidFill>
                <a:schemeClr val="bg1"/>
              </a:solidFill>
            </a:rPr>
            <a:t> РОССИИ</a:t>
          </a:r>
        </a:p>
      </xdr:txBody>
    </xdr:sp>
    <xdr:clientData/>
  </xdr:twoCellAnchor>
  <xdr:twoCellAnchor editAs="absolute">
    <xdr:from>
      <xdr:col>23</xdr:col>
      <xdr:colOff>317703</xdr:colOff>
      <xdr:row>0</xdr:row>
      <xdr:rowOff>183174</xdr:rowOff>
    </xdr:from>
    <xdr:to>
      <xdr:col>26</xdr:col>
      <xdr:colOff>383071</xdr:colOff>
      <xdr:row>2</xdr:row>
      <xdr:rowOff>90174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0283" b="14905"/>
        <a:stretch/>
      </xdr:blipFill>
      <xdr:spPr>
        <a:xfrm>
          <a:off x="15481503" y="183174"/>
          <a:ext cx="1926825" cy="277114"/>
        </a:xfrm>
        <a:prstGeom prst="rect">
          <a:avLst/>
        </a:prstGeom>
      </xdr:spPr>
    </xdr:pic>
    <xdr:clientData/>
  </xdr:twoCellAnchor>
  <xdr:twoCellAnchor editAs="absolute">
    <xdr:from>
      <xdr:col>23</xdr:col>
      <xdr:colOff>43865</xdr:colOff>
      <xdr:row>1</xdr:row>
      <xdr:rowOff>2314</xdr:rowOff>
    </xdr:from>
    <xdr:to>
      <xdr:col>23</xdr:col>
      <xdr:colOff>454945</xdr:colOff>
      <xdr:row>2</xdr:row>
      <xdr:rowOff>90237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638" t="17514" r="38728" b="48832"/>
        <a:stretch/>
      </xdr:blipFill>
      <xdr:spPr>
        <a:xfrm>
          <a:off x="15207665" y="187371"/>
          <a:ext cx="411080" cy="272980"/>
        </a:xfrm>
        <a:prstGeom prst="rect">
          <a:avLst/>
        </a:prstGeom>
      </xdr:spPr>
    </xdr:pic>
    <xdr:clientData/>
  </xdr:twoCellAnchor>
  <xdr:twoCellAnchor editAs="absolute">
    <xdr:from>
      <xdr:col>0</xdr:col>
      <xdr:colOff>9525</xdr:colOff>
      <xdr:row>44</xdr:row>
      <xdr:rowOff>86594</xdr:rowOff>
    </xdr:from>
    <xdr:to>
      <xdr:col>2</xdr:col>
      <xdr:colOff>446087</xdr:colOff>
      <xdr:row>45</xdr:row>
      <xdr:rowOff>153034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9525" y="8052958"/>
          <a:ext cx="1683471" cy="2465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www.automarketolog.ru</a:t>
          </a:r>
          <a:endParaRPr lang="ru-RU" sz="1100" b="1"/>
        </a:p>
      </xdr:txBody>
    </xdr:sp>
    <xdr:clientData/>
  </xdr:twoCellAnchor>
  <xdr:twoCellAnchor editAs="absolute">
    <xdr:from>
      <xdr:col>2</xdr:col>
      <xdr:colOff>380399</xdr:colOff>
      <xdr:row>45</xdr:row>
      <xdr:rowOff>23821</xdr:rowOff>
    </xdr:from>
    <xdr:to>
      <xdr:col>27</xdr:col>
      <xdr:colOff>35344</xdr:colOff>
      <xdr:row>45</xdr:row>
      <xdr:rowOff>52621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/>
      </xdr:nvSpPr>
      <xdr:spPr>
        <a:xfrm>
          <a:off x="1627308" y="8170294"/>
          <a:ext cx="16128000" cy="28800"/>
        </a:xfrm>
        <a:prstGeom prst="rect">
          <a:avLst/>
        </a:prstGeom>
        <a:solidFill>
          <a:srgbClr val="1D242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17</xdr:col>
      <xdr:colOff>118071</xdr:colOff>
      <xdr:row>4</xdr:row>
      <xdr:rowOff>98849</xdr:rowOff>
    </xdr:from>
    <xdr:to>
      <xdr:col>17</xdr:col>
      <xdr:colOff>118071</xdr:colOff>
      <xdr:row>5</xdr:row>
      <xdr:rowOff>88349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CxnSpPr/>
      </xdr:nvCxnSpPr>
      <xdr:spPr>
        <a:xfrm>
          <a:off x="10725111" y="830369"/>
          <a:ext cx="0" cy="17238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65314</xdr:colOff>
      <xdr:row>2</xdr:row>
      <xdr:rowOff>163286</xdr:rowOff>
    </xdr:from>
    <xdr:to>
      <xdr:col>7</xdr:col>
      <xdr:colOff>391885</xdr:colOff>
      <xdr:row>44</xdr:row>
      <xdr:rowOff>81140</xdr:rowOff>
    </xdr:to>
    <xdr:graphicFrame macro="">
      <xdr:nvGraphicFramePr>
        <xdr:cNvPr id="75" name="Диаграмма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458244</xdr:colOff>
      <xdr:row>2</xdr:row>
      <xdr:rowOff>163286</xdr:rowOff>
    </xdr:from>
    <xdr:to>
      <xdr:col>11</xdr:col>
      <xdr:colOff>374073</xdr:colOff>
      <xdr:row>44</xdr:row>
      <xdr:rowOff>81140</xdr:rowOff>
    </xdr:to>
    <xdr:graphicFrame macro="">
      <xdr:nvGraphicFramePr>
        <xdr:cNvPr id="76" name="Диаграмма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457200</xdr:colOff>
      <xdr:row>2</xdr:row>
      <xdr:rowOff>163286</xdr:rowOff>
    </xdr:from>
    <xdr:to>
      <xdr:col>18</xdr:col>
      <xdr:colOff>140468</xdr:colOff>
      <xdr:row>44</xdr:row>
      <xdr:rowOff>81140</xdr:rowOff>
    </xdr:to>
    <xdr:graphicFrame macro="">
      <xdr:nvGraphicFramePr>
        <xdr:cNvPr id="77" name="Диаграмма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206829</xdr:colOff>
      <xdr:row>2</xdr:row>
      <xdr:rowOff>163286</xdr:rowOff>
    </xdr:from>
    <xdr:to>
      <xdr:col>21</xdr:col>
      <xdr:colOff>1620865</xdr:colOff>
      <xdr:row>8</xdr:row>
      <xdr:rowOff>65314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/>
      </xdr:nvSpPr>
      <xdr:spPr>
        <a:xfrm>
          <a:off x="11415156" y="523504"/>
          <a:ext cx="3132000" cy="982683"/>
        </a:xfrm>
        <a:prstGeom prst="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chemeClr val="tx1">
                  <a:lumMod val="65000"/>
                  <a:lumOff val="35000"/>
                </a:schemeClr>
              </a:solidFill>
            </a:rPr>
            <a:t>ЯНВАРЬ - ИЮНЬ 2023 года</a:t>
          </a:r>
        </a:p>
        <a:p>
          <a:pPr algn="ctr"/>
          <a:r>
            <a:rPr lang="ru-RU" sz="1400" b="1">
              <a:solidFill>
                <a:schemeClr val="tx1">
                  <a:lumMod val="65000"/>
                  <a:lumOff val="35000"/>
                </a:schemeClr>
              </a:solidFill>
            </a:rPr>
            <a:t>Выручка, млн.руб.</a:t>
          </a:r>
        </a:p>
      </xdr:txBody>
    </xdr:sp>
    <xdr:clientData/>
  </xdr:twoCellAnchor>
  <xdr:oneCellAnchor>
    <xdr:from>
      <xdr:col>19</xdr:col>
      <xdr:colOff>152398</xdr:colOff>
      <xdr:row>5</xdr:row>
      <xdr:rowOff>38591</xdr:rowOff>
    </xdr:from>
    <xdr:ext cx="2011833" cy="511630"/>
    <xdr:sp macro="" textlink="'СВОД ФИН Марки'!G112">
      <xdr:nvSpPr>
        <xdr:cNvPr id="45" name="TextBox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11984180" y="939136"/>
          <a:ext cx="2011833" cy="511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fld id="{6F9C8D4C-6CB2-44FB-8453-FE4050495259}" type="TxLink">
            <a:rPr lang="en-US" sz="32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cs typeface="Calibri"/>
            </a:rPr>
            <a:pPr algn="ctr"/>
            <a:t> 1 011 481 </a:t>
          </a:fld>
          <a:endParaRPr lang="ru-RU" sz="32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18</xdr:col>
      <xdr:colOff>206829</xdr:colOff>
      <xdr:row>8</xdr:row>
      <xdr:rowOff>137795</xdr:rowOff>
    </xdr:from>
    <xdr:to>
      <xdr:col>21</xdr:col>
      <xdr:colOff>1620865</xdr:colOff>
      <xdr:row>19</xdr:row>
      <xdr:rowOff>172595</xdr:rowOff>
    </xdr:to>
    <xdr:sp macro="" textlink="">
      <xdr:nvSpPr>
        <xdr:cNvPr id="78" name="Прямоугольник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SpPr/>
      </xdr:nvSpPr>
      <xdr:spPr>
        <a:xfrm>
          <a:off x="11415156" y="1578668"/>
          <a:ext cx="3132000" cy="2016000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chemeClr val="tx1">
                  <a:lumMod val="65000"/>
                  <a:lumOff val="35000"/>
                </a:schemeClr>
              </a:solidFill>
            </a:rPr>
            <a:t>Доля выручки, %</a:t>
          </a:r>
        </a:p>
      </xdr:txBody>
    </xdr:sp>
    <xdr:clientData/>
  </xdr:twoCellAnchor>
  <xdr:twoCellAnchor>
    <xdr:from>
      <xdr:col>22</xdr:col>
      <xdr:colOff>12865</xdr:colOff>
      <xdr:row>2</xdr:row>
      <xdr:rowOff>164396</xdr:rowOff>
    </xdr:from>
    <xdr:to>
      <xdr:col>27</xdr:col>
      <xdr:colOff>27592</xdr:colOff>
      <xdr:row>8</xdr:row>
      <xdr:rowOff>66423</xdr:rowOff>
    </xdr:to>
    <xdr:sp macro="" textlink="">
      <xdr:nvSpPr>
        <xdr:cNvPr id="79" name="Прямоугольник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/>
      </xdr:nvSpPr>
      <xdr:spPr>
        <a:xfrm>
          <a:off x="14615556" y="524614"/>
          <a:ext cx="3132000" cy="982682"/>
        </a:xfrm>
        <a:prstGeom prst="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chemeClr val="tx1">
                  <a:lumMod val="65000"/>
                  <a:lumOff val="35000"/>
                </a:schemeClr>
              </a:solidFill>
            </a:rPr>
            <a:t>ЯНВАРЬ - ИЮНЬ 2023 года</a:t>
          </a:r>
        </a:p>
        <a:p>
          <a:pPr algn="ctr"/>
          <a:r>
            <a:rPr lang="ru-RU" sz="1400" b="1">
              <a:solidFill>
                <a:schemeClr val="tx1">
                  <a:lumMod val="65000"/>
                  <a:lumOff val="35000"/>
                </a:schemeClr>
              </a:solidFill>
            </a:rPr>
            <a:t>Средняя цена авто, млн.руб.</a:t>
          </a:r>
        </a:p>
      </xdr:txBody>
    </xdr:sp>
    <xdr:clientData/>
  </xdr:twoCellAnchor>
  <xdr:oneCellAnchor>
    <xdr:from>
      <xdr:col>22</xdr:col>
      <xdr:colOff>581889</xdr:colOff>
      <xdr:row>5</xdr:row>
      <xdr:rowOff>38591</xdr:rowOff>
    </xdr:from>
    <xdr:ext cx="2011833" cy="511630"/>
    <xdr:sp macro="" textlink="'СВОД ФИН Произв'!F7">
      <xdr:nvSpPr>
        <xdr:cNvPr id="80" name="TextBox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SpPr txBox="1"/>
      </xdr:nvSpPr>
      <xdr:spPr>
        <a:xfrm>
          <a:off x="15184580" y="939136"/>
          <a:ext cx="2011833" cy="511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fld id="{2CA28193-F65A-4C69-A041-0B6D660C9F9E}" type="TxLink">
            <a:rPr lang="en-US" sz="32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cs typeface="Calibri"/>
            </a:rPr>
            <a:pPr algn="ctr"/>
            <a:t> 2,545 </a:t>
          </a:fld>
          <a:endParaRPr lang="ru-RU" sz="72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18</xdr:col>
      <xdr:colOff>228600</xdr:colOff>
      <xdr:row>10</xdr:row>
      <xdr:rowOff>71253</xdr:rowOff>
    </xdr:from>
    <xdr:to>
      <xdr:col>21</xdr:col>
      <xdr:colOff>1589315</xdr:colOff>
      <xdr:row>19</xdr:row>
      <xdr:rowOff>167244</xdr:rowOff>
    </xdr:to>
    <xdr:graphicFrame macro="">
      <xdr:nvGraphicFramePr>
        <xdr:cNvPr id="81" name="Диаграмма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12865</xdr:colOff>
      <xdr:row>8</xdr:row>
      <xdr:rowOff>137795</xdr:rowOff>
    </xdr:from>
    <xdr:to>
      <xdr:col>27</xdr:col>
      <xdr:colOff>27592</xdr:colOff>
      <xdr:row>19</xdr:row>
      <xdr:rowOff>172595</xdr:rowOff>
    </xdr:to>
    <xdr:graphicFrame macro="">
      <xdr:nvGraphicFramePr>
        <xdr:cNvPr id="82" name="Диаграмма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206828</xdr:colOff>
      <xdr:row>31</xdr:row>
      <xdr:rowOff>135810</xdr:rowOff>
    </xdr:from>
    <xdr:to>
      <xdr:col>21</xdr:col>
      <xdr:colOff>1620864</xdr:colOff>
      <xdr:row>44</xdr:row>
      <xdr:rowOff>81140</xdr:rowOff>
    </xdr:to>
    <xdr:sp macro="" textlink="">
      <xdr:nvSpPr>
        <xdr:cNvPr id="85" name="Прямоугольник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SpPr/>
      </xdr:nvSpPr>
      <xdr:spPr>
        <a:xfrm>
          <a:off x="11415155" y="5760755"/>
          <a:ext cx="3132000" cy="2286749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chemeClr val="tx1">
                  <a:lumMod val="65000"/>
                  <a:lumOff val="35000"/>
                </a:schemeClr>
              </a:solidFill>
            </a:rPr>
            <a:t>Доля выручки, %</a:t>
          </a:r>
        </a:p>
      </xdr:txBody>
    </xdr:sp>
    <xdr:clientData/>
  </xdr:twoCellAnchor>
  <xdr:twoCellAnchor>
    <xdr:from>
      <xdr:col>18</xdr:col>
      <xdr:colOff>212766</xdr:colOff>
      <xdr:row>20</xdr:row>
      <xdr:rowOff>38594</xdr:rowOff>
    </xdr:from>
    <xdr:to>
      <xdr:col>27</xdr:col>
      <xdr:colOff>19674</xdr:colOff>
      <xdr:row>31</xdr:row>
      <xdr:rowOff>142909</xdr:rowOff>
    </xdr:to>
    <xdr:grpSp>
      <xdr:nvGrpSpPr>
        <xdr:cNvPr id="46" name="Группа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GrpSpPr/>
      </xdr:nvGrpSpPr>
      <xdr:grpSpPr>
        <a:xfrm>
          <a:off x="12658766" y="3733139"/>
          <a:ext cx="7057453" cy="2136315"/>
          <a:chOff x="14635348" y="523504"/>
          <a:chExt cx="6318545" cy="2127078"/>
        </a:xfrm>
      </xdr:grpSpPr>
      <xdr:sp macro="" textlink="">
        <xdr:nvSpPr>
          <xdr:cNvPr id="87" name="Прямоугольник 86">
            <a:extLst>
              <a:ext uri="{FF2B5EF4-FFF2-40B4-BE49-F238E27FC236}">
                <a16:creationId xmlns:a16="http://schemas.microsoft.com/office/drawing/2014/main" id="{00000000-0008-0000-0800-000057000000}"/>
              </a:ext>
            </a:extLst>
          </xdr:cNvPr>
          <xdr:cNvSpPr/>
        </xdr:nvSpPr>
        <xdr:spPr>
          <a:xfrm>
            <a:off x="17821893" y="523504"/>
            <a:ext cx="3132000" cy="2053441"/>
          </a:xfrm>
          <a:prstGeom prst="rect">
            <a:avLst/>
          </a:prstGeom>
          <a:solidFill>
            <a:schemeClr val="bg1"/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Средняя цена авто, млн.руб.</a:t>
            </a:r>
          </a:p>
        </xdr:txBody>
      </xdr:sp>
      <xdr:sp macro="" textlink="">
        <xdr:nvSpPr>
          <xdr:cNvPr id="83" name="Прямоугольник 82">
            <a:extLst>
              <a:ext uri="{FF2B5EF4-FFF2-40B4-BE49-F238E27FC236}">
                <a16:creationId xmlns:a16="http://schemas.microsoft.com/office/drawing/2014/main" id="{00000000-0008-0000-0800-000053000000}"/>
              </a:ext>
            </a:extLst>
          </xdr:cNvPr>
          <xdr:cNvSpPr/>
        </xdr:nvSpPr>
        <xdr:spPr>
          <a:xfrm>
            <a:off x="14635348" y="523504"/>
            <a:ext cx="3132000" cy="2053441"/>
          </a:xfrm>
          <a:prstGeom prst="rect">
            <a:avLst/>
          </a:prstGeom>
          <a:solidFill>
            <a:schemeClr val="bg1"/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Доля выручки, %</a:t>
            </a:r>
          </a:p>
        </xdr:txBody>
      </xdr:sp>
      <xdr:graphicFrame macro="">
        <xdr:nvGraphicFramePr>
          <xdr:cNvPr id="84" name="Диаграмма 83">
            <a:extLst>
              <a:ext uri="{FF2B5EF4-FFF2-40B4-BE49-F238E27FC236}">
                <a16:creationId xmlns:a16="http://schemas.microsoft.com/office/drawing/2014/main" id="{00000000-0008-0000-0800-000054000000}"/>
              </a:ext>
            </a:extLst>
          </xdr:cNvPr>
          <xdr:cNvGraphicFramePr>
            <a:graphicFrameLocks/>
          </xdr:cNvGraphicFramePr>
        </xdr:nvGraphicFramePr>
        <xdr:xfrm>
          <a:off x="14635348" y="706581"/>
          <a:ext cx="3132000" cy="1944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86" name="Диаграмма 85">
            <a:extLst>
              <a:ext uri="{FF2B5EF4-FFF2-40B4-BE49-F238E27FC236}">
                <a16:creationId xmlns:a16="http://schemas.microsoft.com/office/drawing/2014/main" id="{00000000-0008-0000-0800-000056000000}"/>
              </a:ext>
            </a:extLst>
          </xdr:cNvPr>
          <xdr:cNvGraphicFramePr>
            <a:graphicFrameLocks/>
          </xdr:cNvGraphicFramePr>
        </xdr:nvGraphicFramePr>
        <xdr:xfrm>
          <a:off x="17830798" y="706582"/>
          <a:ext cx="3103419" cy="1944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18</xdr:col>
      <xdr:colOff>249382</xdr:colOff>
      <xdr:row>32</xdr:row>
      <xdr:rowOff>110835</xdr:rowOff>
    </xdr:from>
    <xdr:to>
      <xdr:col>21</xdr:col>
      <xdr:colOff>1591418</xdr:colOff>
      <xdr:row>45</xdr:row>
      <xdr:rowOff>-1</xdr:rowOff>
    </xdr:to>
    <xdr:graphicFrame macro="">
      <xdr:nvGraphicFramePr>
        <xdr:cNvPr id="88" name="Диаграмма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1675409</xdr:colOff>
      <xdr:row>31</xdr:row>
      <xdr:rowOff>135810</xdr:rowOff>
    </xdr:from>
    <xdr:to>
      <xdr:col>27</xdr:col>
      <xdr:colOff>13736</xdr:colOff>
      <xdr:row>44</xdr:row>
      <xdr:rowOff>81140</xdr:rowOff>
    </xdr:to>
    <xdr:sp macro="" textlink="">
      <xdr:nvSpPr>
        <xdr:cNvPr id="90" name="Прямоугольник 8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SpPr/>
      </xdr:nvSpPr>
      <xdr:spPr>
        <a:xfrm>
          <a:off x="14601700" y="5760755"/>
          <a:ext cx="3132000" cy="2286749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chemeClr val="tx1">
                  <a:lumMod val="65000"/>
                  <a:lumOff val="35000"/>
                </a:schemeClr>
              </a:solidFill>
            </a:rPr>
            <a:t>Средняя</a:t>
          </a:r>
          <a:r>
            <a:rPr lang="ru-RU" sz="1400" b="1" baseline="0">
              <a:solidFill>
                <a:schemeClr val="tx1">
                  <a:lumMod val="65000"/>
                  <a:lumOff val="35000"/>
                </a:schemeClr>
              </a:solidFill>
            </a:rPr>
            <a:t> цена авто, млн.руб.</a:t>
          </a:r>
          <a:endParaRPr lang="ru-RU" sz="14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22</xdr:col>
      <xdr:colOff>13855</xdr:colOff>
      <xdr:row>32</xdr:row>
      <xdr:rowOff>110835</xdr:rowOff>
    </xdr:from>
    <xdr:to>
      <xdr:col>26</xdr:col>
      <xdr:colOff>580037</xdr:colOff>
      <xdr:row>45</xdr:row>
      <xdr:rowOff>1417</xdr:rowOff>
    </xdr:to>
    <xdr:graphicFrame macro="">
      <xdr:nvGraphicFramePr>
        <xdr:cNvPr id="89" name="Диаграмма 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139213</xdr:colOff>
      <xdr:row>134</xdr:row>
      <xdr:rowOff>22514</xdr:rowOff>
    </xdr:from>
    <xdr:to>
      <xdr:col>4</xdr:col>
      <xdr:colOff>395655</xdr:colOff>
      <xdr:row>140</xdr:row>
      <xdr:rowOff>47625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95250</xdr:colOff>
      <xdr:row>134</xdr:row>
      <xdr:rowOff>51090</xdr:rowOff>
    </xdr:from>
    <xdr:to>
      <xdr:col>14</xdr:col>
      <xdr:colOff>9525</xdr:colOff>
      <xdr:row>138</xdr:row>
      <xdr:rowOff>104774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132521</xdr:colOff>
      <xdr:row>134</xdr:row>
      <xdr:rowOff>51090</xdr:rowOff>
    </xdr:from>
    <xdr:to>
      <xdr:col>9</xdr:col>
      <xdr:colOff>8282</xdr:colOff>
      <xdr:row>139</xdr:row>
      <xdr:rowOff>28575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35381</xdr:colOff>
      <xdr:row>134</xdr:row>
      <xdr:rowOff>51089</xdr:rowOff>
    </xdr:from>
    <xdr:to>
      <xdr:col>19</xdr:col>
      <xdr:colOff>27214</xdr:colOff>
      <xdr:row>139</xdr:row>
      <xdr:rowOff>28574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200026</xdr:colOff>
      <xdr:row>134</xdr:row>
      <xdr:rowOff>51090</xdr:rowOff>
    </xdr:from>
    <xdr:to>
      <xdr:col>23</xdr:col>
      <xdr:colOff>590551</xdr:colOff>
      <xdr:row>139</xdr:row>
      <xdr:rowOff>28575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26</xdr:col>
      <xdr:colOff>161926</xdr:colOff>
      <xdr:row>134</xdr:row>
      <xdr:rowOff>51090</xdr:rowOff>
    </xdr:from>
    <xdr:to>
      <xdr:col>28</xdr:col>
      <xdr:colOff>590551</xdr:colOff>
      <xdr:row>139</xdr:row>
      <xdr:rowOff>28575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31</xdr:col>
      <xdr:colOff>114301</xdr:colOff>
      <xdr:row>134</xdr:row>
      <xdr:rowOff>51090</xdr:rowOff>
    </xdr:from>
    <xdr:to>
      <xdr:col>33</xdr:col>
      <xdr:colOff>581026</xdr:colOff>
      <xdr:row>139</xdr:row>
      <xdr:rowOff>28575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37</xdr:col>
      <xdr:colOff>47626</xdr:colOff>
      <xdr:row>134</xdr:row>
      <xdr:rowOff>51090</xdr:rowOff>
    </xdr:from>
    <xdr:to>
      <xdr:col>38</xdr:col>
      <xdr:colOff>619126</xdr:colOff>
      <xdr:row>139</xdr:row>
      <xdr:rowOff>28575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41</xdr:col>
      <xdr:colOff>161926</xdr:colOff>
      <xdr:row>134</xdr:row>
      <xdr:rowOff>51090</xdr:rowOff>
    </xdr:from>
    <xdr:to>
      <xdr:col>43</xdr:col>
      <xdr:colOff>590551</xdr:colOff>
      <xdr:row>139</xdr:row>
      <xdr:rowOff>28575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46</xdr:col>
      <xdr:colOff>171451</xdr:colOff>
      <xdr:row>134</xdr:row>
      <xdr:rowOff>51090</xdr:rowOff>
    </xdr:from>
    <xdr:to>
      <xdr:col>48</xdr:col>
      <xdr:colOff>590551</xdr:colOff>
      <xdr:row>139</xdr:row>
      <xdr:rowOff>28575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3</xdr:col>
      <xdr:colOff>332509</xdr:colOff>
      <xdr:row>0</xdr:row>
      <xdr:rowOff>0</xdr:rowOff>
    </xdr:from>
    <xdr:to>
      <xdr:col>12</xdr:col>
      <xdr:colOff>134389</xdr:colOff>
      <xdr:row>1</xdr:row>
      <xdr:rowOff>13854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Регион 1">
              <a:extLst>
                <a:ext uri="{FF2B5EF4-FFF2-40B4-BE49-F238E27FC236}">
                  <a16:creationId xmlns:a16="http://schemas.microsoft.com/office/drawing/2014/main" id="{00000000-0008-0000-09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Регион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00" y="0"/>
              <a:ext cx="5135880" cy="66501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20</xdr:col>
      <xdr:colOff>574431</xdr:colOff>
      <xdr:row>1</xdr:row>
      <xdr:rowOff>11723</xdr:rowOff>
    </xdr:from>
    <xdr:to>
      <xdr:col>21</xdr:col>
      <xdr:colOff>261107</xdr:colOff>
      <xdr:row>1</xdr:row>
      <xdr:rowOff>355419</xdr:rowOff>
    </xdr:to>
    <xdr:sp macro="" textlink="">
      <xdr:nvSpPr>
        <xdr:cNvPr id="12" name="Равнобедренный треугольни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 flipV="1">
          <a:off x="13739446" y="662354"/>
          <a:ext cx="419369" cy="343696"/>
        </a:xfrm>
        <a:prstGeom prst="triangle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137160</xdr:colOff>
      <xdr:row>5</xdr:row>
      <xdr:rowOff>60960</xdr:rowOff>
    </xdr:from>
    <xdr:to>
      <xdr:col>13</xdr:col>
      <xdr:colOff>396240</xdr:colOff>
      <xdr:row>8</xdr:row>
      <xdr:rowOff>160320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Регион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Регион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39840" y="975360"/>
              <a:ext cx="5135880" cy="64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Тетерин Михаил Петрович" refreshedDate="45141.714000347223" createdVersion="6" refreshedVersion="6" minRefreshableVersion="3" recordCount="4100" xr:uid="{00000000-000A-0000-FFFF-FFFF60000000}">
  <cacheSource type="worksheet">
    <worksheetSource name="СВОД2023"/>
  </cacheSource>
  <cacheFields count="11">
    <cacheField name="ТИП ТС" numFmtId="0">
      <sharedItems containsBlank="1" count="7">
        <s v="Легковые"/>
        <s v="Пикап"/>
        <s v="Коммерческий"/>
        <m u="1"/>
        <s v="Коммерческие LCV" u="1"/>
        <s v="Пикапы" u="1"/>
        <s v="Коммерческие" u="1"/>
      </sharedItems>
    </cacheField>
    <cacheField name="ФО" numFmtId="0">
      <sharedItems containsBlank="1" count="9">
        <s v="ДФО"/>
        <s v="ПФО"/>
        <s v="СЗФО"/>
        <s v="СКФО"/>
        <s v="СФО"/>
        <s v="УФО"/>
        <s v="ЦФО"/>
        <s v="ЮФО"/>
        <m u="1"/>
      </sharedItems>
    </cacheField>
    <cacheField name="Марка" numFmtId="0">
      <sharedItems containsBlank="1" count="127">
        <s v="ACURA"/>
        <s v="AUDI"/>
        <s v="AURUS"/>
        <s v="МОСКВИЧ"/>
        <s v="BENTLEY"/>
        <s v="BMW"/>
        <s v="BYD"/>
        <s v="CADILLAC"/>
        <s v="CHANGAN"/>
        <s v="CHERY"/>
        <s v="CHEVROLET"/>
        <s v="DAIHATSU"/>
        <s v="DFSK"/>
        <s v="ENOVATE"/>
        <s v="EXEED"/>
        <s v="FAW"/>
        <s v="FORD"/>
        <s v="GAC"/>
        <s v="GEELY"/>
        <s v="GENESIS"/>
        <s v="GMC"/>
        <s v="HAVAL"/>
        <s v="HIPHI"/>
        <s v="HONDA"/>
        <s v="HONGQI"/>
        <s v="HYUNDAI"/>
        <s v="INFINITI"/>
        <s v="ISUZU"/>
        <s v="JAC"/>
        <s v="JEEP"/>
        <s v="KAIYI"/>
        <s v="KIA"/>
        <s v="LADA"/>
        <s v="LANDROVER"/>
        <s v="LEXUS"/>
        <s v="LI XIANG"/>
        <s v="LINCOLN"/>
        <s v="MASERATI"/>
        <s v="MAZDA"/>
        <s v="MERCEDES"/>
        <s v="MINI"/>
        <s v="MITSUBISHI"/>
        <s v="NISSAN"/>
        <s v="OMODA"/>
        <s v="OPEL"/>
        <s v="PEUGEOT"/>
        <s v="PORSCHE"/>
        <s v="RENAULT"/>
        <s v="ROLLS ROYCE"/>
        <s v="SKODA"/>
        <s v="SSANGYONG"/>
        <s v="SUBARU"/>
        <s v="SUZUKI"/>
        <s v="TANK"/>
        <s v="TESLA"/>
        <s v="TOYOTA"/>
        <s v="UAZ"/>
        <s v="VOLKSWAGEN"/>
        <s v="VOLVO"/>
        <s v="VOYAH"/>
        <s v="WELTMEISTER"/>
        <s v="ASTON MARTIN"/>
        <s v="AVATR"/>
        <s v="BUICK"/>
        <s v="CITROEN"/>
        <s v="CUPRA"/>
        <s v="DAEWOO"/>
        <s v="DENZA"/>
        <s v="DODGE"/>
        <s v="DONGFENG"/>
        <s v="EVOLUTE"/>
        <s v="FERRARI"/>
        <s v="FIAT"/>
        <s v="FORTHING"/>
        <s v="GAZ"/>
        <s v="HOZON"/>
        <s v="HUAWEI"/>
        <s v="JAGUAR"/>
        <s v="JETTA"/>
        <s v="LAMBORGHINI"/>
        <s v="LEAPMOTOR"/>
        <s v="LIVAN"/>
        <s v="LYNK AND CO"/>
        <s v="NIO"/>
        <s v="RAVON"/>
        <s v="SKYWELL"/>
        <s v="SOKON"/>
        <s v="XIAOPENG"/>
        <s v="ALFAROMEO"/>
        <s v="BAIC"/>
        <s v="BLAVAL"/>
        <s v="JMEV"/>
        <s v="POLESTAR"/>
        <s v="SAMSUNG"/>
        <s v="SMART"/>
        <s v="ALPINA"/>
        <s v="DACIA"/>
        <s v="MG"/>
        <s v="DATSUN"/>
        <s v="ALPINE"/>
        <s v="APAL"/>
        <s v="BAOJUN"/>
        <s v="CHRYSLER"/>
        <s v="IRAN KHODRO"/>
        <s v="LINGSTAR"/>
        <s v="LINKTOUR"/>
        <s v="MCLAREN"/>
        <s v="ORA"/>
        <s v="RIVIAN"/>
        <s v="ROEWE"/>
        <s v="SAIC-GM-Wuling"/>
        <s v="SIMING"/>
        <s v="SMA"/>
        <s v="WULING"/>
        <s v="YEMA"/>
        <s v="GREAT WALL"/>
        <s v="FOTON"/>
        <s v="BAW"/>
        <s v="IVECO"/>
        <s v="SOLLERS"/>
        <s v="LDV"/>
        <s v="MAZ"/>
        <s v="ASHOK LEYLAND"/>
        <s v="EVM"/>
        <s v="MAN"/>
        <m u="1"/>
        <s v="AZLK" u="1"/>
      </sharedItems>
    </cacheField>
    <cacheField name="Модель" numFmtId="0">
      <sharedItems containsBlank="1" count="1025">
        <s v="ACURA MDX"/>
        <s v="AUDI A6"/>
        <s v="AUDI A8"/>
        <s v="AUDI E-TRON"/>
        <s v="AUDI E-TRON GT"/>
        <s v="AUDI Q5"/>
        <s v="AUDI Q7"/>
        <s v="AUDI Q8"/>
        <s v="AUDI RS Q8"/>
        <s v="AUDI SQ5"/>
        <s v="SENAT"/>
        <s v="MOSKWITSCH 3"/>
        <s v="BENTLEY FLYING SPUR"/>
        <s v="BMW IX"/>
        <s v="BMW SERIE 2"/>
        <s v="BMW SERIE 3"/>
        <s v="BMW SERIE 5"/>
        <s v="BMW SERIE 7"/>
        <s v="X1"/>
        <s v="X2"/>
        <s v="X3"/>
        <s v="X4"/>
        <s v="X5"/>
        <s v="X5M"/>
        <s v="X6"/>
        <s v="X6M"/>
        <s v="X7"/>
        <s v="BYD HAN"/>
        <s v="BYD TANG"/>
        <s v="BYD YUAN"/>
        <s v="CADILLAC XT5"/>
        <s v="ESCALADE"/>
        <s v="CHANGAN CS35"/>
        <s v="CHANGAN CS55"/>
        <s v="CHANGAN CS75"/>
        <s v="CHANGAN CS85"/>
        <s v="CHANGAN CS95"/>
        <s v="CHANGAN OSHAN X5"/>
        <s v="CHANGAN UNI-K"/>
        <s v="CHANGAN UNI-T"/>
        <s v="CHERY EXEED"/>
        <s v="CHERY TIGGO 4"/>
        <s v="CHERY TIGGO 4 PRO"/>
        <s v="CHERY TIGGO 5X"/>
        <s v="CHERY TIGGO 7 PRO"/>
        <s v="CHERY TIGGO 8"/>
        <s v="CHERY TIGGO 8 PRO"/>
        <s v="CHERY TIGGO 8 PRO MAX"/>
        <s v="CHEVROLET GROOVE"/>
        <s v="CHEVROLET NEXIA"/>
        <s v="COBALT"/>
        <s v="SUBURBAN"/>
        <s v="TAHOE"/>
        <s v="TRAILBLAZER"/>
        <s v="ROCKY"/>
        <s v="DFSK 580"/>
        <s v="ENOVATE ME5"/>
        <s v="EXEED LX"/>
        <s v="EXEED TXL"/>
        <s v="EXEED VX"/>
        <s v="BESTURN B70"/>
        <s v="BESTURN T77"/>
        <s v="BESTURN X40"/>
        <s v="BESTURN X80"/>
        <s v="BRONCO"/>
        <s v="ECOSPORT"/>
        <s v="MUSTANG"/>
        <s v="MUSTANG MACH-E"/>
        <s v="GS8"/>
        <s v="GEELY ATLAS"/>
        <s v="GEELY ATLAS PRO"/>
        <s v="GEELY COOLRAY"/>
        <s v="GEELY MONJARO"/>
        <s v="GEELY TUGELLA"/>
        <s v="GEELY XINGYUE"/>
        <s v="GEELY ZEEKR 001"/>
        <s v="GENESIS G70"/>
        <s v="GENESIS G80"/>
        <s v="GENESIS GV70"/>
        <s v="GENESIS GV80"/>
        <s v="GMC YUKON"/>
        <s v="HAVAL DARGO"/>
        <s v="HAVAL F7"/>
        <s v="HAVAL F7X"/>
        <s v="HAVAL H5"/>
        <s v="HAVAL H6"/>
        <s v="HAVAL H9"/>
        <s v="HAVAL JOLION"/>
        <s v="HIPHI X"/>
        <s v="ACCORD"/>
        <s v="CR-V"/>
        <s v="FIT"/>
        <s v="FREED"/>
        <s v="HONDA M-NV"/>
        <s v="JADE"/>
        <s v="SHUTTLE"/>
        <s v="VEZEL"/>
        <s v="HONGQI HQ9"/>
        <s v="HYUNDAI CRETA"/>
        <s v="HYUNDAI GENESIS"/>
        <s v="HYUNDAI GRANDEUR"/>
        <s v="HYUNDAI ELANTRA"/>
        <s v="HYUNDAI SANTA FE"/>
        <s v="HYUNDAI SONATA"/>
        <s v="HYUNDAI STARIA"/>
        <s v="HYUNDAI I30"/>
        <s v="HYUNDAI PALISADE"/>
        <s v="HYUNDAI SOLARIS"/>
        <s v="HYUNDAI TUCSON"/>
        <s v="INFINITI Q60"/>
        <s v="INFINITI QX50 EX"/>
        <s v="INFINITI QX55"/>
        <s v="INFINITI QX80 QX56"/>
        <s v="ISUZU MU-X"/>
        <s v="JAC IEV7S"/>
        <s v="JAC J6"/>
        <s v="JAC J7"/>
        <s v="JAC JS4"/>
        <s v="JAC JS6"/>
        <s v="GRAND CHEROKEE"/>
        <s v="WRANGLER"/>
        <s v="KAIYI E5"/>
        <s v="KIA CARNIVAL"/>
        <s v="KIA CEE'D"/>
        <s v="KIA CERATO"/>
        <s v="KIA KIA K5"/>
        <s v="KIA KIA KX3"/>
        <s v="KIA MOHAVE BORREGO"/>
        <s v="KIA PICANTO MORNING"/>
        <s v="KIA RIO"/>
        <s v="KIA SELTOS"/>
        <s v="KIA SORENTO"/>
        <s v="KIA SOUL"/>
        <s v="KIA SPORTAGE"/>
        <s v="2121 NIVA"/>
        <s v="2123 NIVA"/>
        <s v="2131 NIVA"/>
        <s v="2190 GRANTA"/>
        <s v="2191 GRANTA"/>
        <s v="2194 GRANTA"/>
        <s v="2980 WIS"/>
        <s v="LARGUS"/>
        <s v="VESTA"/>
        <s v="XRAY"/>
        <s v="DEFENDER"/>
        <s v="DISCOVERY SPORT"/>
        <s v="RANGE ROVER"/>
        <s v="RANGE ROVER EVOQUE"/>
        <s v="RANGE ROVER SPORT"/>
        <s v="RANGE ROVER VELAR"/>
        <s v="LEXUS ES"/>
        <s v="LEXUS GX"/>
        <s v="LEXUS LS"/>
        <s v="LEXUS LX"/>
        <s v="LEXUS NX"/>
        <s v="LEXUS RX"/>
        <s v="LIL9"/>
        <s v="AVIATOR"/>
        <s v="MASERATI LEVANTE"/>
        <s v="CX-3"/>
        <s v="CX-30"/>
        <s v="CX-5"/>
        <s v="CX-9"/>
        <s v="MAZDA 2"/>
        <s v="MAZDA 3"/>
        <s v="MAZDA 6"/>
        <s v="MAZDA CX-4"/>
        <s v="MAZDA UNSPECIFIED"/>
        <s v="MX-30"/>
        <s v="C-KLASSE"/>
        <s v="E-KLASSE"/>
        <s v="G-KLASSE"/>
        <s v="GLA-KLASSE"/>
        <s v="GLB-KLASSE"/>
        <s v="GLC-KLASSE"/>
        <s v="GLE-KLASSE"/>
        <s v="GLS-KLASSE"/>
        <s v="MERCEDES EQB"/>
        <s v="MERCEDES EQC"/>
        <s v="MERCEDES EQS"/>
        <s v="S-KLASSE"/>
        <s v="MINI MINI"/>
        <s v="ASX"/>
        <s v="ECLIPSE CROSS"/>
        <s v="MIRAGE DINGO"/>
        <s v="MITSUBISHI XPANDER"/>
        <s v="MONTERO"/>
        <s v="OUTLANDER"/>
        <s v="PAJERO"/>
        <s v="PAJERO SPORT"/>
        <s v="RVR"/>
        <s v="KIX"/>
        <s v="LEAF"/>
        <s v="MURANO"/>
        <s v="NISSAN UNSPECIFIED"/>
        <s v="NOTE"/>
        <s v="PATHFINDER"/>
        <s v="PATROL"/>
        <s v="QASHQAI"/>
        <s v="ROGUE"/>
        <s v="SERENA"/>
        <s v="TERRANO"/>
        <s v="X-TRAIL"/>
        <s v="OMODA C5"/>
        <s v="OMODA S5"/>
        <s v="OPEL CROSSLAND X"/>
        <s v="PEUGEOT 2008"/>
        <s v="CAYENNE"/>
        <s v="ARKANA"/>
        <s v="DUSTER"/>
        <s v="KAPTUR"/>
        <s v="RENAULT LOGAN"/>
        <s v="RENAULT SANDERO"/>
        <s v="ROLLS-ROYCE CULLINAN"/>
        <s v="KAROQ"/>
        <s v="KODIAQ"/>
        <s v="OCTAVIA"/>
        <s v="SKODA KAMIQ"/>
        <s v="SKODA RAPID"/>
        <s v="SUPERB"/>
        <s v="REXTON"/>
        <s v="FORESTER"/>
        <s v="IMPREZA"/>
        <s v="OUTBACK"/>
        <s v="SUBARU XV"/>
        <s v="ESCUDO"/>
        <s v="GRAND VITARA"/>
        <s v="HUSTLER"/>
        <s v="IGNIS"/>
        <s v="JIMNY"/>
        <s v="SOLIO"/>
        <s v="SWIFT"/>
        <s v="XBEE"/>
        <s v="TANK 300"/>
        <s v="TANK 500"/>
        <s v="TESLA 3"/>
        <s v="TESLA X"/>
        <s v="TESLA Y"/>
        <s v="TOYOTA ALPHARD"/>
        <s v="TOYOTA AQUA"/>
        <s v="TOYOTA AVALON"/>
        <s v="TOYOTA CAMRY"/>
        <s v="TOYOTA C-HR"/>
        <s v="TOYOTA COROLLA"/>
        <s v="TOYOTA CROWN"/>
        <s v="TOYOTA ESQUIRE"/>
        <s v="TOYOTA FJ CRUISER"/>
        <s v="TOYOTA FORTUNER"/>
        <s v="TOYOTA HARRIER"/>
        <s v="TOYOTA HIGHLANDER"/>
        <s v="TOYOTA LAND CRUISER 300"/>
        <s v="TOYOTA LANDCRUISER"/>
        <s v="TOYOTA LANDCRUISER 200"/>
        <s v="TOYOTA NOAH"/>
        <s v="TOYOTA PASSO"/>
        <s v="TOYOTA PIXIS SPACE"/>
        <s v="TOYOTA PRIUS"/>
        <s v="TOYOTA PROBOX"/>
        <s v="TOYOTA RAV4"/>
        <s v="TOYOTA RUNNER"/>
        <s v="TOYOTA SEQUOIA"/>
        <s v="TOYOTA SIENTA"/>
        <s v="TOYOTA SUCCEED"/>
        <s v="TOYOTA TOYOTA BZ4X"/>
        <s v="TOYOTA TOYOTA RAIZE"/>
        <s v="TOYOTA TOYOTA UNSPECIFIED"/>
        <s v="TOYOTA VENZA"/>
        <s v="TOYOTA VOXY"/>
        <s v="TOYOTA YARIS"/>
        <s v="UAZ 3151 HUNTER"/>
        <s v="UAZ 3163 PATRIOT"/>
        <s v="VOLKSWAGEN BORA"/>
        <s v="VOLKSWAGEN ID4"/>
        <s v="VOLKSWAGEN ID6"/>
        <s v="VOLKSWAGEN POLO"/>
        <s v="VOLKSWAGEN TERAMONT"/>
        <s v="VOLKSWAGEN TIGUAN"/>
        <s v="VOLKSWAGEN TOUAREG"/>
        <s v="VOLKSWAGEN MAGOTAN"/>
        <s v="VOLKSWAGEN TAOS"/>
        <s v="S90"/>
        <s v="XC40"/>
        <s v="XC60"/>
        <s v="XC90"/>
        <s v="VOYAH DREAMER"/>
        <s v="VOYAH FREE"/>
        <s v="WELTMEISTER EX-5"/>
        <s v="ACURA RDX"/>
        <s v="ACURA TLX"/>
        <s v="ASTON MARTIN DB 11"/>
        <s v="ASTON MARTIN DBS"/>
        <s v="ASTON MARTIN DBX"/>
        <s v="AUDI A3"/>
        <s v="AUDI A3 SPORTBACK"/>
        <s v="AUDI A4"/>
        <s v="AUDI A5"/>
        <s v="AUDI A7"/>
        <s v="AUDI Q3"/>
        <s v="AUDI RS5"/>
        <s v="AUDI RS6"/>
        <s v="AUDI RS7"/>
        <s v="AUDI S8"/>
        <s v="AUDI SQ7"/>
        <s v="AUDI SQ8"/>
        <s v="AVATR C11"/>
        <s v="MOSKWITSCH 3E"/>
        <s v="BENTLEY BENTAYGA"/>
        <s v="BMW I3"/>
        <s v="BMW I7"/>
        <s v="BMW IX3"/>
        <s v="BMW SERIE 1"/>
        <s v="BMW SERIE 4"/>
        <s v="BMW SERIE 6 GT"/>
        <s v="BMW SERIE 8"/>
        <s v="BMW XM"/>
        <s v="M3"/>
        <s v="M4"/>
        <s v="M5"/>
        <s v="M8"/>
        <s v="Z 4"/>
        <s v="BUICK ENCORE"/>
        <s v="BUICK ENVISION"/>
        <s v="BYD QIN"/>
        <s v="BYD SONG"/>
        <s v="CADILLAC CTS"/>
        <s v="CADILLAC LYRIQ"/>
        <s v="CADILLAC XT4"/>
        <s v="CHANGAN ALSVIN"/>
        <s v="CHANGAN AUSHAN A600EV"/>
        <s v="CHANGAN BENBEN E-STAR"/>
        <s v="CHANGAN UNI-V"/>
        <s v="CHERY A16"/>
        <s v="CHERY ARRIZO 8"/>
        <s v="CHERY EQ5"/>
        <s v="CHERY JETOUR X70"/>
        <s v="CHERY TIGGO 7"/>
        <s v="TIGGO"/>
        <s v="CAMARO"/>
        <s v="CHEVROLET CAPTIVA"/>
        <s v="CHEVROLET MENLO"/>
        <s v="CHEVROLET MONZA"/>
        <s v="CHEVROLET TRAVERSE"/>
        <s v="CHEVROLET TRAX"/>
        <s v="CORVETTE"/>
        <s v="EQUINOX"/>
        <s v="MALIBU"/>
        <s v="ORLANDO"/>
        <s v="SPARK"/>
        <s v="C4"/>
        <s v="C5 AIRCROSS"/>
        <s v="FORMENTOR"/>
        <s v="DAMAS"/>
        <s v="DENZA D9"/>
        <s v="CHARGER"/>
        <s v="DODGE CHALLENGER"/>
        <s v="DONGFENG AEOLUS"/>
        <s v="DONGFENG M-NV"/>
        <s v="DONGFENG X-NV"/>
        <s v="EVOLUTE IJOY"/>
        <s v="EVOLUTE I-PRO"/>
        <s v="BESTURN B50"/>
        <s v="FAW BESTUNE T99"/>
        <s v="FERRARI F8 TRIBUTO"/>
        <s v="FERRARI SF90 STRADALE"/>
        <s v="DOBLO"/>
        <s v="FIAT 500 E"/>
        <s v="EDGE"/>
        <s v="ESCAPE"/>
        <s v="EXPLORER"/>
        <s v="FORTHING T5 EVO"/>
        <s v="FORTHING YACHT"/>
        <s v="GAC GN8"/>
        <s v="GAC GS5"/>
        <s v="GAZ 2330 TIGER"/>
        <s v="GAZ UNSPECIFIED"/>
        <s v="GEELY EMGRAND"/>
        <s v="GEELY EMGRAND 7"/>
        <s v="GEELY EMGRAND X7"/>
        <s v="GEELY GS"/>
        <s v="GENESIS G90"/>
        <s v="GMC TERRAIN"/>
        <s v="CIVIC"/>
        <s v="HONDA E:NP1"/>
        <s v="HONDA E:NS1"/>
        <s v="HR-V"/>
        <s v="INSIGHT"/>
        <s v="PILOT"/>
        <s v="STEPWGN"/>
        <s v="HONGQI E HS9"/>
        <s v="HONGQI HS5"/>
        <s v="HOZON NETA U"/>
        <s v="HUAWEI AITO M5"/>
        <s v="HYUNDAI AVANTE"/>
        <s v="HYUNDAI ACCENT"/>
        <s v="HYUNDAI BAYON"/>
        <s v="HYUNDAI CASPER"/>
        <s v="HYUNDAI CUSTO"/>
        <s v="HYUNDAI ENCINO"/>
        <s v="HYUNDAI IONIQ"/>
        <s v="HYUNDAI KONA"/>
        <s v="HYUNDAI I20"/>
        <s v="HYUNDAI IX35"/>
        <s v="INFINITI QX60 JX"/>
        <s v="JAC S4"/>
        <s v="JAC S6"/>
        <s v="JAC S7"/>
        <s v="JAC SOL E10X"/>
        <s v="REFINE S3"/>
        <s v="F-PACE"/>
        <s v="I-PACE"/>
        <s v="COMPASS"/>
        <s v="WAGONEER"/>
        <s v="JETTA VA-3"/>
        <s v="JETTA VS-5"/>
        <s v="JETTA VS-7"/>
        <s v="KIA FORTE"/>
        <s v="KIA EV6"/>
        <s v="KIA K3"/>
        <s v="KIA K5"/>
        <s v="KIA K8"/>
        <s v="KIA K9"/>
        <s v="KIA K900"/>
        <s v="KIA KX3"/>
        <s v="KIA TELLURIDE"/>
        <s v="KIA MAGENTIS OPTIMA"/>
        <s v="KIA STINGER"/>
        <s v="2192 GRANTA"/>
        <s v="VAZ UNSPECIFIED"/>
        <s v="X CROSS 5"/>
        <s v="LAMBORGHINI URUS"/>
        <s v="DISCOVERY"/>
        <s v="LEAPMOTOR C11"/>
        <s v="LEXUS IS"/>
        <s v="LEXUS UX"/>
        <s v="LI XIANG ONE"/>
        <s v="LIL7"/>
        <s v="LINCOLN CORSAIR"/>
        <s v="LINCOLN MKS"/>
        <s v="NAVIGATOR"/>
        <s v="LIVAN X3PRO"/>
        <s v="LYNK AND CO 05"/>
        <s v="ATENZA"/>
        <s v="CX-60"/>
        <s v="FLAIR"/>
        <s v="A-KLASSE"/>
        <s v="AMG GT"/>
        <s v="CLA-KLASSE"/>
        <s v="CLS-KLASSE"/>
        <s v="MERCEDES EQE"/>
        <s v="SL-KLASSE"/>
        <s v="AIRTREK"/>
        <s v="MITSUBISHI ATTRAGE"/>
        <s v="NIO ES8"/>
        <s v="ALTIMA"/>
        <s v="DAYZ"/>
        <s v="NISSAN ARIYA"/>
        <s v="NISSAN AURA"/>
        <s v="NV 100"/>
        <s v="XTERRA PALADIN"/>
        <s v="GRANDLAND X"/>
        <s v="MOKKA"/>
        <s v="PEUGEOT 3008"/>
        <s v="PEUGEOT 408"/>
        <s v="PEUGEOT 5008"/>
        <s v="MACAN"/>
        <s v="PANAMERA"/>
        <s v="PORSCHE 911 CARRERA"/>
        <s v="PORSCHE 911 TURBO"/>
        <s v="PORSCHE TAYCAN"/>
        <s v="RAVON R4"/>
        <s v="KOLEOS"/>
        <s v="RENAULT LODGY"/>
        <s v="ROLLS-ROYCE GHOST"/>
        <s v="FABIA"/>
        <s v="SKYWELL ET5"/>
        <s v="SKYWELL HT-I"/>
        <s v="SOKON SERES SF5"/>
        <s v="TIVOLI"/>
        <s v="ASCENT"/>
        <s v="SUBARU CROSSTREK"/>
        <s v="WRX"/>
        <s v="BALENO"/>
        <s v="SUZUKI CIAZ"/>
        <s v="SX 4"/>
        <s v="WAGON R+"/>
        <s v="TESLA S"/>
        <s v="TOYOTA GR 86"/>
        <s v="TOYOTA GRANVIA"/>
        <s v="TOYOTA LEVIN"/>
        <s v="TOYOTA RUSH"/>
        <s v="TOYOTA SIENNA"/>
        <s v="TOYOTA TOYOTA WIGO"/>
        <s v="UAZ UNSPECIFIED"/>
        <s v="VOLKSWAGEN ARTEON"/>
        <s v="VOLKSWAGEN CC"/>
        <s v="VOLKSWAGEN E-LAVIDA"/>
        <s v="VOLKSWAGEN GOLF"/>
        <s v="VOLKSWAGEN ID3"/>
        <s v="VOLKSWAGEN JETTA"/>
        <s v="VOLKSWAGEN PASSAT"/>
        <s v="VOLKSWAGEN T-ROC"/>
        <s v="VOLKSWAGEN  ATLAS"/>
        <s v="VOLKSWAGEN  MAGOTAN"/>
        <s v="VOLKSWAGEN  TALAGON"/>
        <s v="VOLKSWAGEN  TAOS"/>
        <s v="VOLKSWAGEN TAYRON"/>
        <s v="VOLKSWAGEN THARU"/>
        <s v="WELTMEISTER W6"/>
        <s v="XIAOPENG P7"/>
        <s v="ALFA GIULIA"/>
        <s v="ALFA STELVIO"/>
        <s v="AUDI Q2"/>
        <s v="AUDI RS Q3"/>
        <s v="AUDI RS3"/>
        <s v="AUDI RS4"/>
        <s v="AUDI S6"/>
        <s v="AUDI S7"/>
        <s v="AUDI TT"/>
        <s v="KOMENDANT"/>
        <s v="BAIC ВJ40 PLUS"/>
        <s v="BENTLEY CONTINENTAL"/>
        <s v="BLAVAL EQ"/>
        <s v="BMW I4"/>
        <s v="M2"/>
        <s v="X3M"/>
        <s v="BUICK LACROSSE"/>
        <s v="BYD E2"/>
        <s v="BYD EA1 DOLPHIN"/>
        <s v="BYD SEAL"/>
        <s v="CADILLAC XT6"/>
        <s v="CHANGAN EADO"/>
        <s v="C3 AIRCROSS"/>
        <s v="DURANGO"/>
        <s v="FERRARI PORTOFINO"/>
        <s v="FERRARI ROMA"/>
        <s v="FIAT 124"/>
        <s v="FUSION"/>
        <s v="GAC M8"/>
        <s v="GEELY GEOMETRY C"/>
        <s v="GEELY OKAVANGO"/>
        <s v="HIPHI Z"/>
        <s v="HONDA UR-V"/>
        <s v="HONDA ZR-V"/>
        <s v="PASSPORT"/>
        <s v="HONGQI E-QM5"/>
        <s v="HONGQI H9"/>
        <s v="E-PACE"/>
        <s v="XF-SERIE"/>
        <s v="JMEV GSE"/>
        <s v="KIA PEGAS"/>
        <s v="KIA KX1"/>
        <s v="KIA NIRO"/>
        <s v="KIA RAY"/>
        <s v="LAMBORGHINI AVENTADOR"/>
        <s v="LAMBORGHINI HURACAN"/>
        <s v="LEXUS LC"/>
        <s v="LIL8"/>
        <s v="LINCOLN NAUTILUS"/>
        <s v="LYNK AND CO 09"/>
        <s v="MASERATI GRECALE"/>
        <s v="CX-8"/>
        <s v="MX-5"/>
        <s v="NIO ET7"/>
        <s v="SENTRA LUCINO"/>
        <s v="PEUGEOT 508"/>
        <s v="POLESTAR 2"/>
        <s v="BOXSTER"/>
        <s v="PORSCHE 911"/>
        <s v="ROLLS-ROYCE WRAITH"/>
        <s v="SAMSUNG QM 6"/>
        <s v="FORTWO"/>
        <s v="SMART SMART"/>
        <s v="SSANGYONG TORRES"/>
        <s v="BRZ"/>
        <s v="CELERIO"/>
        <s v="TOYOTA IZOA EV"/>
        <s v="TOYOTA SOLUNA VIOS"/>
        <s v="TOYOTA SUPRA"/>
        <s v="TOYOTA VELLFIRE"/>
        <s v="VOLKSWAGEN ATLAS"/>
        <s v="VOLKSWAGEN TALAGON"/>
        <s v="S60"/>
        <s v="V60"/>
        <s v="VOYAH PASSION"/>
        <s v="ALPINA XB7"/>
        <s v="CHERY JETOUR DASHING"/>
        <s v="CHERY JETOUR X90"/>
        <s v="CHERY TIGGO 3X"/>
        <s v="BLAZER"/>
        <s v="DACIA DUSTER"/>
        <s v="MAX"/>
        <s v="MONDEO"/>
        <s v="ODYSSEY"/>
        <s v="KIA CARENS"/>
        <s v="GL-KLASSE"/>
        <s v="MG HS"/>
        <s v="NIO EC6"/>
        <s v="JUKE"/>
        <s v="VOLKSWAGEN UP!"/>
        <s v="VOLKSWAGEN  TAYRON"/>
        <s v="BMW 340"/>
        <s v="AMULET FLAGCLOUD"/>
        <s v="COPEN"/>
        <s v="DONGFENG E11K"/>
        <s v="FORD EVOS"/>
        <s v="GEELY STARRAY"/>
        <s v="CITY"/>
        <s v="HONDA NBOX"/>
        <s v="N-WGN"/>
        <s v="CHEROKEE"/>
        <s v="LIVAN X6PRO"/>
        <s v="DEMIO"/>
        <s v="MITSUBISHI EK X"/>
        <s v="CAYMAN"/>
        <s v="LEGACY"/>
        <s v="LEVORG"/>
        <s v="ALTO"/>
        <s v="TOYOTA ALLION"/>
        <s v="TOYOTA PREMIO"/>
        <s v="TOYOTA ROOMY"/>
        <s v="TOYOTA TOYOTA PIXIS EPOCH"/>
        <s v="VOLKSWAGEN  TAVENDOR"/>
        <s v="X4M"/>
        <s v="TRACKER"/>
        <s v="MIRA"/>
        <s v="MOVE"/>
        <s v="DATSUN ON-DO"/>
        <s v="DONGFENG UNSPECIFIED"/>
        <s v="FORTHING FRIDAY"/>
        <s v="GMC ACADIA"/>
        <s v="RIDGELINE"/>
        <s v="MOHAVE BORREGO"/>
        <s v="PICANTO MORNING"/>
        <s v="NIO ES6"/>
        <s v="NIO ES7"/>
        <s v="TOYOTA AYGO"/>
        <s v="VOLKSWAGEN  THARU"/>
        <s v="XIAOPENG G3"/>
        <s v="XIAOPENG G9"/>
        <s v="ACURA ILX"/>
        <s v="TONALE"/>
        <s v="ALPINA B5"/>
        <s v="ALPINA B7"/>
        <s v="ALPINE А110"/>
        <s v="APAL STALKER"/>
        <s v="AUDI Q4"/>
        <s v="AUDI R8"/>
        <s v="AUDI S3"/>
        <s v="AUDI S5"/>
        <s v="ARSENAL"/>
        <s v="LAFET"/>
        <s v="BAIC EU5"/>
        <s v="BAIC RUIXIANG X5"/>
        <s v="BAOJUN KIWI EV"/>
        <s v="BENTLEY MULSANNE"/>
        <s v="BMW SERIE 2 ACTIVE TOURER"/>
        <s v="Z4M"/>
        <s v="BUICK CENTURY"/>
        <s v="CHANGAN EV460"/>
        <s v="CHANGAN SHENLAN SL03"/>
        <s v="CHERY A3 M11"/>
        <s v="BOLT"/>
        <s v="EXPRESS VAN"/>
        <s v="VOLT"/>
        <s v="PACIFICA"/>
        <s v="VOYAGER"/>
        <s v="CITROEN AMI"/>
        <s v="ATRAI"/>
        <s v="DAIHATSU UNSPECIFIED"/>
        <s v="GRAND CARAVAN"/>
        <s v="DONGFENG EX1"/>
        <s v="EXEED ATLANTIX"/>
        <s v="EXEED RX"/>
        <s v="FERRARI 812 SUPERFAST"/>
        <s v="FERRARI F8 SPIDER"/>
        <s v="EXPEDITION"/>
        <s v="FORD FOCUS"/>
        <s v="FORD GT"/>
        <s v="FORTHING M5"/>
        <s v="GAC AION LX"/>
        <s v="GAC GS3"/>
        <s v="GEELY JIAJI"/>
        <s v="HAVAL M6 PLUS"/>
        <s v="HONDA E"/>
        <s v="HONDA UNSPECIFIED"/>
        <s v="HONDA X-NV"/>
        <s v="HONGQI H5"/>
        <s v="HONGQI LS7"/>
        <s v="HUAWEI AITO M7"/>
        <s v="HYUNDAI CELESTA"/>
        <s v="INFINITI Q50"/>
        <s v="INFINITI UNSPECIFIED"/>
        <s v="IRAN KHODRO TARA"/>
        <s v="REFINE S5"/>
        <s v="F-TYPE"/>
        <s v="RENEGADE"/>
        <s v="KIA K7"/>
        <s v="KX1"/>
        <s v="LEXUS CT"/>
        <s v="LEXUS LM"/>
        <s v="LINGSTAR CNEVROVER"/>
        <s v="POCCO"/>
        <s v="LIVAN S6PRO"/>
        <s v="CX-50"/>
        <s v="MCLAREN 570S"/>
        <s v="MCLAREN GT"/>
        <s v="MERCEDES EQA"/>
        <s v="MG 5"/>
        <s v="MG 6"/>
        <s v="MG ZS"/>
        <s v="MITSUBISHI UNSPECIFIED"/>
        <s v="GT-R"/>
        <s v="MAXIMA"/>
        <s v="VERSA"/>
        <s v="ASTRA"/>
        <s v="OPEL CORSA"/>
        <s v="ORA GOOD CAT"/>
        <s v="ORA IQ"/>
        <s v="PEUGEOT 208"/>
        <s v="CLIO"/>
        <s v="MEGANE"/>
        <s v="RENAULT AUSTRAL"/>
        <s v="RENAULT ZOE"/>
        <s v="RIVIAN R1S"/>
        <s v="ROEWE I5"/>
        <s v="ROEWE IMAX8"/>
        <s v="ROLLS-ROYCE PHANTOM"/>
        <s v="SAIC-GM-WULING ZHIJI L7"/>
        <s v="SAMSUNG XM3"/>
        <s v="SIMING M-NV"/>
        <s v="SKODA UNSPECIFIED"/>
        <s v="SKYWELL HT I"/>
        <s v="SMA MAPLE C32"/>
        <s v="SUZUKI DZIRE"/>
        <s v="TOYOTA AVANZA"/>
        <s v="TOYOTA GT 86"/>
        <s v="TOYOTA TOYOTA WILDLANDER"/>
        <s v="VOXY"/>
        <s v="YARIS"/>
        <s v="VOLKSWAGEN  T-CROSS"/>
        <s v="VOLKSWAGEN  UNSPECIFIED"/>
        <s v="VOLKSWAGEN  VILORAN"/>
        <s v="C40"/>
        <s v="S40"/>
        <s v="V90"/>
        <s v="WULING MINI EV"/>
        <s v="YEMA EC30"/>
        <s v="CHERY EQ1"/>
        <s v="FIESTA ASPIRE"/>
        <s v="GAC UNSPECIFIED"/>
        <s v="HAVAL SHENSHOU"/>
        <s v="HONDA EVERUS VE1"/>
        <s v="HYUNDAI VENUE"/>
        <s v="IRAN KHODRO DENA"/>
        <s v="IRAN KHODRO SOREN"/>
        <s v="KAIYI X3"/>
        <s v="LEXUS RC"/>
        <s v="SKODA ENYAQ"/>
        <s v="SUZUKI S-PRESSO"/>
        <s v="ALPHARD"/>
        <s v="AVALON"/>
        <s v="CAMRY"/>
        <s v="C-HR"/>
        <s v="COROLLA"/>
        <s v="FJ CRUISER"/>
        <s v="FORTUNER"/>
        <s v="GRANVIA"/>
        <s v="GT 86"/>
        <s v="HARRIER"/>
        <s v="HIGHLANDER"/>
        <s v="LAND CRUISER 300"/>
        <s v="LANDCRUISER"/>
        <s v="LANDCRUISER 200"/>
        <s v="LEVIN"/>
        <s v="PASSO"/>
        <s v="PRIUS"/>
        <s v="PROBOX"/>
        <s v="RAV4"/>
        <s v="ROOMY"/>
        <s v="RUNNER"/>
        <s v="RUSH"/>
        <s v="SEQUOIA"/>
        <s v="SIENNA"/>
        <s v="SPADE"/>
        <s v="SUPRA"/>
        <s v="TOYOTA BZ4X"/>
        <s v="TOYOTA RAIZE"/>
        <s v="VENZA"/>
        <s v="COLORADO"/>
        <s v="RAM"/>
        <s v="FORD F-SERIE"/>
        <s v="RANGER"/>
        <s v="GMC HUMMER EV"/>
        <s v="GREAT WALL GUN"/>
        <s v="GREAT WALL POER"/>
        <s v="WINGLE"/>
        <s v="ISUZU D-MAX"/>
        <s v="JAC T6"/>
        <s v="JEEP GLADIATOR"/>
        <s v="L 200"/>
        <s v="HILUX"/>
        <s v="TACOMA"/>
        <s v="TUNDRA"/>
        <s v="UAZ 2363 PICKUP"/>
        <s v="DONGFENG RICH"/>
        <s v="DONGFENG ZNA"/>
        <s v="JAC T8 PRO"/>
        <s v="CHANGAN KAICENE F70"/>
        <s v="GMC SIERRA"/>
        <s v="SILVERADO"/>
        <s v="JAC T8"/>
        <s v="TUNLAND"/>
        <s v="JAC RENI HFC 1027"/>
        <s v="CHEVROLET CHEYENNE"/>
        <s v="HYUNDAI SANTA CRUZ"/>
        <s v="JAC V7"/>
        <s v="RIVIAN R1T"/>
        <s v="BAW BJ-SERIE LNF"/>
        <s v="BERLINGO"/>
        <s v="JUMPER"/>
        <s v="SPACE TOURER"/>
        <s v="HIJET"/>
        <s v="TRANSIT"/>
        <s v="GAZ 2217 SOBOL"/>
        <s v="GAZ 2310 SOBOL"/>
        <s v="GAZ 2705 GAZEL"/>
        <s v="GAZ 2752 SOBOL"/>
        <s v="GAZ 3221 GAZEL"/>
        <s v="GAZ 3302 GAZEL"/>
        <s v="GAZ GAZEL NEXT"/>
        <s v="GAZ GAZEL NN"/>
        <s v="GAZ SOBOL NN"/>
        <s v="HYUNDAI GRAND STAREX"/>
        <s v="HYUNDAI H 1 H 100 STAREX"/>
        <s v="HYUNDAI PORTER"/>
        <s v="DAILY"/>
        <s v="HFC 1045"/>
        <s v="KIA BONGO"/>
        <s v="2346 WIS"/>
        <s v="2349 WIS"/>
        <s v="LARGUS FURGON"/>
        <s v="MERCEDES SPRINTER"/>
        <s v="VITO"/>
        <s v="V-KLASSE"/>
        <s v="DELICA"/>
        <s v="CLIPPER"/>
        <s v="NISSAN CARAVAN"/>
        <s v="NV 200"/>
        <s v="ZAFIRA LIFE"/>
        <s v="BOXER"/>
        <s v="EXPERT"/>
        <s v="PARTNER"/>
        <s v="TRAVELLER"/>
        <s v="MASTER"/>
        <s v="SOLLERS ARGO"/>
        <s v="SOLLERS ATLANT"/>
        <s v="CARRY"/>
        <s v="SUZUKI ERTIGO"/>
        <s v="DYNA"/>
        <s v="HIACE"/>
        <s v="TOWNACE"/>
        <s v="UAZ 128811"/>
        <s v="UAZ 2206"/>
        <s v="UAZ 2360 CARGO"/>
        <s v="UAZ 3303"/>
        <s v="UAZ 3741"/>
        <s v="UAZ 3909"/>
        <s v="UAZ 3962"/>
        <s v="UAZ PROFI"/>
        <s v="VOLKSWAGEN CADDY"/>
        <s v="VOLKSWAGEN CARAVELLE"/>
        <s v="VOLKSWAGEN CRAFTER"/>
        <s v="VOLKSWAGEN MULTIVAN"/>
        <s v="FENIX 1044"/>
        <s v="JUMPY"/>
        <s v="DONGFENG CAPTAIN T"/>
        <s v="DUCATO"/>
        <s v="TOURNEO CUSTOM"/>
        <s v="GAZ GAZEL E-NN"/>
        <s v="GRAND STAREX"/>
        <s v="H 1 H 100 STAREX"/>
        <s v="HFC 1020"/>
        <s v="K 2700, K 2500"/>
        <s v="MERCEDES EQV"/>
        <s v="COMBO"/>
        <s v="VIVARO"/>
        <s v="TOYOTA PROACE CITY"/>
        <s v="VOLKSWAGEN TRANSPORTER"/>
        <s v="TRANSIT CUSTOM"/>
        <s v="LDV MAXUS"/>
        <s v="CITAN"/>
        <s v="OPEL COMBO CARGO"/>
        <s v="OPEL COMBO LIFE"/>
        <s v="EXPRESS"/>
        <s v="TRAFIC"/>
        <s v="MAZ 281"/>
        <s v="WULING JIACHEN"/>
        <s v="2345 WIS"/>
        <s v="CABSTAR"/>
        <s v="EVERY LANDY"/>
        <s v="JAC N35"/>
        <s v="ASHOK LEYLAND PARTNER"/>
        <s v="CHANGAN KYC V3"/>
        <s v="EVM PRO"/>
        <s v="TALENTO"/>
        <s v="TOURNEO CONNECT"/>
        <s v="TRANSIT CONNECT"/>
        <s v="GMC SAVANA"/>
        <s v="JAC M209G"/>
        <s v="MOVANO"/>
        <s v="SKYWELL D11"/>
        <s v="WULING GXA5034"/>
        <s v="JAC N56"/>
        <s v="KIA K 2700, K 2500"/>
        <s v="MAN TGE"/>
        <m u="1"/>
        <s v="ARTEON" u="1"/>
        <s v="AZLK MOSKWITSCH 3E" u="1"/>
        <s v="A5" u="1"/>
        <s v="SOLARIS" u="1"/>
        <s v="DONGFENG FORTHING YACHT" u="1"/>
        <s v="AVANZA" u="1"/>
        <s v="SOUL" u="1"/>
        <s v="AQUA" u="1"/>
        <s v="BORA" u="1"/>
        <s v="RS3" u="1"/>
        <s v="RS4" u="1"/>
        <s v="RS5" u="1"/>
        <s v="RS6" u="1"/>
        <s v="RS7" u="1"/>
        <s v="VW TAYRON" u="1"/>
        <s v="GRANDEUR" u="1"/>
        <s v="SQ5" u="1"/>
        <s v="SQ7" u="1"/>
        <s v="SQ8" u="1"/>
        <s v="TRANSPORTER" u="1"/>
        <s v="NIRO" u="1"/>
        <s v="Q5" u="1"/>
        <s v="S5" u="1"/>
        <s v="TOYOTA WILDLANDER" u="1"/>
        <s v="VW ATLAS" u="1"/>
        <s v="CROWN" u="1"/>
        <s v="MULTIVAN" u="1"/>
        <s v="VW TAVENDOR" u="1"/>
        <s v="PREMIO" u="1"/>
        <s v="SPORTAGE" u="1"/>
        <s v="CERATO" u="1"/>
        <s v="A6" u="1"/>
        <s v="TERAMONT" u="1"/>
        <s v="JETTA" u="1"/>
        <s v="CARENS" u="1"/>
        <s v="TT" u="1"/>
        <s v="AZLK MOSKWITSCH 3" u="1"/>
        <s v="SOLUNA VIOS" u="1"/>
        <s v="T-ROC" u="1"/>
        <s v="CEE'D" u="1"/>
        <s v="E-TRON" u="1"/>
        <s v="SUCCEED" u="1"/>
        <s v="NOAH" u="1"/>
        <s v="VW THARU" u="1"/>
        <s v="R8" u="1"/>
        <s v="VW VILORAN" u="1"/>
        <s v="PIXIS SPACE" u="1"/>
        <s v="S6" u="1"/>
        <s v="Q2" u="1"/>
        <s v="MAGENTIS OPTIMA" u="1"/>
        <s v="RS Q3" u="1"/>
        <s v="IX35" u="1"/>
        <s v="AYGO" u="1"/>
        <s v="VENUE" u="1"/>
        <s v="CARAVELLE" u="1"/>
        <s v="RS Q8" u="1"/>
        <s v="SORENTO" u="1"/>
        <s v="E-TRON GT" u="1"/>
        <s v="A7" u="1"/>
        <s v="STINGER" u="1"/>
        <s v="A3 SPORTBACK" u="1"/>
        <s v="A3" u="1"/>
        <s v="TOUAREG" u="1"/>
        <s v="CADDY" u="1"/>
        <s v="POLO" u="1"/>
        <s v="GENESIS" u="1"/>
        <s v="PASSAT" u="1"/>
        <s v="Q7" u="1"/>
        <s v="I30" u="1"/>
        <s v="ALLION" u="1"/>
        <s v="RIO" u="1"/>
        <s v="VW MAGOTAN" u="1"/>
        <s v="S7" u="1"/>
        <s v="Q3" u="1"/>
        <s v="S3" u="1"/>
        <s v="RAY" u="1"/>
        <s v="E-LAVIDA" u="1"/>
        <s v="TOYOTA UNSPECIFIED" u="1"/>
        <s v="TIGUAN" u="1"/>
        <s v="TOYOTA PIXIS EPOCH" u="1"/>
        <s v="PALISADE" u="1"/>
        <s v="DONGFENG FORTHING M5" u="1"/>
        <s v="VW T-CROSS" u="1"/>
        <s v="GOLF" u="1"/>
        <s v="A8" u="1"/>
        <s v="VW TAOS" u="1"/>
        <s v="VW UNSPECIFIED" u="1"/>
        <s v="FORTE" u="1"/>
        <s v="A4" u="1"/>
        <s v="ESQUIRE" u="1"/>
        <s v="TUCSON" u="1"/>
        <s v="ID3" u="1"/>
        <s v="ID4" u="1"/>
        <s v="ID6" u="1"/>
        <s v="GR 86" u="1"/>
        <s v="CRAFTER" u="1"/>
        <s v="UP!" u="1"/>
        <s v="SELTOS" u="1"/>
        <s v="Q8" u="1"/>
        <s v="SIENTA" u="1"/>
        <s v="S8" u="1"/>
        <s v="Q4" u="1"/>
        <s v="TOYOTA WIGO" u="1"/>
        <s v="CRETA" u="1"/>
        <s v="AVANTE" u="1"/>
        <s v="VW TALAGON" u="1"/>
        <s v="CARNIVAL" u="1"/>
        <s v="IZOA EV" u="1"/>
        <s v="DONGFENG FORTHING T5 EVO" u="1"/>
      </sharedItems>
    </cacheField>
    <cacheField name="мес 2023" numFmtId="3">
      <sharedItems containsString="0" containsBlank="1" containsNumber="1" containsInteger="1" minValue="1" maxValue="2851"/>
    </cacheField>
    <cacheField name="мес 2022" numFmtId="3">
      <sharedItems containsString="0" containsBlank="1" containsNumber="1" containsInteger="1" minValue="1" maxValue="918"/>
    </cacheField>
    <cacheField name="2023" numFmtId="3">
      <sharedItems containsString="0" containsBlank="1" containsNumber="1" containsInteger="1" minValue="1" maxValue="16649"/>
    </cacheField>
    <cacheField name="2022" numFmtId="3">
      <sharedItems containsString="0" containsBlank="1" containsNumber="1" containsInteger="1" minValue="1" maxValue="7843"/>
    </cacheField>
    <cacheField name="Страна производитель" numFmtId="0">
      <sharedItems containsBlank="1" count="10">
        <s v="ЯПОНИЯ"/>
        <s v="ЕВРОПА"/>
        <s v="РОССИЯ"/>
        <s v="КИТАЙ"/>
        <s v="США"/>
        <s v="КОРЕЯ"/>
        <s v="ИРАН"/>
        <s v="ИНДИЯ"/>
        <m u="1"/>
        <e v="#N/A" u="1"/>
      </sharedItems>
    </cacheField>
    <cacheField name="СЕГМЕНТ" numFmtId="0">
      <sharedItems containsBlank="1" count="4">
        <s v="ИНОМАРКИ"/>
        <s v="ОТЕЧЕСТВЕННЫЕ"/>
        <m u="1"/>
        <e v="#N/A" u="1"/>
      </sharedItems>
    </cacheField>
    <cacheField name="ФО описание" numFmtId="0">
      <sharedItems count="9">
        <s v="Дальневосточный ФО"/>
        <s v="Приволжский ФО"/>
        <s v="Северо-Западный ФО"/>
        <s v="Северо-Кавказский ФО"/>
        <s v="Сибирский ФО"/>
        <s v="Уральский ФО"/>
        <s v="Центральный ФО"/>
        <s v="Южный ФО"/>
        <e v="#N/A" u="1"/>
      </sharedItems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Татьяна" refreshedDate="45143.806975231484" createdVersion="6" refreshedVersion="6" minRefreshableVersion="3" recordCount="462" xr:uid="{00000000-000A-0000-FFFF-FFFF61000000}">
  <cacheSource type="worksheet">
    <worksheetSource ref="A1:D1048576" sheet="DATA РЕГИОНЫ"/>
  </cacheSource>
  <cacheFields count="4">
    <cacheField name="Регион" numFmtId="0">
      <sharedItems containsBlank="1" count="7">
        <s v="Москва"/>
        <s v="Московская область"/>
        <s v="Пермский край"/>
        <s v="Ставропольский край"/>
        <s v="Татарстан"/>
        <s v="Санкт-Петербург"/>
        <m/>
      </sharedItems>
    </cacheField>
    <cacheField name="Марка" numFmtId="0">
      <sharedItems containsBlank="1" count="119">
        <s v="Acura"/>
        <s v="ALFAROMEO"/>
        <s v="Alpina"/>
        <s v="Apal"/>
        <s v="Aston Martin"/>
        <s v="Audi"/>
        <s v="Aurus"/>
        <s v="Avatr"/>
        <s v="Москвич"/>
        <s v="Bentley"/>
        <s v="BAIC"/>
        <s v="Blaval"/>
        <s v="BMW"/>
        <s v="Buick"/>
        <s v="BYD"/>
        <s v="Cadillac"/>
        <s v="Changan"/>
        <s v="Chery"/>
        <s v="Chevrolet"/>
        <s v="Chrysler"/>
        <s v="Citroen"/>
        <s v="Daewoo"/>
        <s v="Denza"/>
        <s v="DFSK"/>
        <s v="Dodge"/>
        <s v="Dongfeng"/>
        <s v="Evolute"/>
        <s v="Exeed"/>
        <s v="FAW"/>
        <s v="Ferrari"/>
        <s v="Fiat"/>
        <s v="Ford"/>
        <s v="Forthing"/>
        <s v="GAC"/>
        <s v="Geely"/>
        <s v="Genesis"/>
        <s v="GMC"/>
        <s v="Great Wall"/>
        <s v="Haval"/>
        <s v="Hiphi"/>
        <s v="Honda"/>
        <s v="Hongqi"/>
        <s v="Hozon"/>
        <s v="Huawei"/>
        <s v="Hyundai"/>
        <s v="Infiniti"/>
        <s v="Isuzu"/>
        <s v="JAC"/>
        <s v="Jaguar"/>
        <s v="Jeep"/>
        <s v="Jetta"/>
        <s v="Kaiyi"/>
        <s v="Kia"/>
        <s v="LADA"/>
        <s v="Lamborghini"/>
        <s v="LANDROVER"/>
        <s v="Leapmotor"/>
        <s v="Lexus"/>
        <s v="Li Xiang"/>
        <s v="Lincoln"/>
        <s v="Linktour"/>
        <s v="Livan"/>
        <s v="Lynk and Co"/>
        <s v="Maserati"/>
        <s v="Mazda"/>
        <s v="Mclaren"/>
        <s v="MERCEDES"/>
        <s v="MG"/>
        <s v="MINI"/>
        <s v="Mitsubishi"/>
        <s v="Nio"/>
        <s v="Nissan"/>
        <s v="Omoda"/>
        <s v="Opel"/>
        <s v="Ora"/>
        <s v="Peugeot"/>
        <s v="Polestar"/>
        <s v="Porsche"/>
        <s v="Renault"/>
        <s v="Rivian"/>
        <s v="Roewe"/>
        <s v="Rolls Royce"/>
        <s v="Saic-Gm-Wuling"/>
        <s v="Siming"/>
        <s v="SKODA"/>
        <s v="Skywell"/>
        <s v="Sma"/>
        <s v="Smart"/>
        <s v="Sokon"/>
        <s v="Ssangyong"/>
        <s v="Subaru"/>
        <s v="Suzuki"/>
        <s v="Tank"/>
        <s v="Tesla"/>
        <s v="Toyota"/>
        <s v="UAZ"/>
        <s v="Volkswagen"/>
        <s v="Volvo"/>
        <s v="Voyah"/>
        <s v="Weltmeister"/>
        <s v="Wuling"/>
        <s v="Xiaopeng"/>
        <s v="Yema"/>
        <s v="Alpine"/>
        <s v="Baojun"/>
        <s v="Daihatsu"/>
        <s v="Foton"/>
        <s v="Iran Khodro"/>
        <s v="Samsung"/>
        <s v="GAZ"/>
        <s v="Ravon"/>
        <s v="JMEV"/>
        <m/>
        <s v="AZLK" u="1"/>
        <s v="Land Rover" u="1"/>
        <s v="BIAC" u="1"/>
        <s v="Škoda" u="1"/>
        <s v="Alfa Romeo" u="1"/>
        <s v="Mercedes-Benz" u="1"/>
      </sharedItems>
    </cacheField>
    <cacheField name="6M'23" numFmtId="0">
      <sharedItems containsString="0" containsBlank="1" containsNumber="1" containsInteger="1" minValue="1" maxValue="12064"/>
    </cacheField>
    <cacheField name="6M'22" numFmtId="0">
      <sharedItems containsString="0" containsBlank="1" containsNumber="1" containsInteger="1" minValue="1" maxValue="9854"/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Татьяна" refreshedDate="45145.757037962961" createdVersion="6" refreshedVersion="6" minRefreshableVersion="3" recordCount="689" xr:uid="{00000000-000A-0000-FFFF-FFFF62000000}">
  <cacheSource type="worksheet">
    <worksheetSource ref="A1:H690" sheet="DATA FIN"/>
  </cacheSource>
  <cacheFields count="8">
    <cacheField name="brand" numFmtId="0">
      <sharedItems count="109">
        <s v="ACURA"/>
        <s v="ALFAROMEO"/>
        <s v="ALPINA"/>
        <s v="ALPINE"/>
        <s v="ASTON MARTIN"/>
        <s v="AUDI"/>
        <s v="AURUS"/>
        <s v="AVATR"/>
        <s v="МОСКВИЧ"/>
        <s v="BAIC"/>
        <s v="BAOJUN"/>
        <s v="BENTLEY"/>
        <s v="BLAVAL"/>
        <s v="BMW"/>
        <s v="BUICK"/>
        <s v="BYD"/>
        <s v="CADILLAC"/>
        <s v="CHANGAN"/>
        <s v="CHERY"/>
        <s v="CHEVROLET"/>
        <s v="CHRYSLER"/>
        <s v="CITROEN"/>
        <s v="CUPRA"/>
        <s v="DACIA"/>
        <s v="DAEWOO"/>
        <s v="DAIHATSU"/>
        <s v="DENZA"/>
        <s v="DFSK"/>
        <s v="DODGE"/>
        <s v="DONGFENG"/>
        <s v="ENOVATE"/>
        <s v="EVOLUTE"/>
        <s v="EXEED"/>
        <s v="FAW"/>
        <s v="FERRARI"/>
        <s v="FIAT"/>
        <s v="FORD"/>
        <s v="FORTHING"/>
        <s v="GAC"/>
        <s v="GEELY"/>
        <s v="GENESIS"/>
        <s v="GMC"/>
        <s v="HAVAL"/>
        <s v="HIPHI"/>
        <s v="HONDA"/>
        <s v="HONGQI"/>
        <s v="HOZON"/>
        <s v="HUAWEI"/>
        <s v="HYUNDAI"/>
        <s v="INFINITI"/>
        <s v="IRAN KHODRO"/>
        <s v="ISUZU"/>
        <s v="JAC"/>
        <s v="JAGUAR"/>
        <s v="JEEP"/>
        <s v="JETTA"/>
        <s v="JMEV"/>
        <s v="KAIYI"/>
        <s v="KIA"/>
        <s v="LADA"/>
        <s v="LAMBORGHINI"/>
        <s v="LANDROVER"/>
        <s v="LEAPMOTOR"/>
        <s v="LEXUS"/>
        <s v="LI XIANG"/>
        <s v="LINCOLN"/>
        <s v="LINKTOUR"/>
        <s v="LIVAN"/>
        <s v="LYNK AND CO"/>
        <s v="MASERATI"/>
        <s v="MAZDA"/>
        <s v="MCLAREN"/>
        <s v="MERCEDES"/>
        <s v="MG"/>
        <s v="MINI"/>
        <s v="MITSUBISHI"/>
        <s v="NIO"/>
        <s v="NISSAN"/>
        <s v="OMODA"/>
        <s v="OPEL"/>
        <s v="ORA"/>
        <s v="PEUGEOT"/>
        <s v="POLESTAR"/>
        <s v="PORSCHE"/>
        <s v="RENAULT"/>
        <s v="RIVIAN"/>
        <s v="ROEWE"/>
        <s v="ROLLS ROYCE"/>
        <s v="SAIC-GM-Wuling"/>
        <s v="SAMSUNG"/>
        <s v="SKODA"/>
        <s v="SKYWELL"/>
        <s v="SMART"/>
        <s v="SOKON"/>
        <s v="SSANGYONG"/>
        <s v="SUBARU"/>
        <s v="SUZUKI"/>
        <s v="TANK"/>
        <s v="TESLA"/>
        <s v="TOYOTA"/>
        <s v="UAZ"/>
        <s v="VOLKSWAGEN"/>
        <s v="VOLVO"/>
        <s v="VOYAH"/>
        <s v="WELTMEISTER"/>
        <s v="WULING"/>
        <s v="XIAOPENG"/>
        <s v="YEMA"/>
        <s v="AZLK" u="1"/>
      </sharedItems>
    </cacheField>
    <cacheField name="model" numFmtId="0">
      <sharedItems/>
    </cacheField>
    <cacheField name="Segment" numFmtId="0">
      <sharedItems/>
    </cacheField>
    <cacheField name="Sred. Zena" numFmtId="164">
      <sharedItems containsSemiMixedTypes="0" containsString="0" containsNumber="1" containsInteger="1" minValue="0" maxValue="75000000"/>
    </cacheField>
    <cacheField name="Kol-vo 06-23" numFmtId="164">
      <sharedItems containsString="0" containsBlank="1" containsNumber="1" containsInteger="1" minValue="1" maxValue="8813"/>
    </cacheField>
    <cacheField name="Oborot 06-2023" numFmtId="164">
      <sharedItems containsString="0" containsBlank="1" containsNumber="1" containsInteger="1" minValue="690000" maxValue="13655186100"/>
    </cacheField>
    <cacheField name="Kol-vo 6M 2023" numFmtId="164">
      <sharedItems containsSemiMixedTypes="0" containsString="0" containsNumber="1" containsInteger="1" minValue="1" maxValue="50845"/>
    </cacheField>
    <cacheField name="Oborot 6M 2023" numFmtId="164">
      <sharedItems containsSemiMixedTypes="0" containsString="0" containsNumber="1" containsInteger="1" minValue="0" maxValue="549630054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Татьяна" refreshedDate="45145.767720601849" createdVersion="6" refreshedVersion="6" minRefreshableVersion="3" recordCount="690" xr:uid="{00000000-000A-0000-FFFF-FFFF63000000}">
  <cacheSource type="worksheet">
    <worksheetSource ref="A1:J1048576" sheet="DATA FIN"/>
  </cacheSource>
  <cacheFields count="10">
    <cacheField name="brand" numFmtId="0">
      <sharedItems containsBlank="1" count="109">
        <s v="ACURA"/>
        <s v="ALFAROMEO"/>
        <s v="ALPINA"/>
        <s v="ALPINE"/>
        <s v="ASTON MARTIN"/>
        <s v="AUDI"/>
        <s v="AURUS"/>
        <s v="AVATR"/>
        <s v="МОСКВИЧ"/>
        <s v="BAIC"/>
        <s v="BAOJUN"/>
        <s v="BENTLEY"/>
        <s v="BLAVAL"/>
        <s v="BMW"/>
        <s v="BUICK"/>
        <s v="BYD"/>
        <s v="CADILLAC"/>
        <s v="CHANGAN"/>
        <s v="CHERY"/>
        <s v="CHEVROLET"/>
        <s v="CHRYSLER"/>
        <s v="CITROEN"/>
        <s v="CUPRA"/>
        <s v="DACIA"/>
        <s v="DAEWOO"/>
        <s v="DAIHATSU"/>
        <s v="DENZA"/>
        <s v="DFSK"/>
        <s v="DODGE"/>
        <s v="DONGFENG"/>
        <s v="ENOVATE"/>
        <s v="EVOLUTE"/>
        <s v="EXEED"/>
        <s v="FAW"/>
        <s v="FERRARI"/>
        <s v="FIAT"/>
        <s v="FORD"/>
        <s v="FORTHING"/>
        <s v="GAC"/>
        <s v="GEELY"/>
        <s v="GENESIS"/>
        <s v="GMC"/>
        <s v="HAVAL"/>
        <s v="HIPHI"/>
        <s v="HONDA"/>
        <s v="HONGQI"/>
        <s v="HOZON"/>
        <s v="HUAWEI"/>
        <s v="HYUNDAI"/>
        <s v="INFINITI"/>
        <s v="IRAN KHODRO"/>
        <s v="ISUZU"/>
        <s v="JAC"/>
        <s v="JAGUAR"/>
        <s v="JEEP"/>
        <s v="JETTA"/>
        <s v="JMEV"/>
        <s v="KAIYI"/>
        <s v="KIA"/>
        <s v="LADA"/>
        <s v="LAMBORGHINI"/>
        <s v="LANDROVER"/>
        <s v="LEAPMOTOR"/>
        <s v="LEXUS"/>
        <s v="LI XIANG"/>
        <s v="LINCOLN"/>
        <s v="LINKTOUR"/>
        <s v="LIVAN"/>
        <s v="LYNK AND CO"/>
        <s v="MASERATI"/>
        <s v="MAZDA"/>
        <s v="MCLAREN"/>
        <s v="MERCEDES"/>
        <s v="MG"/>
        <s v="MINI"/>
        <s v="MITSUBISHI"/>
        <s v="NIO"/>
        <s v="NISSAN"/>
        <s v="OMODA"/>
        <s v="OPEL"/>
        <s v="ORA"/>
        <s v="PEUGEOT"/>
        <s v="POLESTAR"/>
        <s v="PORSCHE"/>
        <s v="RENAULT"/>
        <s v="RIVIAN"/>
        <s v="ROEWE"/>
        <s v="ROLLS ROYCE"/>
        <s v="SAIC-GM-Wuling"/>
        <s v="SAMSUNG"/>
        <s v="SKODA"/>
        <s v="SKYWELL"/>
        <s v="SMART"/>
        <s v="SOKON"/>
        <s v="SSANGYONG"/>
        <s v="SUBARU"/>
        <s v="SUZUKI"/>
        <s v="TANK"/>
        <s v="TESLA"/>
        <s v="TOYOTA"/>
        <s v="UAZ"/>
        <s v="VOLKSWAGEN"/>
        <s v="VOLVO"/>
        <s v="VOYAH"/>
        <s v="WELTMEISTER"/>
        <s v="WULING"/>
        <s v="XIAOPENG"/>
        <s v="YEMA"/>
        <m/>
      </sharedItems>
    </cacheField>
    <cacheField name="model" numFmtId="0">
      <sharedItems containsBlank="1"/>
    </cacheField>
    <cacheField name="Segment" numFmtId="0">
      <sharedItems containsBlank="1" count="13">
        <s v="SUV"/>
        <s v="E"/>
        <s v="D"/>
        <s v="F+S"/>
        <s v="C"/>
        <s v="Minivan"/>
        <s v="A"/>
        <s v="UNSPEC"/>
        <s v="B"/>
        <s v="B+"/>
        <s v="-"/>
        <s v="MPV"/>
        <m/>
      </sharedItems>
    </cacheField>
    <cacheField name="Sred. Zena" numFmtId="0">
      <sharedItems containsString="0" containsBlank="1" containsNumber="1" containsInteger="1" minValue="0" maxValue="75000000"/>
    </cacheField>
    <cacheField name="Kol-vo 06-23" numFmtId="0">
      <sharedItems containsString="0" containsBlank="1" containsNumber="1" containsInteger="1" minValue="1" maxValue="8813"/>
    </cacheField>
    <cacheField name="Oborot 06-2023" numFmtId="0">
      <sharedItems containsString="0" containsBlank="1" containsNumber="1" containsInteger="1" minValue="690000" maxValue="13655186100"/>
    </cacheField>
    <cacheField name="Kol-vo 6M 2023" numFmtId="0">
      <sharedItems containsString="0" containsBlank="1" containsNumber="1" containsInteger="1" minValue="1" maxValue="50845"/>
    </cacheField>
    <cacheField name="Oborot 6M 2023" numFmtId="0">
      <sharedItems containsString="0" containsBlank="1" containsNumber="1" containsInteger="1" minValue="0" maxValue="54963005400"/>
    </cacheField>
    <cacheField name="ПРОИЗВОДИТЕЛЬ" numFmtId="0">
      <sharedItems containsBlank="1" count="8">
        <s v="ЯПОНИЯ"/>
        <s v="ЕВРОПА"/>
        <s v="РОССИЯ"/>
        <s v="КИТАЙ"/>
        <s v="США"/>
        <s v="КОРЕЯ"/>
        <s v="ИРАН"/>
        <m/>
      </sharedItems>
    </cacheField>
    <cacheField name="Сегмент" numFmtId="0">
      <sharedItems containsBlank="1" count="3">
        <s v="ИНОМАРКИ"/>
        <s v="ОТЕЧЕСТВЕННЫЕ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00">
  <r>
    <x v="0"/>
    <x v="0"/>
    <x v="0"/>
    <x v="0"/>
    <m/>
    <m/>
    <n v="2"/>
    <m/>
    <x v="0"/>
    <x v="0"/>
    <x v="0"/>
  </r>
  <r>
    <x v="0"/>
    <x v="0"/>
    <x v="1"/>
    <x v="1"/>
    <m/>
    <m/>
    <n v="1"/>
    <n v="1"/>
    <x v="1"/>
    <x v="0"/>
    <x v="0"/>
  </r>
  <r>
    <x v="0"/>
    <x v="0"/>
    <x v="1"/>
    <x v="2"/>
    <m/>
    <m/>
    <n v="1"/>
    <m/>
    <x v="1"/>
    <x v="0"/>
    <x v="0"/>
  </r>
  <r>
    <x v="0"/>
    <x v="0"/>
    <x v="1"/>
    <x v="3"/>
    <m/>
    <m/>
    <m/>
    <n v="2"/>
    <x v="1"/>
    <x v="0"/>
    <x v="0"/>
  </r>
  <r>
    <x v="0"/>
    <x v="0"/>
    <x v="1"/>
    <x v="4"/>
    <m/>
    <m/>
    <n v="2"/>
    <m/>
    <x v="1"/>
    <x v="0"/>
    <x v="0"/>
  </r>
  <r>
    <x v="0"/>
    <x v="0"/>
    <x v="1"/>
    <x v="5"/>
    <m/>
    <m/>
    <n v="1"/>
    <n v="7"/>
    <x v="1"/>
    <x v="0"/>
    <x v="0"/>
  </r>
  <r>
    <x v="0"/>
    <x v="0"/>
    <x v="1"/>
    <x v="6"/>
    <m/>
    <m/>
    <n v="5"/>
    <m/>
    <x v="1"/>
    <x v="0"/>
    <x v="0"/>
  </r>
  <r>
    <x v="0"/>
    <x v="0"/>
    <x v="1"/>
    <x v="7"/>
    <m/>
    <m/>
    <n v="5"/>
    <n v="3"/>
    <x v="1"/>
    <x v="0"/>
    <x v="0"/>
  </r>
  <r>
    <x v="0"/>
    <x v="0"/>
    <x v="1"/>
    <x v="8"/>
    <m/>
    <m/>
    <n v="1"/>
    <n v="1"/>
    <x v="1"/>
    <x v="0"/>
    <x v="0"/>
  </r>
  <r>
    <x v="0"/>
    <x v="0"/>
    <x v="1"/>
    <x v="9"/>
    <m/>
    <m/>
    <n v="1"/>
    <m/>
    <x v="1"/>
    <x v="0"/>
    <x v="0"/>
  </r>
  <r>
    <x v="0"/>
    <x v="0"/>
    <x v="2"/>
    <x v="10"/>
    <m/>
    <m/>
    <n v="1"/>
    <m/>
    <x v="2"/>
    <x v="1"/>
    <x v="0"/>
  </r>
  <r>
    <x v="0"/>
    <x v="0"/>
    <x v="3"/>
    <x v="11"/>
    <n v="1"/>
    <m/>
    <n v="4"/>
    <m/>
    <x v="2"/>
    <x v="1"/>
    <x v="0"/>
  </r>
  <r>
    <x v="0"/>
    <x v="0"/>
    <x v="4"/>
    <x v="12"/>
    <m/>
    <m/>
    <n v="1"/>
    <m/>
    <x v="1"/>
    <x v="0"/>
    <x v="0"/>
  </r>
  <r>
    <x v="0"/>
    <x v="0"/>
    <x v="5"/>
    <x v="13"/>
    <m/>
    <m/>
    <n v="3"/>
    <m/>
    <x v="1"/>
    <x v="0"/>
    <x v="0"/>
  </r>
  <r>
    <x v="0"/>
    <x v="0"/>
    <x v="5"/>
    <x v="14"/>
    <m/>
    <m/>
    <m/>
    <n v="1"/>
    <x v="1"/>
    <x v="0"/>
    <x v="0"/>
  </r>
  <r>
    <x v="0"/>
    <x v="0"/>
    <x v="5"/>
    <x v="15"/>
    <n v="1"/>
    <m/>
    <n v="2"/>
    <n v="1"/>
    <x v="1"/>
    <x v="0"/>
    <x v="0"/>
  </r>
  <r>
    <x v="0"/>
    <x v="0"/>
    <x v="5"/>
    <x v="16"/>
    <m/>
    <m/>
    <m/>
    <n v="3"/>
    <x v="1"/>
    <x v="0"/>
    <x v="0"/>
  </r>
  <r>
    <x v="0"/>
    <x v="0"/>
    <x v="5"/>
    <x v="17"/>
    <m/>
    <m/>
    <m/>
    <n v="1"/>
    <x v="1"/>
    <x v="0"/>
    <x v="0"/>
  </r>
  <r>
    <x v="0"/>
    <x v="0"/>
    <x v="5"/>
    <x v="18"/>
    <m/>
    <n v="1"/>
    <m/>
    <n v="4"/>
    <x v="1"/>
    <x v="0"/>
    <x v="0"/>
  </r>
  <r>
    <x v="0"/>
    <x v="0"/>
    <x v="5"/>
    <x v="19"/>
    <m/>
    <m/>
    <m/>
    <n v="1"/>
    <x v="1"/>
    <x v="0"/>
    <x v="0"/>
  </r>
  <r>
    <x v="0"/>
    <x v="0"/>
    <x v="5"/>
    <x v="20"/>
    <m/>
    <m/>
    <n v="1"/>
    <n v="6"/>
    <x v="1"/>
    <x v="0"/>
    <x v="0"/>
  </r>
  <r>
    <x v="0"/>
    <x v="0"/>
    <x v="5"/>
    <x v="21"/>
    <m/>
    <m/>
    <n v="1"/>
    <n v="4"/>
    <x v="1"/>
    <x v="0"/>
    <x v="0"/>
  </r>
  <r>
    <x v="0"/>
    <x v="0"/>
    <x v="5"/>
    <x v="22"/>
    <n v="1"/>
    <m/>
    <n v="7"/>
    <n v="8"/>
    <x v="1"/>
    <x v="0"/>
    <x v="0"/>
  </r>
  <r>
    <x v="0"/>
    <x v="0"/>
    <x v="5"/>
    <x v="23"/>
    <m/>
    <m/>
    <m/>
    <n v="2"/>
    <x v="1"/>
    <x v="0"/>
    <x v="0"/>
  </r>
  <r>
    <x v="0"/>
    <x v="0"/>
    <x v="5"/>
    <x v="24"/>
    <m/>
    <n v="1"/>
    <n v="15"/>
    <n v="8"/>
    <x v="1"/>
    <x v="0"/>
    <x v="0"/>
  </r>
  <r>
    <x v="0"/>
    <x v="0"/>
    <x v="5"/>
    <x v="25"/>
    <m/>
    <m/>
    <m/>
    <n v="2"/>
    <x v="1"/>
    <x v="0"/>
    <x v="0"/>
  </r>
  <r>
    <x v="0"/>
    <x v="0"/>
    <x v="5"/>
    <x v="26"/>
    <n v="2"/>
    <m/>
    <n v="8"/>
    <n v="5"/>
    <x v="1"/>
    <x v="0"/>
    <x v="0"/>
  </r>
  <r>
    <x v="0"/>
    <x v="0"/>
    <x v="6"/>
    <x v="27"/>
    <m/>
    <m/>
    <n v="1"/>
    <m/>
    <x v="3"/>
    <x v="0"/>
    <x v="0"/>
  </r>
  <r>
    <x v="0"/>
    <x v="0"/>
    <x v="6"/>
    <x v="28"/>
    <m/>
    <m/>
    <n v="2"/>
    <m/>
    <x v="3"/>
    <x v="0"/>
    <x v="0"/>
  </r>
  <r>
    <x v="0"/>
    <x v="0"/>
    <x v="6"/>
    <x v="29"/>
    <m/>
    <m/>
    <n v="1"/>
    <m/>
    <x v="3"/>
    <x v="0"/>
    <x v="0"/>
  </r>
  <r>
    <x v="0"/>
    <x v="0"/>
    <x v="7"/>
    <x v="30"/>
    <m/>
    <m/>
    <m/>
    <n v="2"/>
    <x v="4"/>
    <x v="0"/>
    <x v="0"/>
  </r>
  <r>
    <x v="0"/>
    <x v="0"/>
    <x v="7"/>
    <x v="31"/>
    <n v="1"/>
    <m/>
    <n v="7"/>
    <n v="4"/>
    <x v="4"/>
    <x v="0"/>
    <x v="0"/>
  </r>
  <r>
    <x v="0"/>
    <x v="0"/>
    <x v="8"/>
    <x v="32"/>
    <n v="3"/>
    <m/>
    <n v="6"/>
    <m/>
    <x v="3"/>
    <x v="0"/>
    <x v="0"/>
  </r>
  <r>
    <x v="0"/>
    <x v="0"/>
    <x v="8"/>
    <x v="33"/>
    <n v="2"/>
    <m/>
    <n v="5"/>
    <m/>
    <x v="3"/>
    <x v="0"/>
    <x v="0"/>
  </r>
  <r>
    <x v="0"/>
    <x v="0"/>
    <x v="8"/>
    <x v="34"/>
    <n v="2"/>
    <m/>
    <n v="8"/>
    <n v="2"/>
    <x v="3"/>
    <x v="0"/>
    <x v="0"/>
  </r>
  <r>
    <x v="0"/>
    <x v="0"/>
    <x v="8"/>
    <x v="35"/>
    <n v="1"/>
    <m/>
    <n v="2"/>
    <m/>
    <x v="3"/>
    <x v="0"/>
    <x v="0"/>
  </r>
  <r>
    <x v="0"/>
    <x v="0"/>
    <x v="8"/>
    <x v="36"/>
    <n v="1"/>
    <m/>
    <n v="1"/>
    <m/>
    <x v="3"/>
    <x v="0"/>
    <x v="0"/>
  </r>
  <r>
    <x v="0"/>
    <x v="0"/>
    <x v="8"/>
    <x v="37"/>
    <n v="1"/>
    <m/>
    <n v="1"/>
    <m/>
    <x v="3"/>
    <x v="0"/>
    <x v="0"/>
  </r>
  <r>
    <x v="0"/>
    <x v="0"/>
    <x v="8"/>
    <x v="38"/>
    <n v="7"/>
    <m/>
    <n v="13"/>
    <m/>
    <x v="3"/>
    <x v="0"/>
    <x v="0"/>
  </r>
  <r>
    <x v="0"/>
    <x v="0"/>
    <x v="8"/>
    <x v="39"/>
    <n v="1"/>
    <m/>
    <n v="1"/>
    <m/>
    <x v="3"/>
    <x v="0"/>
    <x v="0"/>
  </r>
  <r>
    <x v="0"/>
    <x v="0"/>
    <x v="9"/>
    <x v="40"/>
    <m/>
    <m/>
    <m/>
    <n v="13"/>
    <x v="3"/>
    <x v="0"/>
    <x v="0"/>
  </r>
  <r>
    <x v="0"/>
    <x v="0"/>
    <x v="9"/>
    <x v="41"/>
    <n v="2"/>
    <n v="6"/>
    <n v="9"/>
    <n v="19"/>
    <x v="3"/>
    <x v="0"/>
    <x v="0"/>
  </r>
  <r>
    <x v="0"/>
    <x v="0"/>
    <x v="9"/>
    <x v="42"/>
    <n v="9"/>
    <m/>
    <n v="38"/>
    <m/>
    <x v="3"/>
    <x v="0"/>
    <x v="0"/>
  </r>
  <r>
    <x v="0"/>
    <x v="0"/>
    <x v="9"/>
    <x v="43"/>
    <n v="1"/>
    <m/>
    <n v="2"/>
    <m/>
    <x v="3"/>
    <x v="0"/>
    <x v="0"/>
  </r>
  <r>
    <x v="0"/>
    <x v="0"/>
    <x v="9"/>
    <x v="44"/>
    <n v="21"/>
    <n v="9"/>
    <n v="94"/>
    <n v="48"/>
    <x v="3"/>
    <x v="0"/>
    <x v="0"/>
  </r>
  <r>
    <x v="0"/>
    <x v="0"/>
    <x v="9"/>
    <x v="45"/>
    <n v="2"/>
    <n v="1"/>
    <n v="9"/>
    <n v="4"/>
    <x v="3"/>
    <x v="0"/>
    <x v="0"/>
  </r>
  <r>
    <x v="0"/>
    <x v="0"/>
    <x v="9"/>
    <x v="46"/>
    <n v="2"/>
    <n v="2"/>
    <n v="6"/>
    <n v="24"/>
    <x v="3"/>
    <x v="0"/>
    <x v="0"/>
  </r>
  <r>
    <x v="0"/>
    <x v="0"/>
    <x v="9"/>
    <x v="47"/>
    <n v="12"/>
    <m/>
    <n v="38"/>
    <n v="1"/>
    <x v="3"/>
    <x v="0"/>
    <x v="0"/>
  </r>
  <r>
    <x v="0"/>
    <x v="0"/>
    <x v="10"/>
    <x v="48"/>
    <m/>
    <m/>
    <n v="1"/>
    <m/>
    <x v="4"/>
    <x v="0"/>
    <x v="0"/>
  </r>
  <r>
    <x v="0"/>
    <x v="0"/>
    <x v="10"/>
    <x v="49"/>
    <m/>
    <m/>
    <n v="1"/>
    <m/>
    <x v="4"/>
    <x v="0"/>
    <x v="0"/>
  </r>
  <r>
    <x v="0"/>
    <x v="0"/>
    <x v="10"/>
    <x v="50"/>
    <m/>
    <n v="1"/>
    <m/>
    <n v="2"/>
    <x v="4"/>
    <x v="0"/>
    <x v="0"/>
  </r>
  <r>
    <x v="0"/>
    <x v="0"/>
    <x v="10"/>
    <x v="51"/>
    <m/>
    <m/>
    <n v="1"/>
    <m/>
    <x v="4"/>
    <x v="0"/>
    <x v="0"/>
  </r>
  <r>
    <x v="0"/>
    <x v="0"/>
    <x v="10"/>
    <x v="52"/>
    <m/>
    <m/>
    <n v="2"/>
    <n v="5"/>
    <x v="4"/>
    <x v="0"/>
    <x v="0"/>
  </r>
  <r>
    <x v="0"/>
    <x v="0"/>
    <x v="10"/>
    <x v="53"/>
    <m/>
    <m/>
    <n v="1"/>
    <m/>
    <x v="4"/>
    <x v="0"/>
    <x v="0"/>
  </r>
  <r>
    <x v="0"/>
    <x v="0"/>
    <x v="11"/>
    <x v="54"/>
    <n v="2"/>
    <m/>
    <n v="3"/>
    <n v="3"/>
    <x v="0"/>
    <x v="0"/>
    <x v="0"/>
  </r>
  <r>
    <x v="0"/>
    <x v="0"/>
    <x v="12"/>
    <x v="55"/>
    <n v="1"/>
    <m/>
    <n v="1"/>
    <m/>
    <x v="3"/>
    <x v="0"/>
    <x v="0"/>
  </r>
  <r>
    <x v="0"/>
    <x v="0"/>
    <x v="13"/>
    <x v="56"/>
    <m/>
    <m/>
    <n v="1"/>
    <m/>
    <x v="3"/>
    <x v="0"/>
    <x v="0"/>
  </r>
  <r>
    <x v="0"/>
    <x v="0"/>
    <x v="14"/>
    <x v="57"/>
    <n v="7"/>
    <n v="2"/>
    <n v="20"/>
    <n v="3"/>
    <x v="3"/>
    <x v="0"/>
    <x v="0"/>
  </r>
  <r>
    <x v="0"/>
    <x v="0"/>
    <x v="14"/>
    <x v="58"/>
    <n v="2"/>
    <n v="5"/>
    <n v="31"/>
    <n v="26"/>
    <x v="3"/>
    <x v="0"/>
    <x v="0"/>
  </r>
  <r>
    <x v="0"/>
    <x v="0"/>
    <x v="14"/>
    <x v="59"/>
    <n v="3"/>
    <n v="1"/>
    <n v="29"/>
    <n v="11"/>
    <x v="3"/>
    <x v="0"/>
    <x v="0"/>
  </r>
  <r>
    <x v="0"/>
    <x v="0"/>
    <x v="15"/>
    <x v="60"/>
    <n v="1"/>
    <m/>
    <n v="1"/>
    <m/>
    <x v="3"/>
    <x v="0"/>
    <x v="0"/>
  </r>
  <r>
    <x v="0"/>
    <x v="0"/>
    <x v="15"/>
    <x v="61"/>
    <n v="1"/>
    <m/>
    <n v="1"/>
    <m/>
    <x v="3"/>
    <x v="0"/>
    <x v="0"/>
  </r>
  <r>
    <x v="0"/>
    <x v="0"/>
    <x v="15"/>
    <x v="62"/>
    <m/>
    <m/>
    <m/>
    <n v="2"/>
    <x v="3"/>
    <x v="0"/>
    <x v="0"/>
  </r>
  <r>
    <x v="0"/>
    <x v="0"/>
    <x v="15"/>
    <x v="63"/>
    <m/>
    <m/>
    <n v="1"/>
    <n v="2"/>
    <x v="3"/>
    <x v="0"/>
    <x v="0"/>
  </r>
  <r>
    <x v="0"/>
    <x v="0"/>
    <x v="16"/>
    <x v="64"/>
    <n v="1"/>
    <m/>
    <n v="3"/>
    <m/>
    <x v="4"/>
    <x v="0"/>
    <x v="0"/>
  </r>
  <r>
    <x v="0"/>
    <x v="0"/>
    <x v="16"/>
    <x v="65"/>
    <m/>
    <n v="1"/>
    <m/>
    <n v="1"/>
    <x v="4"/>
    <x v="0"/>
    <x v="0"/>
  </r>
  <r>
    <x v="0"/>
    <x v="0"/>
    <x v="16"/>
    <x v="66"/>
    <m/>
    <m/>
    <n v="2"/>
    <m/>
    <x v="4"/>
    <x v="0"/>
    <x v="0"/>
  </r>
  <r>
    <x v="0"/>
    <x v="0"/>
    <x v="16"/>
    <x v="67"/>
    <m/>
    <m/>
    <n v="1"/>
    <m/>
    <x v="4"/>
    <x v="0"/>
    <x v="0"/>
  </r>
  <r>
    <x v="0"/>
    <x v="0"/>
    <x v="17"/>
    <x v="68"/>
    <m/>
    <n v="1"/>
    <n v="1"/>
    <n v="3"/>
    <x v="3"/>
    <x v="0"/>
    <x v="0"/>
  </r>
  <r>
    <x v="0"/>
    <x v="0"/>
    <x v="18"/>
    <x v="69"/>
    <m/>
    <m/>
    <m/>
    <n v="1"/>
    <x v="3"/>
    <x v="0"/>
    <x v="0"/>
  </r>
  <r>
    <x v="0"/>
    <x v="0"/>
    <x v="18"/>
    <x v="70"/>
    <n v="8"/>
    <n v="1"/>
    <n v="35"/>
    <n v="9"/>
    <x v="3"/>
    <x v="0"/>
    <x v="0"/>
  </r>
  <r>
    <x v="0"/>
    <x v="0"/>
    <x v="18"/>
    <x v="71"/>
    <n v="9"/>
    <n v="2"/>
    <n v="30"/>
    <n v="7"/>
    <x v="3"/>
    <x v="0"/>
    <x v="0"/>
  </r>
  <r>
    <x v="0"/>
    <x v="0"/>
    <x v="18"/>
    <x v="72"/>
    <n v="2"/>
    <m/>
    <n v="14"/>
    <m/>
    <x v="3"/>
    <x v="0"/>
    <x v="0"/>
  </r>
  <r>
    <x v="0"/>
    <x v="0"/>
    <x v="18"/>
    <x v="73"/>
    <n v="11"/>
    <n v="1"/>
    <n v="38"/>
    <n v="6"/>
    <x v="3"/>
    <x v="0"/>
    <x v="0"/>
  </r>
  <r>
    <x v="0"/>
    <x v="0"/>
    <x v="18"/>
    <x v="74"/>
    <n v="4"/>
    <m/>
    <n v="11"/>
    <m/>
    <x v="3"/>
    <x v="0"/>
    <x v="0"/>
  </r>
  <r>
    <x v="0"/>
    <x v="0"/>
    <x v="18"/>
    <x v="75"/>
    <n v="1"/>
    <m/>
    <n v="1"/>
    <m/>
    <x v="3"/>
    <x v="0"/>
    <x v="0"/>
  </r>
  <r>
    <x v="0"/>
    <x v="0"/>
    <x v="19"/>
    <x v="76"/>
    <m/>
    <m/>
    <n v="1"/>
    <m/>
    <x v="5"/>
    <x v="0"/>
    <x v="0"/>
  </r>
  <r>
    <x v="0"/>
    <x v="0"/>
    <x v="19"/>
    <x v="77"/>
    <m/>
    <m/>
    <n v="2"/>
    <n v="1"/>
    <x v="5"/>
    <x v="0"/>
    <x v="0"/>
  </r>
  <r>
    <x v="0"/>
    <x v="0"/>
    <x v="19"/>
    <x v="78"/>
    <m/>
    <m/>
    <n v="7"/>
    <n v="3"/>
    <x v="5"/>
    <x v="0"/>
    <x v="0"/>
  </r>
  <r>
    <x v="0"/>
    <x v="0"/>
    <x v="19"/>
    <x v="79"/>
    <n v="4"/>
    <n v="2"/>
    <n v="11"/>
    <n v="6"/>
    <x v="5"/>
    <x v="0"/>
    <x v="0"/>
  </r>
  <r>
    <x v="0"/>
    <x v="0"/>
    <x v="20"/>
    <x v="80"/>
    <m/>
    <m/>
    <m/>
    <n v="1"/>
    <x v="4"/>
    <x v="0"/>
    <x v="0"/>
  </r>
  <r>
    <x v="0"/>
    <x v="0"/>
    <x v="21"/>
    <x v="81"/>
    <n v="16"/>
    <m/>
    <n v="52"/>
    <m/>
    <x v="3"/>
    <x v="0"/>
    <x v="0"/>
  </r>
  <r>
    <x v="0"/>
    <x v="0"/>
    <x v="21"/>
    <x v="82"/>
    <n v="6"/>
    <n v="4"/>
    <n v="43"/>
    <n v="25"/>
    <x v="3"/>
    <x v="0"/>
    <x v="0"/>
  </r>
  <r>
    <x v="0"/>
    <x v="0"/>
    <x v="21"/>
    <x v="83"/>
    <n v="6"/>
    <n v="1"/>
    <n v="43"/>
    <n v="25"/>
    <x v="3"/>
    <x v="0"/>
    <x v="0"/>
  </r>
  <r>
    <x v="0"/>
    <x v="0"/>
    <x v="21"/>
    <x v="84"/>
    <m/>
    <m/>
    <m/>
    <n v="1"/>
    <x v="3"/>
    <x v="0"/>
    <x v="0"/>
  </r>
  <r>
    <x v="0"/>
    <x v="0"/>
    <x v="21"/>
    <x v="85"/>
    <n v="1"/>
    <m/>
    <n v="1"/>
    <m/>
    <x v="3"/>
    <x v="0"/>
    <x v="0"/>
  </r>
  <r>
    <x v="0"/>
    <x v="0"/>
    <x v="21"/>
    <x v="86"/>
    <n v="1"/>
    <n v="3"/>
    <n v="23"/>
    <n v="16"/>
    <x v="3"/>
    <x v="0"/>
    <x v="0"/>
  </r>
  <r>
    <x v="0"/>
    <x v="0"/>
    <x v="21"/>
    <x v="87"/>
    <n v="19"/>
    <n v="7"/>
    <n v="96"/>
    <n v="43"/>
    <x v="3"/>
    <x v="0"/>
    <x v="0"/>
  </r>
  <r>
    <x v="0"/>
    <x v="0"/>
    <x v="22"/>
    <x v="88"/>
    <m/>
    <m/>
    <n v="1"/>
    <m/>
    <x v="3"/>
    <x v="0"/>
    <x v="0"/>
  </r>
  <r>
    <x v="0"/>
    <x v="0"/>
    <x v="23"/>
    <x v="89"/>
    <m/>
    <m/>
    <n v="1"/>
    <m/>
    <x v="0"/>
    <x v="0"/>
    <x v="0"/>
  </r>
  <r>
    <x v="0"/>
    <x v="0"/>
    <x v="23"/>
    <x v="90"/>
    <n v="2"/>
    <m/>
    <n v="6"/>
    <n v="4"/>
    <x v="0"/>
    <x v="0"/>
    <x v="0"/>
  </r>
  <r>
    <x v="0"/>
    <x v="0"/>
    <x v="23"/>
    <x v="91"/>
    <n v="3"/>
    <n v="2"/>
    <n v="7"/>
    <n v="10"/>
    <x v="0"/>
    <x v="0"/>
    <x v="0"/>
  </r>
  <r>
    <x v="0"/>
    <x v="0"/>
    <x v="23"/>
    <x v="92"/>
    <n v="1"/>
    <m/>
    <n v="2"/>
    <m/>
    <x v="0"/>
    <x v="0"/>
    <x v="0"/>
  </r>
  <r>
    <x v="0"/>
    <x v="0"/>
    <x v="23"/>
    <x v="93"/>
    <m/>
    <m/>
    <n v="1"/>
    <m/>
    <x v="0"/>
    <x v="0"/>
    <x v="0"/>
  </r>
  <r>
    <x v="0"/>
    <x v="0"/>
    <x v="23"/>
    <x v="94"/>
    <m/>
    <m/>
    <m/>
    <n v="1"/>
    <x v="0"/>
    <x v="0"/>
    <x v="0"/>
  </r>
  <r>
    <x v="0"/>
    <x v="0"/>
    <x v="23"/>
    <x v="95"/>
    <m/>
    <m/>
    <n v="1"/>
    <n v="1"/>
    <x v="0"/>
    <x v="0"/>
    <x v="0"/>
  </r>
  <r>
    <x v="0"/>
    <x v="0"/>
    <x v="23"/>
    <x v="96"/>
    <n v="4"/>
    <n v="1"/>
    <n v="23"/>
    <n v="11"/>
    <x v="0"/>
    <x v="0"/>
    <x v="0"/>
  </r>
  <r>
    <x v="0"/>
    <x v="0"/>
    <x v="24"/>
    <x v="97"/>
    <n v="1"/>
    <m/>
    <n v="1"/>
    <m/>
    <x v="3"/>
    <x v="0"/>
    <x v="0"/>
  </r>
  <r>
    <x v="0"/>
    <x v="0"/>
    <x v="25"/>
    <x v="98"/>
    <n v="5"/>
    <n v="19"/>
    <n v="29"/>
    <n v="230"/>
    <x v="5"/>
    <x v="0"/>
    <x v="0"/>
  </r>
  <r>
    <x v="0"/>
    <x v="0"/>
    <x v="25"/>
    <x v="99"/>
    <m/>
    <n v="1"/>
    <m/>
    <n v="1"/>
    <x v="5"/>
    <x v="0"/>
    <x v="0"/>
  </r>
  <r>
    <x v="0"/>
    <x v="0"/>
    <x v="25"/>
    <x v="100"/>
    <m/>
    <m/>
    <n v="1"/>
    <m/>
    <x v="5"/>
    <x v="0"/>
    <x v="0"/>
  </r>
  <r>
    <x v="0"/>
    <x v="0"/>
    <x v="25"/>
    <x v="101"/>
    <n v="1"/>
    <m/>
    <n v="2"/>
    <n v="4"/>
    <x v="5"/>
    <x v="0"/>
    <x v="0"/>
  </r>
  <r>
    <x v="0"/>
    <x v="0"/>
    <x v="25"/>
    <x v="102"/>
    <n v="4"/>
    <n v="3"/>
    <n v="22"/>
    <n v="21"/>
    <x v="5"/>
    <x v="0"/>
    <x v="0"/>
  </r>
  <r>
    <x v="0"/>
    <x v="0"/>
    <x v="25"/>
    <x v="103"/>
    <n v="2"/>
    <n v="1"/>
    <n v="3"/>
    <n v="13"/>
    <x v="5"/>
    <x v="0"/>
    <x v="0"/>
  </r>
  <r>
    <x v="0"/>
    <x v="0"/>
    <x v="25"/>
    <x v="104"/>
    <n v="1"/>
    <n v="2"/>
    <n v="8"/>
    <n v="3"/>
    <x v="5"/>
    <x v="0"/>
    <x v="0"/>
  </r>
  <r>
    <x v="0"/>
    <x v="0"/>
    <x v="25"/>
    <x v="105"/>
    <m/>
    <m/>
    <n v="1"/>
    <m/>
    <x v="5"/>
    <x v="0"/>
    <x v="0"/>
  </r>
  <r>
    <x v="0"/>
    <x v="0"/>
    <x v="25"/>
    <x v="106"/>
    <n v="5"/>
    <n v="2"/>
    <n v="16"/>
    <n v="5"/>
    <x v="5"/>
    <x v="0"/>
    <x v="0"/>
  </r>
  <r>
    <x v="0"/>
    <x v="0"/>
    <x v="25"/>
    <x v="107"/>
    <m/>
    <n v="7"/>
    <n v="11"/>
    <n v="74"/>
    <x v="5"/>
    <x v="0"/>
    <x v="0"/>
  </r>
  <r>
    <x v="0"/>
    <x v="0"/>
    <x v="25"/>
    <x v="108"/>
    <n v="4"/>
    <n v="5"/>
    <n v="27"/>
    <n v="33"/>
    <x v="5"/>
    <x v="0"/>
    <x v="0"/>
  </r>
  <r>
    <x v="0"/>
    <x v="0"/>
    <x v="26"/>
    <x v="109"/>
    <m/>
    <m/>
    <n v="1"/>
    <m/>
    <x v="0"/>
    <x v="0"/>
    <x v="0"/>
  </r>
  <r>
    <x v="0"/>
    <x v="0"/>
    <x v="26"/>
    <x v="110"/>
    <m/>
    <m/>
    <n v="1"/>
    <n v="9"/>
    <x v="0"/>
    <x v="0"/>
    <x v="0"/>
  </r>
  <r>
    <x v="0"/>
    <x v="0"/>
    <x v="26"/>
    <x v="111"/>
    <m/>
    <n v="3"/>
    <m/>
    <n v="25"/>
    <x v="0"/>
    <x v="0"/>
    <x v="0"/>
  </r>
  <r>
    <x v="0"/>
    <x v="0"/>
    <x v="26"/>
    <x v="112"/>
    <m/>
    <m/>
    <m/>
    <n v="12"/>
    <x v="0"/>
    <x v="0"/>
    <x v="0"/>
  </r>
  <r>
    <x v="0"/>
    <x v="0"/>
    <x v="27"/>
    <x v="113"/>
    <m/>
    <m/>
    <n v="1"/>
    <n v="11"/>
    <x v="0"/>
    <x v="0"/>
    <x v="0"/>
  </r>
  <r>
    <x v="0"/>
    <x v="0"/>
    <x v="28"/>
    <x v="114"/>
    <m/>
    <m/>
    <m/>
    <n v="1"/>
    <x v="3"/>
    <x v="0"/>
    <x v="0"/>
  </r>
  <r>
    <x v="0"/>
    <x v="0"/>
    <x v="28"/>
    <x v="115"/>
    <m/>
    <m/>
    <n v="8"/>
    <m/>
    <x v="3"/>
    <x v="0"/>
    <x v="0"/>
  </r>
  <r>
    <x v="0"/>
    <x v="0"/>
    <x v="28"/>
    <x v="116"/>
    <m/>
    <m/>
    <n v="1"/>
    <m/>
    <x v="3"/>
    <x v="0"/>
    <x v="0"/>
  </r>
  <r>
    <x v="0"/>
    <x v="0"/>
    <x v="28"/>
    <x v="117"/>
    <m/>
    <m/>
    <n v="2"/>
    <m/>
    <x v="3"/>
    <x v="0"/>
    <x v="0"/>
  </r>
  <r>
    <x v="0"/>
    <x v="0"/>
    <x v="28"/>
    <x v="118"/>
    <n v="3"/>
    <m/>
    <n v="3"/>
    <m/>
    <x v="3"/>
    <x v="0"/>
    <x v="0"/>
  </r>
  <r>
    <x v="0"/>
    <x v="0"/>
    <x v="29"/>
    <x v="119"/>
    <n v="1"/>
    <n v="1"/>
    <n v="5"/>
    <n v="5"/>
    <x v="4"/>
    <x v="0"/>
    <x v="0"/>
  </r>
  <r>
    <x v="0"/>
    <x v="0"/>
    <x v="29"/>
    <x v="120"/>
    <n v="2"/>
    <m/>
    <n v="11"/>
    <n v="6"/>
    <x v="4"/>
    <x v="0"/>
    <x v="0"/>
  </r>
  <r>
    <x v="0"/>
    <x v="0"/>
    <x v="30"/>
    <x v="121"/>
    <n v="3"/>
    <m/>
    <n v="3"/>
    <m/>
    <x v="3"/>
    <x v="0"/>
    <x v="0"/>
  </r>
  <r>
    <x v="0"/>
    <x v="0"/>
    <x v="31"/>
    <x v="122"/>
    <m/>
    <m/>
    <n v="2"/>
    <n v="1"/>
    <x v="5"/>
    <x v="0"/>
    <x v="0"/>
  </r>
  <r>
    <x v="0"/>
    <x v="0"/>
    <x v="31"/>
    <x v="123"/>
    <m/>
    <m/>
    <n v="2"/>
    <n v="3"/>
    <x v="5"/>
    <x v="0"/>
    <x v="0"/>
  </r>
  <r>
    <x v="0"/>
    <x v="0"/>
    <x v="31"/>
    <x v="124"/>
    <n v="2"/>
    <n v="2"/>
    <n v="8"/>
    <n v="22"/>
    <x v="5"/>
    <x v="0"/>
    <x v="0"/>
  </r>
  <r>
    <x v="0"/>
    <x v="0"/>
    <x v="31"/>
    <x v="125"/>
    <n v="1"/>
    <n v="1"/>
    <n v="5"/>
    <n v="17"/>
    <x v="5"/>
    <x v="0"/>
    <x v="0"/>
  </r>
  <r>
    <x v="0"/>
    <x v="0"/>
    <x v="31"/>
    <x v="126"/>
    <n v="1"/>
    <m/>
    <n v="1"/>
    <m/>
    <x v="5"/>
    <x v="0"/>
    <x v="0"/>
  </r>
  <r>
    <x v="0"/>
    <x v="0"/>
    <x v="31"/>
    <x v="127"/>
    <n v="1"/>
    <n v="3"/>
    <n v="10"/>
    <n v="11"/>
    <x v="5"/>
    <x v="0"/>
    <x v="0"/>
  </r>
  <r>
    <x v="0"/>
    <x v="0"/>
    <x v="31"/>
    <x v="128"/>
    <m/>
    <m/>
    <n v="2"/>
    <n v="3"/>
    <x v="5"/>
    <x v="0"/>
    <x v="0"/>
  </r>
  <r>
    <x v="0"/>
    <x v="0"/>
    <x v="31"/>
    <x v="129"/>
    <n v="1"/>
    <n v="11"/>
    <n v="21"/>
    <n v="136"/>
    <x v="5"/>
    <x v="0"/>
    <x v="0"/>
  </r>
  <r>
    <x v="0"/>
    <x v="0"/>
    <x v="31"/>
    <x v="130"/>
    <n v="3"/>
    <n v="13"/>
    <n v="10"/>
    <n v="125"/>
    <x v="5"/>
    <x v="0"/>
    <x v="0"/>
  </r>
  <r>
    <x v="0"/>
    <x v="0"/>
    <x v="31"/>
    <x v="131"/>
    <m/>
    <n v="1"/>
    <n v="6"/>
    <n v="19"/>
    <x v="5"/>
    <x v="0"/>
    <x v="0"/>
  </r>
  <r>
    <x v="0"/>
    <x v="0"/>
    <x v="31"/>
    <x v="132"/>
    <n v="1"/>
    <m/>
    <n v="7"/>
    <n v="25"/>
    <x v="5"/>
    <x v="0"/>
    <x v="0"/>
  </r>
  <r>
    <x v="0"/>
    <x v="0"/>
    <x v="31"/>
    <x v="133"/>
    <n v="3"/>
    <n v="2"/>
    <n v="19"/>
    <n v="36"/>
    <x v="5"/>
    <x v="0"/>
    <x v="0"/>
  </r>
  <r>
    <x v="0"/>
    <x v="0"/>
    <x v="32"/>
    <x v="134"/>
    <n v="30"/>
    <n v="7"/>
    <n v="149"/>
    <n v="89"/>
    <x v="2"/>
    <x v="1"/>
    <x v="0"/>
  </r>
  <r>
    <x v="0"/>
    <x v="0"/>
    <x v="32"/>
    <x v="135"/>
    <n v="21"/>
    <n v="14"/>
    <n v="163"/>
    <n v="151"/>
    <x v="2"/>
    <x v="1"/>
    <x v="0"/>
  </r>
  <r>
    <x v="0"/>
    <x v="0"/>
    <x v="32"/>
    <x v="136"/>
    <m/>
    <n v="3"/>
    <m/>
    <n v="23"/>
    <x v="2"/>
    <x v="1"/>
    <x v="0"/>
  </r>
  <r>
    <x v="0"/>
    <x v="0"/>
    <x v="32"/>
    <x v="137"/>
    <n v="17"/>
    <n v="15"/>
    <n v="58"/>
    <n v="36"/>
    <x v="2"/>
    <x v="1"/>
    <x v="0"/>
  </r>
  <r>
    <x v="0"/>
    <x v="0"/>
    <x v="32"/>
    <x v="138"/>
    <n v="7"/>
    <m/>
    <n v="36"/>
    <n v="6"/>
    <x v="2"/>
    <x v="1"/>
    <x v="0"/>
  </r>
  <r>
    <x v="0"/>
    <x v="0"/>
    <x v="32"/>
    <x v="139"/>
    <n v="5"/>
    <m/>
    <n v="19"/>
    <n v="11"/>
    <x v="2"/>
    <x v="1"/>
    <x v="0"/>
  </r>
  <r>
    <x v="0"/>
    <x v="0"/>
    <x v="32"/>
    <x v="140"/>
    <m/>
    <m/>
    <m/>
    <n v="32"/>
    <x v="2"/>
    <x v="1"/>
    <x v="0"/>
  </r>
  <r>
    <x v="0"/>
    <x v="0"/>
    <x v="32"/>
    <x v="141"/>
    <m/>
    <n v="12"/>
    <n v="8"/>
    <n v="41"/>
    <x v="2"/>
    <x v="1"/>
    <x v="0"/>
  </r>
  <r>
    <x v="0"/>
    <x v="0"/>
    <x v="32"/>
    <x v="142"/>
    <n v="4"/>
    <n v="18"/>
    <n v="17"/>
    <n v="94"/>
    <x v="2"/>
    <x v="1"/>
    <x v="0"/>
  </r>
  <r>
    <x v="0"/>
    <x v="0"/>
    <x v="32"/>
    <x v="143"/>
    <m/>
    <n v="5"/>
    <n v="1"/>
    <n v="39"/>
    <x v="2"/>
    <x v="1"/>
    <x v="0"/>
  </r>
  <r>
    <x v="0"/>
    <x v="0"/>
    <x v="33"/>
    <x v="144"/>
    <n v="1"/>
    <m/>
    <n v="3"/>
    <n v="3"/>
    <x v="1"/>
    <x v="0"/>
    <x v="0"/>
  </r>
  <r>
    <x v="0"/>
    <x v="0"/>
    <x v="33"/>
    <x v="145"/>
    <m/>
    <n v="1"/>
    <m/>
    <n v="2"/>
    <x v="1"/>
    <x v="0"/>
    <x v="0"/>
  </r>
  <r>
    <x v="0"/>
    <x v="0"/>
    <x v="33"/>
    <x v="146"/>
    <n v="4"/>
    <m/>
    <n v="20"/>
    <n v="3"/>
    <x v="1"/>
    <x v="0"/>
    <x v="0"/>
  </r>
  <r>
    <x v="0"/>
    <x v="0"/>
    <x v="33"/>
    <x v="147"/>
    <m/>
    <m/>
    <m/>
    <n v="4"/>
    <x v="1"/>
    <x v="0"/>
    <x v="0"/>
  </r>
  <r>
    <x v="0"/>
    <x v="0"/>
    <x v="33"/>
    <x v="148"/>
    <n v="1"/>
    <m/>
    <n v="2"/>
    <n v="3"/>
    <x v="1"/>
    <x v="0"/>
    <x v="0"/>
  </r>
  <r>
    <x v="0"/>
    <x v="0"/>
    <x v="33"/>
    <x v="149"/>
    <m/>
    <m/>
    <n v="1"/>
    <m/>
    <x v="1"/>
    <x v="0"/>
    <x v="0"/>
  </r>
  <r>
    <x v="0"/>
    <x v="0"/>
    <x v="34"/>
    <x v="150"/>
    <m/>
    <n v="1"/>
    <m/>
    <n v="4"/>
    <x v="0"/>
    <x v="0"/>
    <x v="0"/>
  </r>
  <r>
    <x v="0"/>
    <x v="0"/>
    <x v="34"/>
    <x v="151"/>
    <n v="1"/>
    <n v="1"/>
    <n v="8"/>
    <n v="23"/>
    <x v="0"/>
    <x v="0"/>
    <x v="0"/>
  </r>
  <r>
    <x v="0"/>
    <x v="0"/>
    <x v="34"/>
    <x v="152"/>
    <m/>
    <m/>
    <n v="1"/>
    <m/>
    <x v="0"/>
    <x v="0"/>
    <x v="0"/>
  </r>
  <r>
    <x v="0"/>
    <x v="0"/>
    <x v="34"/>
    <x v="153"/>
    <n v="10"/>
    <n v="8"/>
    <n v="41"/>
    <n v="28"/>
    <x v="0"/>
    <x v="0"/>
    <x v="0"/>
  </r>
  <r>
    <x v="0"/>
    <x v="0"/>
    <x v="34"/>
    <x v="154"/>
    <n v="1"/>
    <n v="1"/>
    <n v="13"/>
    <n v="30"/>
    <x v="0"/>
    <x v="0"/>
    <x v="0"/>
  </r>
  <r>
    <x v="0"/>
    <x v="0"/>
    <x v="34"/>
    <x v="155"/>
    <n v="16"/>
    <n v="1"/>
    <n v="48"/>
    <n v="77"/>
    <x v="0"/>
    <x v="0"/>
    <x v="0"/>
  </r>
  <r>
    <x v="0"/>
    <x v="0"/>
    <x v="35"/>
    <x v="156"/>
    <m/>
    <m/>
    <n v="1"/>
    <m/>
    <x v="3"/>
    <x v="0"/>
    <x v="0"/>
  </r>
  <r>
    <x v="0"/>
    <x v="0"/>
    <x v="36"/>
    <x v="157"/>
    <m/>
    <m/>
    <n v="1"/>
    <m/>
    <x v="4"/>
    <x v="0"/>
    <x v="0"/>
  </r>
  <r>
    <x v="0"/>
    <x v="0"/>
    <x v="37"/>
    <x v="158"/>
    <m/>
    <m/>
    <m/>
    <n v="1"/>
    <x v="1"/>
    <x v="0"/>
    <x v="0"/>
  </r>
  <r>
    <x v="0"/>
    <x v="0"/>
    <x v="38"/>
    <x v="159"/>
    <m/>
    <m/>
    <n v="2"/>
    <m/>
    <x v="0"/>
    <x v="0"/>
    <x v="0"/>
  </r>
  <r>
    <x v="0"/>
    <x v="0"/>
    <x v="38"/>
    <x v="160"/>
    <m/>
    <m/>
    <n v="1"/>
    <m/>
    <x v="0"/>
    <x v="0"/>
    <x v="0"/>
  </r>
  <r>
    <x v="0"/>
    <x v="0"/>
    <x v="38"/>
    <x v="161"/>
    <n v="1"/>
    <n v="5"/>
    <n v="9"/>
    <n v="39"/>
    <x v="0"/>
    <x v="0"/>
    <x v="0"/>
  </r>
  <r>
    <x v="0"/>
    <x v="0"/>
    <x v="38"/>
    <x v="162"/>
    <m/>
    <n v="1"/>
    <n v="2"/>
    <n v="7"/>
    <x v="0"/>
    <x v="0"/>
    <x v="0"/>
  </r>
  <r>
    <x v="0"/>
    <x v="0"/>
    <x v="38"/>
    <x v="163"/>
    <m/>
    <m/>
    <n v="1"/>
    <n v="1"/>
    <x v="0"/>
    <x v="0"/>
    <x v="0"/>
  </r>
  <r>
    <x v="0"/>
    <x v="0"/>
    <x v="38"/>
    <x v="164"/>
    <n v="1"/>
    <m/>
    <n v="2"/>
    <m/>
    <x v="0"/>
    <x v="0"/>
    <x v="0"/>
  </r>
  <r>
    <x v="0"/>
    <x v="0"/>
    <x v="38"/>
    <x v="165"/>
    <m/>
    <m/>
    <n v="1"/>
    <n v="5"/>
    <x v="0"/>
    <x v="0"/>
    <x v="0"/>
  </r>
  <r>
    <x v="0"/>
    <x v="0"/>
    <x v="38"/>
    <x v="166"/>
    <n v="1"/>
    <m/>
    <n v="1"/>
    <m/>
    <x v="0"/>
    <x v="0"/>
    <x v="0"/>
  </r>
  <r>
    <x v="0"/>
    <x v="0"/>
    <x v="38"/>
    <x v="167"/>
    <n v="1"/>
    <m/>
    <n v="2"/>
    <m/>
    <x v="0"/>
    <x v="0"/>
    <x v="0"/>
  </r>
  <r>
    <x v="0"/>
    <x v="0"/>
    <x v="38"/>
    <x v="168"/>
    <m/>
    <m/>
    <n v="4"/>
    <m/>
    <x v="0"/>
    <x v="0"/>
    <x v="0"/>
  </r>
  <r>
    <x v="0"/>
    <x v="0"/>
    <x v="39"/>
    <x v="169"/>
    <m/>
    <m/>
    <m/>
    <n v="3"/>
    <x v="1"/>
    <x v="0"/>
    <x v="0"/>
  </r>
  <r>
    <x v="0"/>
    <x v="0"/>
    <x v="39"/>
    <x v="170"/>
    <m/>
    <m/>
    <m/>
    <n v="7"/>
    <x v="1"/>
    <x v="0"/>
    <x v="0"/>
  </r>
  <r>
    <x v="0"/>
    <x v="0"/>
    <x v="39"/>
    <x v="171"/>
    <n v="2"/>
    <n v="1"/>
    <n v="9"/>
    <n v="9"/>
    <x v="1"/>
    <x v="0"/>
    <x v="0"/>
  </r>
  <r>
    <x v="0"/>
    <x v="0"/>
    <x v="39"/>
    <x v="172"/>
    <n v="1"/>
    <m/>
    <n v="1"/>
    <n v="3"/>
    <x v="1"/>
    <x v="0"/>
    <x v="0"/>
  </r>
  <r>
    <x v="0"/>
    <x v="0"/>
    <x v="39"/>
    <x v="173"/>
    <m/>
    <n v="1"/>
    <m/>
    <n v="6"/>
    <x v="1"/>
    <x v="0"/>
    <x v="0"/>
  </r>
  <r>
    <x v="0"/>
    <x v="0"/>
    <x v="39"/>
    <x v="174"/>
    <n v="1"/>
    <m/>
    <n v="3"/>
    <n v="15"/>
    <x v="1"/>
    <x v="0"/>
    <x v="0"/>
  </r>
  <r>
    <x v="0"/>
    <x v="0"/>
    <x v="39"/>
    <x v="175"/>
    <n v="2"/>
    <m/>
    <n v="20"/>
    <n v="34"/>
    <x v="1"/>
    <x v="0"/>
    <x v="0"/>
  </r>
  <r>
    <x v="0"/>
    <x v="0"/>
    <x v="39"/>
    <x v="176"/>
    <n v="3"/>
    <n v="2"/>
    <n v="20"/>
    <n v="28"/>
    <x v="1"/>
    <x v="0"/>
    <x v="0"/>
  </r>
  <r>
    <x v="0"/>
    <x v="0"/>
    <x v="39"/>
    <x v="177"/>
    <n v="1"/>
    <m/>
    <n v="1"/>
    <m/>
    <x v="1"/>
    <x v="0"/>
    <x v="0"/>
  </r>
  <r>
    <x v="0"/>
    <x v="0"/>
    <x v="39"/>
    <x v="178"/>
    <m/>
    <m/>
    <n v="1"/>
    <m/>
    <x v="1"/>
    <x v="0"/>
    <x v="0"/>
  </r>
  <r>
    <x v="0"/>
    <x v="0"/>
    <x v="39"/>
    <x v="179"/>
    <m/>
    <m/>
    <n v="1"/>
    <m/>
    <x v="1"/>
    <x v="0"/>
    <x v="0"/>
  </r>
  <r>
    <x v="0"/>
    <x v="0"/>
    <x v="39"/>
    <x v="180"/>
    <m/>
    <m/>
    <n v="5"/>
    <n v="11"/>
    <x v="1"/>
    <x v="0"/>
    <x v="0"/>
  </r>
  <r>
    <x v="0"/>
    <x v="0"/>
    <x v="40"/>
    <x v="181"/>
    <m/>
    <m/>
    <m/>
    <n v="1"/>
    <x v="1"/>
    <x v="0"/>
    <x v="0"/>
  </r>
  <r>
    <x v="0"/>
    <x v="0"/>
    <x v="41"/>
    <x v="182"/>
    <m/>
    <m/>
    <n v="1"/>
    <n v="15"/>
    <x v="0"/>
    <x v="0"/>
    <x v="0"/>
  </r>
  <r>
    <x v="0"/>
    <x v="0"/>
    <x v="41"/>
    <x v="183"/>
    <n v="1"/>
    <m/>
    <n v="4"/>
    <n v="12"/>
    <x v="0"/>
    <x v="0"/>
    <x v="0"/>
  </r>
  <r>
    <x v="0"/>
    <x v="0"/>
    <x v="41"/>
    <x v="184"/>
    <m/>
    <m/>
    <m/>
    <n v="1"/>
    <x v="0"/>
    <x v="0"/>
    <x v="0"/>
  </r>
  <r>
    <x v="0"/>
    <x v="0"/>
    <x v="41"/>
    <x v="185"/>
    <m/>
    <m/>
    <n v="2"/>
    <m/>
    <x v="0"/>
    <x v="0"/>
    <x v="0"/>
  </r>
  <r>
    <x v="0"/>
    <x v="0"/>
    <x v="41"/>
    <x v="186"/>
    <n v="1"/>
    <m/>
    <n v="11"/>
    <m/>
    <x v="0"/>
    <x v="0"/>
    <x v="0"/>
  </r>
  <r>
    <x v="0"/>
    <x v="0"/>
    <x v="41"/>
    <x v="187"/>
    <n v="3"/>
    <n v="2"/>
    <n v="9"/>
    <n v="60"/>
    <x v="0"/>
    <x v="0"/>
    <x v="0"/>
  </r>
  <r>
    <x v="0"/>
    <x v="0"/>
    <x v="41"/>
    <x v="188"/>
    <n v="1"/>
    <n v="1"/>
    <n v="5"/>
    <n v="2"/>
    <x v="0"/>
    <x v="0"/>
    <x v="0"/>
  </r>
  <r>
    <x v="0"/>
    <x v="0"/>
    <x v="41"/>
    <x v="189"/>
    <n v="1"/>
    <n v="4"/>
    <n v="2"/>
    <n v="21"/>
    <x v="0"/>
    <x v="0"/>
    <x v="0"/>
  </r>
  <r>
    <x v="0"/>
    <x v="0"/>
    <x v="41"/>
    <x v="190"/>
    <m/>
    <m/>
    <m/>
    <n v="1"/>
    <x v="0"/>
    <x v="0"/>
    <x v="0"/>
  </r>
  <r>
    <x v="0"/>
    <x v="0"/>
    <x v="42"/>
    <x v="191"/>
    <m/>
    <m/>
    <n v="2"/>
    <m/>
    <x v="0"/>
    <x v="0"/>
    <x v="0"/>
  </r>
  <r>
    <x v="0"/>
    <x v="0"/>
    <x v="42"/>
    <x v="192"/>
    <n v="1"/>
    <n v="3"/>
    <n v="6"/>
    <n v="5"/>
    <x v="0"/>
    <x v="0"/>
    <x v="0"/>
  </r>
  <r>
    <x v="0"/>
    <x v="0"/>
    <x v="42"/>
    <x v="193"/>
    <m/>
    <n v="2"/>
    <m/>
    <n v="26"/>
    <x v="0"/>
    <x v="0"/>
    <x v="0"/>
  </r>
  <r>
    <x v="0"/>
    <x v="0"/>
    <x v="42"/>
    <x v="194"/>
    <n v="1"/>
    <m/>
    <n v="2"/>
    <m/>
    <x v="0"/>
    <x v="0"/>
    <x v="0"/>
  </r>
  <r>
    <x v="0"/>
    <x v="0"/>
    <x v="42"/>
    <x v="195"/>
    <m/>
    <m/>
    <n v="5"/>
    <n v="6"/>
    <x v="0"/>
    <x v="0"/>
    <x v="0"/>
  </r>
  <r>
    <x v="0"/>
    <x v="0"/>
    <x v="42"/>
    <x v="196"/>
    <m/>
    <m/>
    <m/>
    <n v="1"/>
    <x v="0"/>
    <x v="0"/>
    <x v="0"/>
  </r>
  <r>
    <x v="0"/>
    <x v="0"/>
    <x v="42"/>
    <x v="197"/>
    <m/>
    <m/>
    <n v="5"/>
    <m/>
    <x v="0"/>
    <x v="0"/>
    <x v="0"/>
  </r>
  <r>
    <x v="0"/>
    <x v="0"/>
    <x v="42"/>
    <x v="198"/>
    <n v="6"/>
    <n v="7"/>
    <n v="11"/>
    <n v="104"/>
    <x v="0"/>
    <x v="0"/>
    <x v="0"/>
  </r>
  <r>
    <x v="0"/>
    <x v="0"/>
    <x v="42"/>
    <x v="199"/>
    <m/>
    <m/>
    <n v="1"/>
    <m/>
    <x v="0"/>
    <x v="0"/>
    <x v="0"/>
  </r>
  <r>
    <x v="0"/>
    <x v="0"/>
    <x v="42"/>
    <x v="200"/>
    <m/>
    <m/>
    <n v="1"/>
    <n v="1"/>
    <x v="0"/>
    <x v="0"/>
    <x v="0"/>
  </r>
  <r>
    <x v="0"/>
    <x v="0"/>
    <x v="42"/>
    <x v="201"/>
    <n v="3"/>
    <n v="4"/>
    <n v="5"/>
    <n v="72"/>
    <x v="0"/>
    <x v="0"/>
    <x v="0"/>
  </r>
  <r>
    <x v="0"/>
    <x v="0"/>
    <x v="42"/>
    <x v="202"/>
    <m/>
    <n v="8"/>
    <n v="7"/>
    <n v="143"/>
    <x v="0"/>
    <x v="0"/>
    <x v="0"/>
  </r>
  <r>
    <x v="0"/>
    <x v="0"/>
    <x v="43"/>
    <x v="203"/>
    <n v="6"/>
    <m/>
    <n v="28"/>
    <m/>
    <x v="3"/>
    <x v="0"/>
    <x v="0"/>
  </r>
  <r>
    <x v="0"/>
    <x v="0"/>
    <x v="43"/>
    <x v="204"/>
    <n v="1"/>
    <m/>
    <n v="1"/>
    <m/>
    <x v="3"/>
    <x v="0"/>
    <x v="0"/>
  </r>
  <r>
    <x v="0"/>
    <x v="0"/>
    <x v="44"/>
    <x v="205"/>
    <m/>
    <m/>
    <m/>
    <n v="1"/>
    <x v="1"/>
    <x v="0"/>
    <x v="0"/>
  </r>
  <r>
    <x v="0"/>
    <x v="0"/>
    <x v="45"/>
    <x v="206"/>
    <m/>
    <m/>
    <m/>
    <n v="1"/>
    <x v="1"/>
    <x v="0"/>
    <x v="0"/>
  </r>
  <r>
    <x v="0"/>
    <x v="0"/>
    <x v="46"/>
    <x v="207"/>
    <m/>
    <m/>
    <n v="1"/>
    <n v="1"/>
    <x v="1"/>
    <x v="0"/>
    <x v="0"/>
  </r>
  <r>
    <x v="0"/>
    <x v="0"/>
    <x v="47"/>
    <x v="208"/>
    <n v="1"/>
    <n v="1"/>
    <n v="3"/>
    <n v="27"/>
    <x v="1"/>
    <x v="0"/>
    <x v="0"/>
  </r>
  <r>
    <x v="0"/>
    <x v="0"/>
    <x v="47"/>
    <x v="209"/>
    <m/>
    <n v="9"/>
    <n v="1"/>
    <n v="96"/>
    <x v="1"/>
    <x v="0"/>
    <x v="0"/>
  </r>
  <r>
    <x v="0"/>
    <x v="0"/>
    <x v="47"/>
    <x v="210"/>
    <n v="2"/>
    <n v="2"/>
    <n v="5"/>
    <n v="34"/>
    <x v="1"/>
    <x v="0"/>
    <x v="0"/>
  </r>
  <r>
    <x v="0"/>
    <x v="0"/>
    <x v="47"/>
    <x v="211"/>
    <n v="1"/>
    <n v="1"/>
    <n v="4"/>
    <n v="15"/>
    <x v="1"/>
    <x v="0"/>
    <x v="0"/>
  </r>
  <r>
    <x v="0"/>
    <x v="0"/>
    <x v="47"/>
    <x v="212"/>
    <n v="1"/>
    <n v="1"/>
    <n v="3"/>
    <n v="20"/>
    <x v="1"/>
    <x v="0"/>
    <x v="0"/>
  </r>
  <r>
    <x v="0"/>
    <x v="0"/>
    <x v="48"/>
    <x v="213"/>
    <m/>
    <m/>
    <m/>
    <n v="1"/>
    <x v="1"/>
    <x v="0"/>
    <x v="0"/>
  </r>
  <r>
    <x v="0"/>
    <x v="0"/>
    <x v="49"/>
    <x v="214"/>
    <m/>
    <n v="1"/>
    <n v="1"/>
    <n v="13"/>
    <x v="1"/>
    <x v="0"/>
    <x v="0"/>
  </r>
  <r>
    <x v="0"/>
    <x v="0"/>
    <x v="49"/>
    <x v="215"/>
    <m/>
    <m/>
    <m/>
    <n v="11"/>
    <x v="1"/>
    <x v="0"/>
    <x v="0"/>
  </r>
  <r>
    <x v="0"/>
    <x v="0"/>
    <x v="49"/>
    <x v="216"/>
    <n v="1"/>
    <m/>
    <n v="1"/>
    <n v="9"/>
    <x v="1"/>
    <x v="0"/>
    <x v="0"/>
  </r>
  <r>
    <x v="0"/>
    <x v="0"/>
    <x v="49"/>
    <x v="217"/>
    <n v="1"/>
    <m/>
    <n v="1"/>
    <m/>
    <x v="1"/>
    <x v="0"/>
    <x v="0"/>
  </r>
  <r>
    <x v="0"/>
    <x v="0"/>
    <x v="49"/>
    <x v="218"/>
    <m/>
    <n v="2"/>
    <n v="3"/>
    <n v="10"/>
    <x v="1"/>
    <x v="0"/>
    <x v="0"/>
  </r>
  <r>
    <x v="0"/>
    <x v="0"/>
    <x v="49"/>
    <x v="219"/>
    <m/>
    <m/>
    <m/>
    <n v="3"/>
    <x v="1"/>
    <x v="0"/>
    <x v="0"/>
  </r>
  <r>
    <x v="0"/>
    <x v="0"/>
    <x v="50"/>
    <x v="220"/>
    <m/>
    <n v="1"/>
    <n v="2"/>
    <n v="1"/>
    <x v="5"/>
    <x v="0"/>
    <x v="0"/>
  </r>
  <r>
    <x v="0"/>
    <x v="0"/>
    <x v="51"/>
    <x v="221"/>
    <n v="10"/>
    <n v="4"/>
    <n v="49"/>
    <n v="40"/>
    <x v="0"/>
    <x v="0"/>
    <x v="0"/>
  </r>
  <r>
    <x v="0"/>
    <x v="0"/>
    <x v="51"/>
    <x v="222"/>
    <n v="1"/>
    <n v="1"/>
    <n v="3"/>
    <n v="1"/>
    <x v="0"/>
    <x v="0"/>
    <x v="0"/>
  </r>
  <r>
    <x v="0"/>
    <x v="0"/>
    <x v="51"/>
    <x v="223"/>
    <n v="1"/>
    <m/>
    <n v="1"/>
    <n v="9"/>
    <x v="0"/>
    <x v="0"/>
    <x v="0"/>
  </r>
  <r>
    <x v="0"/>
    <x v="0"/>
    <x v="51"/>
    <x v="224"/>
    <n v="1"/>
    <m/>
    <n v="3"/>
    <n v="5"/>
    <x v="0"/>
    <x v="0"/>
    <x v="0"/>
  </r>
  <r>
    <x v="0"/>
    <x v="0"/>
    <x v="52"/>
    <x v="225"/>
    <m/>
    <m/>
    <n v="1"/>
    <m/>
    <x v="0"/>
    <x v="0"/>
    <x v="0"/>
  </r>
  <r>
    <x v="0"/>
    <x v="0"/>
    <x v="52"/>
    <x v="226"/>
    <m/>
    <m/>
    <n v="2"/>
    <n v="5"/>
    <x v="0"/>
    <x v="0"/>
    <x v="0"/>
  </r>
  <r>
    <x v="0"/>
    <x v="0"/>
    <x v="52"/>
    <x v="227"/>
    <m/>
    <m/>
    <n v="1"/>
    <m/>
    <x v="0"/>
    <x v="0"/>
    <x v="0"/>
  </r>
  <r>
    <x v="0"/>
    <x v="0"/>
    <x v="52"/>
    <x v="228"/>
    <m/>
    <m/>
    <n v="1"/>
    <m/>
    <x v="0"/>
    <x v="0"/>
    <x v="0"/>
  </r>
  <r>
    <x v="0"/>
    <x v="0"/>
    <x v="52"/>
    <x v="229"/>
    <n v="4"/>
    <m/>
    <n v="20"/>
    <n v="13"/>
    <x v="0"/>
    <x v="0"/>
    <x v="0"/>
  </r>
  <r>
    <x v="0"/>
    <x v="0"/>
    <x v="52"/>
    <x v="230"/>
    <m/>
    <n v="1"/>
    <m/>
    <n v="2"/>
    <x v="0"/>
    <x v="0"/>
    <x v="0"/>
  </r>
  <r>
    <x v="0"/>
    <x v="0"/>
    <x v="52"/>
    <x v="231"/>
    <n v="1"/>
    <m/>
    <n v="2"/>
    <n v="2"/>
    <x v="0"/>
    <x v="0"/>
    <x v="0"/>
  </r>
  <r>
    <x v="0"/>
    <x v="0"/>
    <x v="52"/>
    <x v="232"/>
    <m/>
    <m/>
    <n v="1"/>
    <n v="1"/>
    <x v="0"/>
    <x v="0"/>
    <x v="0"/>
  </r>
  <r>
    <x v="0"/>
    <x v="0"/>
    <x v="53"/>
    <x v="233"/>
    <n v="7"/>
    <m/>
    <n v="10"/>
    <m/>
    <x v="3"/>
    <x v="0"/>
    <x v="0"/>
  </r>
  <r>
    <x v="0"/>
    <x v="0"/>
    <x v="53"/>
    <x v="234"/>
    <m/>
    <m/>
    <n v="2"/>
    <m/>
    <x v="3"/>
    <x v="0"/>
    <x v="0"/>
  </r>
  <r>
    <x v="0"/>
    <x v="0"/>
    <x v="54"/>
    <x v="235"/>
    <m/>
    <m/>
    <n v="2"/>
    <m/>
    <x v="4"/>
    <x v="0"/>
    <x v="0"/>
  </r>
  <r>
    <x v="0"/>
    <x v="0"/>
    <x v="54"/>
    <x v="236"/>
    <m/>
    <n v="1"/>
    <n v="1"/>
    <n v="1"/>
    <x v="4"/>
    <x v="0"/>
    <x v="0"/>
  </r>
  <r>
    <x v="0"/>
    <x v="0"/>
    <x v="54"/>
    <x v="237"/>
    <m/>
    <n v="1"/>
    <n v="1"/>
    <n v="4"/>
    <x v="4"/>
    <x v="0"/>
    <x v="0"/>
  </r>
  <r>
    <x v="0"/>
    <x v="0"/>
    <x v="55"/>
    <x v="238"/>
    <n v="1"/>
    <m/>
    <n v="5"/>
    <n v="4"/>
    <x v="0"/>
    <x v="0"/>
    <x v="0"/>
  </r>
  <r>
    <x v="0"/>
    <x v="0"/>
    <x v="55"/>
    <x v="239"/>
    <n v="3"/>
    <m/>
    <n v="4"/>
    <n v="1"/>
    <x v="0"/>
    <x v="0"/>
    <x v="0"/>
  </r>
  <r>
    <x v="0"/>
    <x v="0"/>
    <x v="55"/>
    <x v="240"/>
    <m/>
    <m/>
    <n v="1"/>
    <m/>
    <x v="0"/>
    <x v="0"/>
    <x v="0"/>
  </r>
  <r>
    <x v="0"/>
    <x v="0"/>
    <x v="55"/>
    <x v="241"/>
    <n v="2"/>
    <n v="3"/>
    <n v="10"/>
    <n v="64"/>
    <x v="0"/>
    <x v="0"/>
    <x v="0"/>
  </r>
  <r>
    <x v="0"/>
    <x v="0"/>
    <x v="55"/>
    <x v="242"/>
    <n v="1"/>
    <n v="1"/>
    <n v="5"/>
    <n v="17"/>
    <x v="0"/>
    <x v="0"/>
    <x v="0"/>
  </r>
  <r>
    <x v="0"/>
    <x v="0"/>
    <x v="55"/>
    <x v="243"/>
    <n v="4"/>
    <n v="2"/>
    <n v="10"/>
    <n v="7"/>
    <x v="0"/>
    <x v="0"/>
    <x v="0"/>
  </r>
  <r>
    <x v="0"/>
    <x v="0"/>
    <x v="55"/>
    <x v="244"/>
    <n v="1"/>
    <m/>
    <n v="12"/>
    <n v="2"/>
    <x v="0"/>
    <x v="0"/>
    <x v="0"/>
  </r>
  <r>
    <x v="0"/>
    <x v="0"/>
    <x v="55"/>
    <x v="245"/>
    <m/>
    <m/>
    <n v="1"/>
    <m/>
    <x v="0"/>
    <x v="0"/>
    <x v="0"/>
  </r>
  <r>
    <x v="0"/>
    <x v="0"/>
    <x v="55"/>
    <x v="246"/>
    <m/>
    <m/>
    <n v="8"/>
    <n v="2"/>
    <x v="0"/>
    <x v="0"/>
    <x v="0"/>
  </r>
  <r>
    <x v="0"/>
    <x v="0"/>
    <x v="55"/>
    <x v="247"/>
    <n v="1"/>
    <n v="3"/>
    <n v="9"/>
    <n v="61"/>
    <x v="0"/>
    <x v="0"/>
    <x v="0"/>
  </r>
  <r>
    <x v="0"/>
    <x v="0"/>
    <x v="55"/>
    <x v="248"/>
    <n v="16"/>
    <n v="7"/>
    <n v="76"/>
    <n v="18"/>
    <x v="0"/>
    <x v="0"/>
    <x v="0"/>
  </r>
  <r>
    <x v="0"/>
    <x v="0"/>
    <x v="55"/>
    <x v="249"/>
    <n v="1"/>
    <m/>
    <n v="8"/>
    <n v="5"/>
    <x v="0"/>
    <x v="0"/>
    <x v="0"/>
  </r>
  <r>
    <x v="0"/>
    <x v="0"/>
    <x v="55"/>
    <x v="250"/>
    <n v="7"/>
    <n v="3"/>
    <n v="48"/>
    <n v="55"/>
    <x v="0"/>
    <x v="0"/>
    <x v="0"/>
  </r>
  <r>
    <x v="0"/>
    <x v="0"/>
    <x v="55"/>
    <x v="251"/>
    <n v="51"/>
    <n v="7"/>
    <n v="333"/>
    <n v="248"/>
    <x v="0"/>
    <x v="0"/>
    <x v="0"/>
  </r>
  <r>
    <x v="0"/>
    <x v="0"/>
    <x v="55"/>
    <x v="252"/>
    <m/>
    <m/>
    <n v="1"/>
    <n v="1"/>
    <x v="0"/>
    <x v="0"/>
    <x v="0"/>
  </r>
  <r>
    <x v="0"/>
    <x v="0"/>
    <x v="55"/>
    <x v="253"/>
    <m/>
    <m/>
    <m/>
    <n v="1"/>
    <x v="0"/>
    <x v="0"/>
    <x v="0"/>
  </r>
  <r>
    <x v="0"/>
    <x v="0"/>
    <x v="55"/>
    <x v="254"/>
    <n v="1"/>
    <m/>
    <n v="2"/>
    <m/>
    <x v="0"/>
    <x v="0"/>
    <x v="0"/>
  </r>
  <r>
    <x v="0"/>
    <x v="0"/>
    <x v="55"/>
    <x v="255"/>
    <m/>
    <m/>
    <n v="1"/>
    <n v="1"/>
    <x v="0"/>
    <x v="0"/>
    <x v="0"/>
  </r>
  <r>
    <x v="0"/>
    <x v="0"/>
    <x v="55"/>
    <x v="256"/>
    <m/>
    <n v="3"/>
    <n v="1"/>
    <n v="8"/>
    <x v="0"/>
    <x v="0"/>
    <x v="0"/>
  </r>
  <r>
    <x v="0"/>
    <x v="0"/>
    <x v="55"/>
    <x v="257"/>
    <n v="2"/>
    <m/>
    <n v="3"/>
    <n v="3"/>
    <x v="0"/>
    <x v="0"/>
    <x v="0"/>
  </r>
  <r>
    <x v="0"/>
    <x v="0"/>
    <x v="55"/>
    <x v="258"/>
    <n v="4"/>
    <n v="20"/>
    <n v="43"/>
    <n v="366"/>
    <x v="0"/>
    <x v="0"/>
    <x v="0"/>
  </r>
  <r>
    <x v="0"/>
    <x v="0"/>
    <x v="55"/>
    <x v="259"/>
    <m/>
    <m/>
    <n v="1"/>
    <n v="1"/>
    <x v="0"/>
    <x v="0"/>
    <x v="0"/>
  </r>
  <r>
    <x v="0"/>
    <x v="0"/>
    <x v="55"/>
    <x v="260"/>
    <m/>
    <m/>
    <n v="2"/>
    <n v="1"/>
    <x v="0"/>
    <x v="0"/>
    <x v="0"/>
  </r>
  <r>
    <x v="0"/>
    <x v="0"/>
    <x v="55"/>
    <x v="261"/>
    <m/>
    <m/>
    <n v="1"/>
    <n v="1"/>
    <x v="0"/>
    <x v="0"/>
    <x v="0"/>
  </r>
  <r>
    <x v="0"/>
    <x v="0"/>
    <x v="55"/>
    <x v="262"/>
    <m/>
    <m/>
    <m/>
    <n v="1"/>
    <x v="0"/>
    <x v="0"/>
    <x v="0"/>
  </r>
  <r>
    <x v="0"/>
    <x v="0"/>
    <x v="55"/>
    <x v="263"/>
    <n v="1"/>
    <m/>
    <n v="1"/>
    <m/>
    <x v="0"/>
    <x v="0"/>
    <x v="0"/>
  </r>
  <r>
    <x v="0"/>
    <x v="0"/>
    <x v="55"/>
    <x v="264"/>
    <n v="2"/>
    <m/>
    <n v="8"/>
    <n v="4"/>
    <x v="0"/>
    <x v="0"/>
    <x v="0"/>
  </r>
  <r>
    <x v="0"/>
    <x v="0"/>
    <x v="55"/>
    <x v="265"/>
    <m/>
    <n v="1"/>
    <n v="1"/>
    <n v="1"/>
    <x v="0"/>
    <x v="0"/>
    <x v="0"/>
  </r>
  <r>
    <x v="0"/>
    <x v="0"/>
    <x v="55"/>
    <x v="266"/>
    <n v="2"/>
    <m/>
    <n v="2"/>
    <n v="1"/>
    <x v="0"/>
    <x v="0"/>
    <x v="0"/>
  </r>
  <r>
    <x v="0"/>
    <x v="0"/>
    <x v="55"/>
    <x v="267"/>
    <m/>
    <m/>
    <n v="1"/>
    <n v="1"/>
    <x v="0"/>
    <x v="0"/>
    <x v="0"/>
  </r>
  <r>
    <x v="0"/>
    <x v="0"/>
    <x v="55"/>
    <x v="268"/>
    <n v="3"/>
    <m/>
    <n v="19"/>
    <n v="4"/>
    <x v="0"/>
    <x v="0"/>
    <x v="0"/>
  </r>
  <r>
    <x v="0"/>
    <x v="0"/>
    <x v="56"/>
    <x v="269"/>
    <n v="2"/>
    <n v="2"/>
    <n v="14"/>
    <n v="16"/>
    <x v="2"/>
    <x v="1"/>
    <x v="0"/>
  </r>
  <r>
    <x v="0"/>
    <x v="0"/>
    <x v="56"/>
    <x v="270"/>
    <n v="15"/>
    <n v="32"/>
    <n v="100"/>
    <n v="264"/>
    <x v="2"/>
    <x v="1"/>
    <x v="0"/>
  </r>
  <r>
    <x v="0"/>
    <x v="0"/>
    <x v="57"/>
    <x v="271"/>
    <m/>
    <m/>
    <n v="1"/>
    <m/>
    <x v="1"/>
    <x v="0"/>
    <x v="0"/>
  </r>
  <r>
    <x v="0"/>
    <x v="0"/>
    <x v="57"/>
    <x v="272"/>
    <n v="1"/>
    <m/>
    <n v="4"/>
    <m/>
    <x v="1"/>
    <x v="0"/>
    <x v="0"/>
  </r>
  <r>
    <x v="0"/>
    <x v="0"/>
    <x v="57"/>
    <x v="273"/>
    <n v="1"/>
    <m/>
    <n v="2"/>
    <m/>
    <x v="1"/>
    <x v="0"/>
    <x v="0"/>
  </r>
  <r>
    <x v="0"/>
    <x v="0"/>
    <x v="57"/>
    <x v="274"/>
    <n v="1"/>
    <n v="3"/>
    <n v="2"/>
    <n v="20"/>
    <x v="1"/>
    <x v="0"/>
    <x v="0"/>
  </r>
  <r>
    <x v="0"/>
    <x v="0"/>
    <x v="57"/>
    <x v="275"/>
    <m/>
    <m/>
    <m/>
    <n v="2"/>
    <x v="1"/>
    <x v="0"/>
    <x v="0"/>
  </r>
  <r>
    <x v="0"/>
    <x v="0"/>
    <x v="57"/>
    <x v="276"/>
    <m/>
    <n v="1"/>
    <m/>
    <n v="17"/>
    <x v="1"/>
    <x v="0"/>
    <x v="0"/>
  </r>
  <r>
    <x v="0"/>
    <x v="0"/>
    <x v="57"/>
    <x v="277"/>
    <m/>
    <m/>
    <m/>
    <n v="7"/>
    <x v="1"/>
    <x v="0"/>
    <x v="0"/>
  </r>
  <r>
    <x v="0"/>
    <x v="0"/>
    <x v="57"/>
    <x v="278"/>
    <m/>
    <m/>
    <n v="1"/>
    <m/>
    <x v="1"/>
    <x v="0"/>
    <x v="0"/>
  </r>
  <r>
    <x v="0"/>
    <x v="0"/>
    <x v="57"/>
    <x v="279"/>
    <m/>
    <m/>
    <n v="1"/>
    <n v="2"/>
    <x v="1"/>
    <x v="0"/>
    <x v="0"/>
  </r>
  <r>
    <x v="0"/>
    <x v="0"/>
    <x v="58"/>
    <x v="280"/>
    <m/>
    <m/>
    <m/>
    <n v="1"/>
    <x v="1"/>
    <x v="0"/>
    <x v="0"/>
  </r>
  <r>
    <x v="0"/>
    <x v="0"/>
    <x v="58"/>
    <x v="281"/>
    <m/>
    <m/>
    <n v="1"/>
    <m/>
    <x v="1"/>
    <x v="0"/>
    <x v="0"/>
  </r>
  <r>
    <x v="0"/>
    <x v="0"/>
    <x v="58"/>
    <x v="282"/>
    <m/>
    <m/>
    <n v="2"/>
    <m/>
    <x v="1"/>
    <x v="0"/>
    <x v="0"/>
  </r>
  <r>
    <x v="0"/>
    <x v="0"/>
    <x v="58"/>
    <x v="283"/>
    <m/>
    <n v="1"/>
    <m/>
    <n v="2"/>
    <x v="1"/>
    <x v="0"/>
    <x v="0"/>
  </r>
  <r>
    <x v="0"/>
    <x v="0"/>
    <x v="59"/>
    <x v="284"/>
    <n v="1"/>
    <m/>
    <n v="2"/>
    <m/>
    <x v="3"/>
    <x v="0"/>
    <x v="0"/>
  </r>
  <r>
    <x v="0"/>
    <x v="0"/>
    <x v="59"/>
    <x v="285"/>
    <n v="1"/>
    <m/>
    <n v="2"/>
    <m/>
    <x v="3"/>
    <x v="0"/>
    <x v="0"/>
  </r>
  <r>
    <x v="0"/>
    <x v="0"/>
    <x v="60"/>
    <x v="286"/>
    <m/>
    <m/>
    <m/>
    <n v="1"/>
    <x v="3"/>
    <x v="0"/>
    <x v="0"/>
  </r>
  <r>
    <x v="0"/>
    <x v="1"/>
    <x v="0"/>
    <x v="0"/>
    <m/>
    <m/>
    <n v="2"/>
    <n v="1"/>
    <x v="0"/>
    <x v="0"/>
    <x v="1"/>
  </r>
  <r>
    <x v="0"/>
    <x v="1"/>
    <x v="0"/>
    <x v="287"/>
    <m/>
    <n v="1"/>
    <m/>
    <n v="1"/>
    <x v="0"/>
    <x v="0"/>
    <x v="1"/>
  </r>
  <r>
    <x v="0"/>
    <x v="1"/>
    <x v="0"/>
    <x v="288"/>
    <m/>
    <m/>
    <n v="1"/>
    <m/>
    <x v="0"/>
    <x v="0"/>
    <x v="1"/>
  </r>
  <r>
    <x v="0"/>
    <x v="1"/>
    <x v="61"/>
    <x v="289"/>
    <m/>
    <m/>
    <n v="1"/>
    <m/>
    <x v="1"/>
    <x v="0"/>
    <x v="1"/>
  </r>
  <r>
    <x v="0"/>
    <x v="1"/>
    <x v="61"/>
    <x v="290"/>
    <m/>
    <m/>
    <n v="1"/>
    <m/>
    <x v="1"/>
    <x v="0"/>
    <x v="1"/>
  </r>
  <r>
    <x v="0"/>
    <x v="1"/>
    <x v="61"/>
    <x v="291"/>
    <m/>
    <m/>
    <m/>
    <n v="1"/>
    <x v="1"/>
    <x v="0"/>
    <x v="1"/>
  </r>
  <r>
    <x v="0"/>
    <x v="1"/>
    <x v="1"/>
    <x v="292"/>
    <n v="2"/>
    <n v="1"/>
    <n v="5"/>
    <n v="9"/>
    <x v="1"/>
    <x v="0"/>
    <x v="1"/>
  </r>
  <r>
    <x v="0"/>
    <x v="1"/>
    <x v="1"/>
    <x v="293"/>
    <m/>
    <m/>
    <m/>
    <n v="2"/>
    <x v="1"/>
    <x v="0"/>
    <x v="1"/>
  </r>
  <r>
    <x v="0"/>
    <x v="1"/>
    <x v="1"/>
    <x v="294"/>
    <n v="3"/>
    <m/>
    <n v="7"/>
    <n v="26"/>
    <x v="1"/>
    <x v="0"/>
    <x v="1"/>
  </r>
  <r>
    <x v="0"/>
    <x v="1"/>
    <x v="1"/>
    <x v="295"/>
    <m/>
    <m/>
    <n v="2"/>
    <n v="10"/>
    <x v="1"/>
    <x v="0"/>
    <x v="1"/>
  </r>
  <r>
    <x v="0"/>
    <x v="1"/>
    <x v="1"/>
    <x v="1"/>
    <n v="3"/>
    <n v="3"/>
    <n v="10"/>
    <n v="34"/>
    <x v="1"/>
    <x v="0"/>
    <x v="1"/>
  </r>
  <r>
    <x v="0"/>
    <x v="1"/>
    <x v="1"/>
    <x v="296"/>
    <m/>
    <n v="1"/>
    <n v="1"/>
    <n v="12"/>
    <x v="1"/>
    <x v="0"/>
    <x v="1"/>
  </r>
  <r>
    <x v="0"/>
    <x v="1"/>
    <x v="1"/>
    <x v="2"/>
    <m/>
    <m/>
    <n v="3"/>
    <n v="7"/>
    <x v="1"/>
    <x v="0"/>
    <x v="1"/>
  </r>
  <r>
    <x v="0"/>
    <x v="1"/>
    <x v="1"/>
    <x v="3"/>
    <n v="2"/>
    <n v="2"/>
    <n v="14"/>
    <n v="11"/>
    <x v="1"/>
    <x v="0"/>
    <x v="1"/>
  </r>
  <r>
    <x v="0"/>
    <x v="1"/>
    <x v="1"/>
    <x v="297"/>
    <n v="4"/>
    <n v="1"/>
    <n v="9"/>
    <n v="17"/>
    <x v="1"/>
    <x v="0"/>
    <x v="1"/>
  </r>
  <r>
    <x v="0"/>
    <x v="1"/>
    <x v="1"/>
    <x v="5"/>
    <n v="4"/>
    <n v="2"/>
    <n v="22"/>
    <n v="80"/>
    <x v="1"/>
    <x v="0"/>
    <x v="1"/>
  </r>
  <r>
    <x v="0"/>
    <x v="1"/>
    <x v="1"/>
    <x v="6"/>
    <n v="7"/>
    <n v="2"/>
    <n v="24"/>
    <n v="70"/>
    <x v="1"/>
    <x v="0"/>
    <x v="1"/>
  </r>
  <r>
    <x v="0"/>
    <x v="1"/>
    <x v="1"/>
    <x v="7"/>
    <n v="5"/>
    <n v="5"/>
    <n v="33"/>
    <n v="55"/>
    <x v="1"/>
    <x v="0"/>
    <x v="1"/>
  </r>
  <r>
    <x v="0"/>
    <x v="1"/>
    <x v="1"/>
    <x v="8"/>
    <m/>
    <m/>
    <m/>
    <n v="1"/>
    <x v="1"/>
    <x v="0"/>
    <x v="1"/>
  </r>
  <r>
    <x v="0"/>
    <x v="1"/>
    <x v="1"/>
    <x v="298"/>
    <n v="1"/>
    <m/>
    <n v="1"/>
    <n v="2"/>
    <x v="1"/>
    <x v="0"/>
    <x v="1"/>
  </r>
  <r>
    <x v="0"/>
    <x v="1"/>
    <x v="1"/>
    <x v="299"/>
    <m/>
    <m/>
    <n v="2"/>
    <m/>
    <x v="1"/>
    <x v="0"/>
    <x v="1"/>
  </r>
  <r>
    <x v="0"/>
    <x v="1"/>
    <x v="1"/>
    <x v="300"/>
    <m/>
    <m/>
    <m/>
    <n v="2"/>
    <x v="1"/>
    <x v="0"/>
    <x v="1"/>
  </r>
  <r>
    <x v="0"/>
    <x v="1"/>
    <x v="1"/>
    <x v="301"/>
    <m/>
    <m/>
    <n v="1"/>
    <m/>
    <x v="1"/>
    <x v="0"/>
    <x v="1"/>
  </r>
  <r>
    <x v="0"/>
    <x v="1"/>
    <x v="1"/>
    <x v="302"/>
    <m/>
    <m/>
    <n v="2"/>
    <m/>
    <x v="1"/>
    <x v="0"/>
    <x v="1"/>
  </r>
  <r>
    <x v="0"/>
    <x v="1"/>
    <x v="1"/>
    <x v="303"/>
    <m/>
    <m/>
    <n v="4"/>
    <n v="2"/>
    <x v="1"/>
    <x v="0"/>
    <x v="1"/>
  </r>
  <r>
    <x v="0"/>
    <x v="1"/>
    <x v="2"/>
    <x v="10"/>
    <m/>
    <m/>
    <m/>
    <n v="1"/>
    <x v="2"/>
    <x v="1"/>
    <x v="1"/>
  </r>
  <r>
    <x v="0"/>
    <x v="1"/>
    <x v="62"/>
    <x v="304"/>
    <n v="1"/>
    <m/>
    <n v="1"/>
    <m/>
    <x v="3"/>
    <x v="0"/>
    <x v="1"/>
  </r>
  <r>
    <x v="0"/>
    <x v="1"/>
    <x v="3"/>
    <x v="11"/>
    <n v="260"/>
    <m/>
    <n v="629"/>
    <m/>
    <x v="2"/>
    <x v="1"/>
    <x v="1"/>
  </r>
  <r>
    <x v="0"/>
    <x v="1"/>
    <x v="3"/>
    <x v="305"/>
    <n v="9"/>
    <m/>
    <n v="15"/>
    <m/>
    <x v="2"/>
    <x v="1"/>
    <x v="1"/>
  </r>
  <r>
    <x v="0"/>
    <x v="1"/>
    <x v="4"/>
    <x v="306"/>
    <n v="1"/>
    <m/>
    <n v="4"/>
    <m/>
    <x v="1"/>
    <x v="0"/>
    <x v="1"/>
  </r>
  <r>
    <x v="0"/>
    <x v="1"/>
    <x v="4"/>
    <x v="12"/>
    <m/>
    <m/>
    <m/>
    <n v="1"/>
    <x v="1"/>
    <x v="0"/>
    <x v="1"/>
  </r>
  <r>
    <x v="0"/>
    <x v="1"/>
    <x v="5"/>
    <x v="307"/>
    <m/>
    <m/>
    <m/>
    <n v="2"/>
    <x v="1"/>
    <x v="0"/>
    <x v="1"/>
  </r>
  <r>
    <x v="0"/>
    <x v="1"/>
    <x v="5"/>
    <x v="308"/>
    <n v="1"/>
    <m/>
    <n v="1"/>
    <m/>
    <x v="1"/>
    <x v="0"/>
    <x v="1"/>
  </r>
  <r>
    <x v="0"/>
    <x v="1"/>
    <x v="5"/>
    <x v="13"/>
    <n v="3"/>
    <n v="1"/>
    <n v="14"/>
    <n v="2"/>
    <x v="1"/>
    <x v="0"/>
    <x v="1"/>
  </r>
  <r>
    <x v="0"/>
    <x v="1"/>
    <x v="5"/>
    <x v="309"/>
    <n v="1"/>
    <m/>
    <n v="1"/>
    <m/>
    <x v="1"/>
    <x v="0"/>
    <x v="1"/>
  </r>
  <r>
    <x v="0"/>
    <x v="1"/>
    <x v="5"/>
    <x v="310"/>
    <m/>
    <m/>
    <n v="1"/>
    <m/>
    <x v="1"/>
    <x v="0"/>
    <x v="1"/>
  </r>
  <r>
    <x v="0"/>
    <x v="1"/>
    <x v="5"/>
    <x v="14"/>
    <n v="1"/>
    <n v="1"/>
    <n v="4"/>
    <n v="11"/>
    <x v="1"/>
    <x v="0"/>
    <x v="1"/>
  </r>
  <r>
    <x v="0"/>
    <x v="1"/>
    <x v="5"/>
    <x v="15"/>
    <n v="1"/>
    <n v="4"/>
    <n v="2"/>
    <n v="51"/>
    <x v="1"/>
    <x v="0"/>
    <x v="1"/>
  </r>
  <r>
    <x v="0"/>
    <x v="1"/>
    <x v="5"/>
    <x v="311"/>
    <n v="1"/>
    <m/>
    <n v="5"/>
    <n v="22"/>
    <x v="1"/>
    <x v="0"/>
    <x v="1"/>
  </r>
  <r>
    <x v="0"/>
    <x v="1"/>
    <x v="5"/>
    <x v="16"/>
    <n v="2"/>
    <n v="2"/>
    <n v="11"/>
    <n v="47"/>
    <x v="1"/>
    <x v="0"/>
    <x v="1"/>
  </r>
  <r>
    <x v="0"/>
    <x v="1"/>
    <x v="5"/>
    <x v="312"/>
    <m/>
    <m/>
    <n v="1"/>
    <n v="14"/>
    <x v="1"/>
    <x v="0"/>
    <x v="1"/>
  </r>
  <r>
    <x v="0"/>
    <x v="1"/>
    <x v="5"/>
    <x v="17"/>
    <n v="2"/>
    <n v="2"/>
    <n v="4"/>
    <n v="20"/>
    <x v="1"/>
    <x v="0"/>
    <x v="1"/>
  </r>
  <r>
    <x v="0"/>
    <x v="1"/>
    <x v="5"/>
    <x v="313"/>
    <m/>
    <m/>
    <n v="1"/>
    <n v="6"/>
    <x v="1"/>
    <x v="0"/>
    <x v="1"/>
  </r>
  <r>
    <x v="0"/>
    <x v="1"/>
    <x v="5"/>
    <x v="314"/>
    <n v="1"/>
    <m/>
    <n v="1"/>
    <m/>
    <x v="1"/>
    <x v="0"/>
    <x v="1"/>
  </r>
  <r>
    <x v="0"/>
    <x v="1"/>
    <x v="5"/>
    <x v="315"/>
    <m/>
    <m/>
    <n v="5"/>
    <n v="1"/>
    <x v="1"/>
    <x v="0"/>
    <x v="1"/>
  </r>
  <r>
    <x v="0"/>
    <x v="1"/>
    <x v="5"/>
    <x v="316"/>
    <m/>
    <m/>
    <n v="3"/>
    <n v="1"/>
    <x v="1"/>
    <x v="0"/>
    <x v="1"/>
  </r>
  <r>
    <x v="0"/>
    <x v="1"/>
    <x v="5"/>
    <x v="317"/>
    <n v="1"/>
    <m/>
    <n v="1"/>
    <n v="2"/>
    <x v="1"/>
    <x v="0"/>
    <x v="1"/>
  </r>
  <r>
    <x v="0"/>
    <x v="1"/>
    <x v="5"/>
    <x v="318"/>
    <m/>
    <m/>
    <m/>
    <n v="1"/>
    <x v="1"/>
    <x v="0"/>
    <x v="1"/>
  </r>
  <r>
    <x v="0"/>
    <x v="1"/>
    <x v="5"/>
    <x v="18"/>
    <n v="4"/>
    <n v="1"/>
    <n v="13"/>
    <n v="65"/>
    <x v="1"/>
    <x v="0"/>
    <x v="1"/>
  </r>
  <r>
    <x v="0"/>
    <x v="1"/>
    <x v="5"/>
    <x v="19"/>
    <n v="1"/>
    <m/>
    <n v="1"/>
    <n v="17"/>
    <x v="1"/>
    <x v="0"/>
    <x v="1"/>
  </r>
  <r>
    <x v="0"/>
    <x v="1"/>
    <x v="5"/>
    <x v="20"/>
    <n v="19"/>
    <m/>
    <n v="52"/>
    <n v="91"/>
    <x v="1"/>
    <x v="0"/>
    <x v="1"/>
  </r>
  <r>
    <x v="0"/>
    <x v="1"/>
    <x v="5"/>
    <x v="21"/>
    <n v="5"/>
    <m/>
    <n v="20"/>
    <n v="31"/>
    <x v="1"/>
    <x v="0"/>
    <x v="1"/>
  </r>
  <r>
    <x v="0"/>
    <x v="1"/>
    <x v="5"/>
    <x v="22"/>
    <n v="18"/>
    <n v="5"/>
    <n v="102"/>
    <n v="116"/>
    <x v="1"/>
    <x v="0"/>
    <x v="1"/>
  </r>
  <r>
    <x v="0"/>
    <x v="1"/>
    <x v="5"/>
    <x v="23"/>
    <n v="1"/>
    <n v="1"/>
    <n v="3"/>
    <n v="8"/>
    <x v="1"/>
    <x v="0"/>
    <x v="1"/>
  </r>
  <r>
    <x v="0"/>
    <x v="1"/>
    <x v="5"/>
    <x v="24"/>
    <n v="9"/>
    <n v="1"/>
    <n v="55"/>
    <n v="74"/>
    <x v="1"/>
    <x v="0"/>
    <x v="1"/>
  </r>
  <r>
    <x v="0"/>
    <x v="1"/>
    <x v="5"/>
    <x v="25"/>
    <n v="1"/>
    <m/>
    <n v="4"/>
    <n v="7"/>
    <x v="1"/>
    <x v="0"/>
    <x v="1"/>
  </r>
  <r>
    <x v="0"/>
    <x v="1"/>
    <x v="5"/>
    <x v="26"/>
    <n v="10"/>
    <n v="3"/>
    <n v="65"/>
    <n v="76"/>
    <x v="1"/>
    <x v="0"/>
    <x v="1"/>
  </r>
  <r>
    <x v="0"/>
    <x v="1"/>
    <x v="5"/>
    <x v="319"/>
    <m/>
    <m/>
    <n v="1"/>
    <m/>
    <x v="1"/>
    <x v="0"/>
    <x v="1"/>
  </r>
  <r>
    <x v="0"/>
    <x v="1"/>
    <x v="63"/>
    <x v="320"/>
    <m/>
    <m/>
    <m/>
    <n v="1"/>
    <x v="4"/>
    <x v="0"/>
    <x v="1"/>
  </r>
  <r>
    <x v="0"/>
    <x v="1"/>
    <x v="63"/>
    <x v="321"/>
    <m/>
    <m/>
    <n v="1"/>
    <m/>
    <x v="4"/>
    <x v="0"/>
    <x v="1"/>
  </r>
  <r>
    <x v="0"/>
    <x v="1"/>
    <x v="6"/>
    <x v="27"/>
    <m/>
    <m/>
    <n v="3"/>
    <m/>
    <x v="3"/>
    <x v="0"/>
    <x v="1"/>
  </r>
  <r>
    <x v="0"/>
    <x v="1"/>
    <x v="6"/>
    <x v="322"/>
    <m/>
    <n v="1"/>
    <m/>
    <n v="1"/>
    <x v="3"/>
    <x v="0"/>
    <x v="1"/>
  </r>
  <r>
    <x v="0"/>
    <x v="1"/>
    <x v="6"/>
    <x v="323"/>
    <m/>
    <m/>
    <n v="6"/>
    <m/>
    <x v="3"/>
    <x v="0"/>
    <x v="1"/>
  </r>
  <r>
    <x v="0"/>
    <x v="1"/>
    <x v="6"/>
    <x v="28"/>
    <n v="4"/>
    <m/>
    <n v="9"/>
    <n v="2"/>
    <x v="3"/>
    <x v="0"/>
    <x v="1"/>
  </r>
  <r>
    <x v="0"/>
    <x v="1"/>
    <x v="6"/>
    <x v="29"/>
    <m/>
    <m/>
    <n v="2"/>
    <n v="1"/>
    <x v="3"/>
    <x v="0"/>
    <x v="1"/>
  </r>
  <r>
    <x v="0"/>
    <x v="1"/>
    <x v="7"/>
    <x v="324"/>
    <n v="1"/>
    <m/>
    <n v="1"/>
    <m/>
    <x v="4"/>
    <x v="0"/>
    <x v="1"/>
  </r>
  <r>
    <x v="0"/>
    <x v="1"/>
    <x v="7"/>
    <x v="325"/>
    <n v="1"/>
    <m/>
    <n v="2"/>
    <m/>
    <x v="4"/>
    <x v="0"/>
    <x v="1"/>
  </r>
  <r>
    <x v="0"/>
    <x v="1"/>
    <x v="7"/>
    <x v="326"/>
    <m/>
    <n v="1"/>
    <m/>
    <n v="8"/>
    <x v="4"/>
    <x v="0"/>
    <x v="1"/>
  </r>
  <r>
    <x v="0"/>
    <x v="1"/>
    <x v="7"/>
    <x v="30"/>
    <m/>
    <n v="1"/>
    <n v="1"/>
    <n v="2"/>
    <x v="4"/>
    <x v="0"/>
    <x v="1"/>
  </r>
  <r>
    <x v="0"/>
    <x v="1"/>
    <x v="7"/>
    <x v="31"/>
    <n v="4"/>
    <n v="1"/>
    <n v="20"/>
    <n v="7"/>
    <x v="4"/>
    <x v="0"/>
    <x v="1"/>
  </r>
  <r>
    <x v="0"/>
    <x v="1"/>
    <x v="8"/>
    <x v="327"/>
    <n v="5"/>
    <m/>
    <n v="5"/>
    <m/>
    <x v="3"/>
    <x v="0"/>
    <x v="1"/>
  </r>
  <r>
    <x v="0"/>
    <x v="1"/>
    <x v="8"/>
    <x v="328"/>
    <m/>
    <m/>
    <m/>
    <n v="1"/>
    <x v="3"/>
    <x v="0"/>
    <x v="1"/>
  </r>
  <r>
    <x v="0"/>
    <x v="1"/>
    <x v="8"/>
    <x v="329"/>
    <m/>
    <m/>
    <n v="1"/>
    <m/>
    <x v="3"/>
    <x v="0"/>
    <x v="1"/>
  </r>
  <r>
    <x v="0"/>
    <x v="1"/>
    <x v="8"/>
    <x v="32"/>
    <n v="217"/>
    <n v="13"/>
    <n v="547"/>
    <n v="75"/>
    <x v="3"/>
    <x v="0"/>
    <x v="1"/>
  </r>
  <r>
    <x v="0"/>
    <x v="1"/>
    <x v="8"/>
    <x v="33"/>
    <n v="178"/>
    <n v="10"/>
    <n v="324"/>
    <n v="60"/>
    <x v="3"/>
    <x v="0"/>
    <x v="1"/>
  </r>
  <r>
    <x v="0"/>
    <x v="1"/>
    <x v="8"/>
    <x v="34"/>
    <n v="66"/>
    <n v="12"/>
    <n v="178"/>
    <n v="77"/>
    <x v="3"/>
    <x v="0"/>
    <x v="1"/>
  </r>
  <r>
    <x v="0"/>
    <x v="1"/>
    <x v="8"/>
    <x v="35"/>
    <n v="3"/>
    <m/>
    <n v="25"/>
    <m/>
    <x v="3"/>
    <x v="0"/>
    <x v="1"/>
  </r>
  <r>
    <x v="0"/>
    <x v="1"/>
    <x v="8"/>
    <x v="36"/>
    <n v="12"/>
    <m/>
    <n v="12"/>
    <m/>
    <x v="3"/>
    <x v="0"/>
    <x v="1"/>
  </r>
  <r>
    <x v="0"/>
    <x v="1"/>
    <x v="8"/>
    <x v="38"/>
    <n v="88"/>
    <m/>
    <n v="141"/>
    <m/>
    <x v="3"/>
    <x v="0"/>
    <x v="1"/>
  </r>
  <r>
    <x v="0"/>
    <x v="1"/>
    <x v="8"/>
    <x v="39"/>
    <n v="2"/>
    <m/>
    <n v="3"/>
    <m/>
    <x v="3"/>
    <x v="0"/>
    <x v="1"/>
  </r>
  <r>
    <x v="0"/>
    <x v="1"/>
    <x v="8"/>
    <x v="330"/>
    <n v="19"/>
    <m/>
    <n v="82"/>
    <m/>
    <x v="3"/>
    <x v="0"/>
    <x v="1"/>
  </r>
  <r>
    <x v="0"/>
    <x v="1"/>
    <x v="9"/>
    <x v="331"/>
    <m/>
    <m/>
    <n v="1"/>
    <m/>
    <x v="3"/>
    <x v="0"/>
    <x v="1"/>
  </r>
  <r>
    <x v="0"/>
    <x v="1"/>
    <x v="9"/>
    <x v="332"/>
    <n v="4"/>
    <m/>
    <n v="4"/>
    <m/>
    <x v="3"/>
    <x v="0"/>
    <x v="1"/>
  </r>
  <r>
    <x v="0"/>
    <x v="1"/>
    <x v="9"/>
    <x v="333"/>
    <m/>
    <m/>
    <m/>
    <n v="1"/>
    <x v="3"/>
    <x v="0"/>
    <x v="1"/>
  </r>
  <r>
    <x v="0"/>
    <x v="1"/>
    <x v="9"/>
    <x v="40"/>
    <m/>
    <m/>
    <m/>
    <n v="159"/>
    <x v="3"/>
    <x v="0"/>
    <x v="1"/>
  </r>
  <r>
    <x v="0"/>
    <x v="1"/>
    <x v="9"/>
    <x v="334"/>
    <n v="2"/>
    <m/>
    <n v="3"/>
    <m/>
    <x v="3"/>
    <x v="0"/>
    <x v="1"/>
  </r>
  <r>
    <x v="0"/>
    <x v="1"/>
    <x v="9"/>
    <x v="41"/>
    <n v="4"/>
    <n v="150"/>
    <n v="286"/>
    <n v="732"/>
    <x v="3"/>
    <x v="0"/>
    <x v="1"/>
  </r>
  <r>
    <x v="0"/>
    <x v="1"/>
    <x v="9"/>
    <x v="42"/>
    <n v="422"/>
    <m/>
    <n v="1881"/>
    <m/>
    <x v="3"/>
    <x v="0"/>
    <x v="1"/>
  </r>
  <r>
    <x v="0"/>
    <x v="1"/>
    <x v="9"/>
    <x v="335"/>
    <m/>
    <m/>
    <n v="8"/>
    <m/>
    <x v="3"/>
    <x v="0"/>
    <x v="1"/>
  </r>
  <r>
    <x v="0"/>
    <x v="1"/>
    <x v="9"/>
    <x v="44"/>
    <n v="874"/>
    <n v="142"/>
    <n v="3493"/>
    <n v="797"/>
    <x v="3"/>
    <x v="0"/>
    <x v="1"/>
  </r>
  <r>
    <x v="0"/>
    <x v="1"/>
    <x v="9"/>
    <x v="45"/>
    <n v="97"/>
    <n v="10"/>
    <n v="362"/>
    <n v="136"/>
    <x v="3"/>
    <x v="0"/>
    <x v="1"/>
  </r>
  <r>
    <x v="0"/>
    <x v="1"/>
    <x v="9"/>
    <x v="46"/>
    <n v="67"/>
    <n v="53"/>
    <n v="507"/>
    <n v="476"/>
    <x v="3"/>
    <x v="0"/>
    <x v="1"/>
  </r>
  <r>
    <x v="0"/>
    <x v="1"/>
    <x v="9"/>
    <x v="47"/>
    <n v="214"/>
    <n v="31"/>
    <n v="1151"/>
    <n v="75"/>
    <x v="3"/>
    <x v="0"/>
    <x v="1"/>
  </r>
  <r>
    <x v="0"/>
    <x v="1"/>
    <x v="9"/>
    <x v="336"/>
    <m/>
    <m/>
    <n v="2"/>
    <m/>
    <x v="3"/>
    <x v="0"/>
    <x v="1"/>
  </r>
  <r>
    <x v="0"/>
    <x v="1"/>
    <x v="10"/>
    <x v="337"/>
    <m/>
    <n v="1"/>
    <n v="1"/>
    <n v="1"/>
    <x v="4"/>
    <x v="0"/>
    <x v="1"/>
  </r>
  <r>
    <x v="0"/>
    <x v="1"/>
    <x v="10"/>
    <x v="338"/>
    <n v="6"/>
    <n v="1"/>
    <n v="33"/>
    <n v="1"/>
    <x v="4"/>
    <x v="0"/>
    <x v="1"/>
  </r>
  <r>
    <x v="0"/>
    <x v="1"/>
    <x v="10"/>
    <x v="48"/>
    <n v="4"/>
    <m/>
    <n v="12"/>
    <m/>
    <x v="4"/>
    <x v="0"/>
    <x v="1"/>
  </r>
  <r>
    <x v="0"/>
    <x v="1"/>
    <x v="10"/>
    <x v="339"/>
    <n v="1"/>
    <m/>
    <n v="3"/>
    <m/>
    <x v="4"/>
    <x v="0"/>
    <x v="1"/>
  </r>
  <r>
    <x v="0"/>
    <x v="1"/>
    <x v="10"/>
    <x v="340"/>
    <m/>
    <m/>
    <n v="1"/>
    <m/>
    <x v="4"/>
    <x v="0"/>
    <x v="1"/>
  </r>
  <r>
    <x v="0"/>
    <x v="1"/>
    <x v="10"/>
    <x v="49"/>
    <n v="11"/>
    <n v="8"/>
    <n v="59"/>
    <n v="98"/>
    <x v="4"/>
    <x v="0"/>
    <x v="1"/>
  </r>
  <r>
    <x v="0"/>
    <x v="1"/>
    <x v="10"/>
    <x v="341"/>
    <m/>
    <m/>
    <n v="1"/>
    <m/>
    <x v="4"/>
    <x v="0"/>
    <x v="1"/>
  </r>
  <r>
    <x v="0"/>
    <x v="1"/>
    <x v="10"/>
    <x v="342"/>
    <m/>
    <m/>
    <n v="1"/>
    <m/>
    <x v="4"/>
    <x v="0"/>
    <x v="1"/>
  </r>
  <r>
    <x v="0"/>
    <x v="1"/>
    <x v="10"/>
    <x v="50"/>
    <n v="15"/>
    <n v="2"/>
    <n v="171"/>
    <n v="171"/>
    <x v="4"/>
    <x v="0"/>
    <x v="1"/>
  </r>
  <r>
    <x v="0"/>
    <x v="1"/>
    <x v="10"/>
    <x v="343"/>
    <m/>
    <m/>
    <n v="2"/>
    <m/>
    <x v="4"/>
    <x v="0"/>
    <x v="1"/>
  </r>
  <r>
    <x v="0"/>
    <x v="1"/>
    <x v="10"/>
    <x v="344"/>
    <n v="2"/>
    <m/>
    <n v="6"/>
    <n v="1"/>
    <x v="4"/>
    <x v="0"/>
    <x v="1"/>
  </r>
  <r>
    <x v="0"/>
    <x v="1"/>
    <x v="10"/>
    <x v="345"/>
    <n v="1"/>
    <m/>
    <n v="2"/>
    <m/>
    <x v="4"/>
    <x v="0"/>
    <x v="1"/>
  </r>
  <r>
    <x v="0"/>
    <x v="1"/>
    <x v="10"/>
    <x v="346"/>
    <n v="1"/>
    <m/>
    <n v="1"/>
    <m/>
    <x v="4"/>
    <x v="0"/>
    <x v="1"/>
  </r>
  <r>
    <x v="0"/>
    <x v="1"/>
    <x v="10"/>
    <x v="347"/>
    <n v="8"/>
    <n v="1"/>
    <n v="50"/>
    <n v="19"/>
    <x v="4"/>
    <x v="0"/>
    <x v="1"/>
  </r>
  <r>
    <x v="0"/>
    <x v="1"/>
    <x v="10"/>
    <x v="52"/>
    <n v="3"/>
    <m/>
    <n v="24"/>
    <n v="4"/>
    <x v="4"/>
    <x v="0"/>
    <x v="1"/>
  </r>
  <r>
    <x v="0"/>
    <x v="1"/>
    <x v="10"/>
    <x v="53"/>
    <m/>
    <n v="2"/>
    <n v="2"/>
    <n v="29"/>
    <x v="4"/>
    <x v="0"/>
    <x v="1"/>
  </r>
  <r>
    <x v="0"/>
    <x v="1"/>
    <x v="64"/>
    <x v="348"/>
    <n v="2"/>
    <n v="3"/>
    <n v="7"/>
    <n v="13"/>
    <x v="1"/>
    <x v="0"/>
    <x v="1"/>
  </r>
  <r>
    <x v="0"/>
    <x v="1"/>
    <x v="64"/>
    <x v="349"/>
    <n v="2"/>
    <m/>
    <n v="19"/>
    <n v="3"/>
    <x v="1"/>
    <x v="0"/>
    <x v="1"/>
  </r>
  <r>
    <x v="0"/>
    <x v="1"/>
    <x v="65"/>
    <x v="350"/>
    <m/>
    <m/>
    <n v="1"/>
    <m/>
    <x v="1"/>
    <x v="0"/>
    <x v="1"/>
  </r>
  <r>
    <x v="0"/>
    <x v="1"/>
    <x v="66"/>
    <x v="351"/>
    <n v="2"/>
    <m/>
    <n v="5"/>
    <m/>
    <x v="5"/>
    <x v="0"/>
    <x v="1"/>
  </r>
  <r>
    <x v="0"/>
    <x v="1"/>
    <x v="67"/>
    <x v="352"/>
    <m/>
    <m/>
    <n v="1"/>
    <m/>
    <x v="3"/>
    <x v="0"/>
    <x v="1"/>
  </r>
  <r>
    <x v="0"/>
    <x v="1"/>
    <x v="12"/>
    <x v="55"/>
    <n v="4"/>
    <n v="5"/>
    <n v="17"/>
    <n v="24"/>
    <x v="3"/>
    <x v="0"/>
    <x v="1"/>
  </r>
  <r>
    <x v="0"/>
    <x v="1"/>
    <x v="68"/>
    <x v="353"/>
    <m/>
    <m/>
    <n v="1"/>
    <m/>
    <x v="4"/>
    <x v="0"/>
    <x v="1"/>
  </r>
  <r>
    <x v="0"/>
    <x v="1"/>
    <x v="68"/>
    <x v="354"/>
    <n v="2"/>
    <n v="2"/>
    <n v="11"/>
    <n v="6"/>
    <x v="4"/>
    <x v="0"/>
    <x v="1"/>
  </r>
  <r>
    <x v="0"/>
    <x v="1"/>
    <x v="69"/>
    <x v="355"/>
    <n v="1"/>
    <m/>
    <n v="1"/>
    <m/>
    <x v="3"/>
    <x v="0"/>
    <x v="1"/>
  </r>
  <r>
    <x v="0"/>
    <x v="1"/>
    <x v="69"/>
    <x v="356"/>
    <m/>
    <m/>
    <n v="1"/>
    <m/>
    <x v="3"/>
    <x v="0"/>
    <x v="1"/>
  </r>
  <r>
    <x v="0"/>
    <x v="1"/>
    <x v="69"/>
    <x v="357"/>
    <m/>
    <n v="1"/>
    <m/>
    <n v="1"/>
    <x v="3"/>
    <x v="0"/>
    <x v="1"/>
  </r>
  <r>
    <x v="0"/>
    <x v="1"/>
    <x v="70"/>
    <x v="358"/>
    <n v="11"/>
    <m/>
    <n v="34"/>
    <m/>
    <x v="2"/>
    <x v="1"/>
    <x v="1"/>
  </r>
  <r>
    <x v="0"/>
    <x v="1"/>
    <x v="70"/>
    <x v="359"/>
    <n v="6"/>
    <m/>
    <n v="24"/>
    <m/>
    <x v="2"/>
    <x v="1"/>
    <x v="1"/>
  </r>
  <r>
    <x v="0"/>
    <x v="1"/>
    <x v="14"/>
    <x v="57"/>
    <n v="198"/>
    <n v="37"/>
    <n v="808"/>
    <n v="58"/>
    <x v="3"/>
    <x v="0"/>
    <x v="1"/>
  </r>
  <r>
    <x v="0"/>
    <x v="1"/>
    <x v="14"/>
    <x v="58"/>
    <n v="120"/>
    <n v="50"/>
    <n v="840"/>
    <n v="152"/>
    <x v="3"/>
    <x v="0"/>
    <x v="1"/>
  </r>
  <r>
    <x v="0"/>
    <x v="1"/>
    <x v="14"/>
    <x v="59"/>
    <n v="87"/>
    <n v="17"/>
    <n v="562"/>
    <n v="84"/>
    <x v="3"/>
    <x v="0"/>
    <x v="1"/>
  </r>
  <r>
    <x v="0"/>
    <x v="1"/>
    <x v="15"/>
    <x v="360"/>
    <m/>
    <m/>
    <n v="1"/>
    <m/>
    <x v="3"/>
    <x v="0"/>
    <x v="1"/>
  </r>
  <r>
    <x v="0"/>
    <x v="1"/>
    <x v="15"/>
    <x v="60"/>
    <n v="7"/>
    <m/>
    <n v="8"/>
    <m/>
    <x v="3"/>
    <x v="0"/>
    <x v="1"/>
  </r>
  <r>
    <x v="0"/>
    <x v="1"/>
    <x v="15"/>
    <x v="61"/>
    <n v="33"/>
    <n v="1"/>
    <n v="148"/>
    <n v="9"/>
    <x v="3"/>
    <x v="0"/>
    <x v="1"/>
  </r>
  <r>
    <x v="0"/>
    <x v="1"/>
    <x v="15"/>
    <x v="62"/>
    <n v="9"/>
    <n v="13"/>
    <n v="60"/>
    <n v="42"/>
    <x v="3"/>
    <x v="0"/>
    <x v="1"/>
  </r>
  <r>
    <x v="0"/>
    <x v="1"/>
    <x v="15"/>
    <x v="63"/>
    <m/>
    <n v="4"/>
    <n v="2"/>
    <n v="23"/>
    <x v="3"/>
    <x v="0"/>
    <x v="1"/>
  </r>
  <r>
    <x v="0"/>
    <x v="1"/>
    <x v="15"/>
    <x v="361"/>
    <n v="3"/>
    <m/>
    <n v="3"/>
    <m/>
    <x v="3"/>
    <x v="0"/>
    <x v="1"/>
  </r>
  <r>
    <x v="0"/>
    <x v="1"/>
    <x v="71"/>
    <x v="362"/>
    <m/>
    <m/>
    <m/>
    <n v="1"/>
    <x v="1"/>
    <x v="0"/>
    <x v="1"/>
  </r>
  <r>
    <x v="0"/>
    <x v="1"/>
    <x v="71"/>
    <x v="363"/>
    <m/>
    <m/>
    <m/>
    <n v="1"/>
    <x v="1"/>
    <x v="0"/>
    <x v="1"/>
  </r>
  <r>
    <x v="0"/>
    <x v="1"/>
    <x v="72"/>
    <x v="364"/>
    <m/>
    <m/>
    <n v="1"/>
    <n v="2"/>
    <x v="1"/>
    <x v="0"/>
    <x v="1"/>
  </r>
  <r>
    <x v="0"/>
    <x v="1"/>
    <x v="72"/>
    <x v="365"/>
    <m/>
    <m/>
    <n v="2"/>
    <n v="1"/>
    <x v="1"/>
    <x v="0"/>
    <x v="1"/>
  </r>
  <r>
    <x v="0"/>
    <x v="1"/>
    <x v="16"/>
    <x v="64"/>
    <n v="3"/>
    <m/>
    <n v="10"/>
    <n v="1"/>
    <x v="4"/>
    <x v="0"/>
    <x v="1"/>
  </r>
  <r>
    <x v="0"/>
    <x v="1"/>
    <x v="16"/>
    <x v="366"/>
    <m/>
    <m/>
    <n v="2"/>
    <n v="1"/>
    <x v="4"/>
    <x v="0"/>
    <x v="1"/>
  </r>
  <r>
    <x v="0"/>
    <x v="1"/>
    <x v="16"/>
    <x v="367"/>
    <m/>
    <m/>
    <n v="1"/>
    <m/>
    <x v="4"/>
    <x v="0"/>
    <x v="1"/>
  </r>
  <r>
    <x v="0"/>
    <x v="1"/>
    <x v="16"/>
    <x v="368"/>
    <n v="1"/>
    <m/>
    <n v="1"/>
    <m/>
    <x v="4"/>
    <x v="0"/>
    <x v="1"/>
  </r>
  <r>
    <x v="0"/>
    <x v="1"/>
    <x v="16"/>
    <x v="66"/>
    <n v="1"/>
    <n v="2"/>
    <n v="11"/>
    <n v="6"/>
    <x v="4"/>
    <x v="0"/>
    <x v="1"/>
  </r>
  <r>
    <x v="0"/>
    <x v="1"/>
    <x v="73"/>
    <x v="369"/>
    <n v="5"/>
    <m/>
    <n v="8"/>
    <m/>
    <x v="3"/>
    <x v="0"/>
    <x v="1"/>
  </r>
  <r>
    <x v="0"/>
    <x v="1"/>
    <x v="73"/>
    <x v="370"/>
    <m/>
    <m/>
    <n v="3"/>
    <m/>
    <x v="3"/>
    <x v="0"/>
    <x v="1"/>
  </r>
  <r>
    <x v="0"/>
    <x v="1"/>
    <x v="17"/>
    <x v="371"/>
    <n v="2"/>
    <m/>
    <n v="2"/>
    <n v="4"/>
    <x v="3"/>
    <x v="0"/>
    <x v="1"/>
  </r>
  <r>
    <x v="0"/>
    <x v="1"/>
    <x v="17"/>
    <x v="372"/>
    <n v="3"/>
    <m/>
    <n v="5"/>
    <n v="1"/>
    <x v="3"/>
    <x v="0"/>
    <x v="1"/>
  </r>
  <r>
    <x v="0"/>
    <x v="1"/>
    <x v="17"/>
    <x v="68"/>
    <n v="2"/>
    <n v="2"/>
    <n v="13"/>
    <n v="21"/>
    <x v="3"/>
    <x v="0"/>
    <x v="1"/>
  </r>
  <r>
    <x v="0"/>
    <x v="1"/>
    <x v="74"/>
    <x v="373"/>
    <m/>
    <m/>
    <m/>
    <n v="1"/>
    <x v="2"/>
    <x v="1"/>
    <x v="1"/>
  </r>
  <r>
    <x v="0"/>
    <x v="1"/>
    <x v="74"/>
    <x v="374"/>
    <m/>
    <n v="1"/>
    <m/>
    <n v="1"/>
    <x v="2"/>
    <x v="1"/>
    <x v="1"/>
  </r>
  <r>
    <x v="0"/>
    <x v="1"/>
    <x v="18"/>
    <x v="69"/>
    <n v="1"/>
    <n v="2"/>
    <n v="6"/>
    <n v="142"/>
    <x v="3"/>
    <x v="0"/>
    <x v="1"/>
  </r>
  <r>
    <x v="0"/>
    <x v="1"/>
    <x v="18"/>
    <x v="70"/>
    <n v="133"/>
    <n v="73"/>
    <n v="1002"/>
    <n v="360"/>
    <x v="3"/>
    <x v="0"/>
    <x v="1"/>
  </r>
  <r>
    <x v="0"/>
    <x v="1"/>
    <x v="18"/>
    <x v="71"/>
    <n v="386"/>
    <n v="124"/>
    <n v="1806"/>
    <n v="537"/>
    <x v="3"/>
    <x v="0"/>
    <x v="1"/>
  </r>
  <r>
    <x v="0"/>
    <x v="1"/>
    <x v="18"/>
    <x v="375"/>
    <n v="2"/>
    <m/>
    <n v="4"/>
    <m/>
    <x v="3"/>
    <x v="0"/>
    <x v="1"/>
  </r>
  <r>
    <x v="0"/>
    <x v="1"/>
    <x v="18"/>
    <x v="376"/>
    <n v="1"/>
    <m/>
    <n v="1"/>
    <m/>
    <x v="3"/>
    <x v="0"/>
    <x v="1"/>
  </r>
  <r>
    <x v="0"/>
    <x v="1"/>
    <x v="18"/>
    <x v="377"/>
    <m/>
    <m/>
    <m/>
    <n v="2"/>
    <x v="3"/>
    <x v="0"/>
    <x v="1"/>
  </r>
  <r>
    <x v="0"/>
    <x v="1"/>
    <x v="18"/>
    <x v="378"/>
    <m/>
    <m/>
    <n v="1"/>
    <m/>
    <x v="3"/>
    <x v="0"/>
    <x v="1"/>
  </r>
  <r>
    <x v="0"/>
    <x v="1"/>
    <x v="18"/>
    <x v="72"/>
    <n v="92"/>
    <m/>
    <n v="270"/>
    <m/>
    <x v="3"/>
    <x v="0"/>
    <x v="1"/>
  </r>
  <r>
    <x v="0"/>
    <x v="1"/>
    <x v="18"/>
    <x v="73"/>
    <n v="157"/>
    <n v="42"/>
    <n v="682"/>
    <n v="231"/>
    <x v="3"/>
    <x v="0"/>
    <x v="1"/>
  </r>
  <r>
    <x v="0"/>
    <x v="1"/>
    <x v="18"/>
    <x v="74"/>
    <n v="10"/>
    <m/>
    <n v="21"/>
    <m/>
    <x v="3"/>
    <x v="0"/>
    <x v="1"/>
  </r>
  <r>
    <x v="0"/>
    <x v="1"/>
    <x v="18"/>
    <x v="75"/>
    <n v="12"/>
    <m/>
    <n v="40"/>
    <m/>
    <x v="3"/>
    <x v="0"/>
    <x v="1"/>
  </r>
  <r>
    <x v="0"/>
    <x v="1"/>
    <x v="19"/>
    <x v="76"/>
    <n v="1"/>
    <m/>
    <n v="4"/>
    <n v="2"/>
    <x v="5"/>
    <x v="0"/>
    <x v="1"/>
  </r>
  <r>
    <x v="0"/>
    <x v="1"/>
    <x v="19"/>
    <x v="77"/>
    <n v="1"/>
    <n v="1"/>
    <n v="7"/>
    <n v="4"/>
    <x v="5"/>
    <x v="0"/>
    <x v="1"/>
  </r>
  <r>
    <x v="0"/>
    <x v="1"/>
    <x v="19"/>
    <x v="379"/>
    <n v="2"/>
    <m/>
    <n v="3"/>
    <n v="1"/>
    <x v="5"/>
    <x v="0"/>
    <x v="1"/>
  </r>
  <r>
    <x v="0"/>
    <x v="1"/>
    <x v="19"/>
    <x v="78"/>
    <n v="7"/>
    <n v="6"/>
    <n v="30"/>
    <n v="56"/>
    <x v="5"/>
    <x v="0"/>
    <x v="1"/>
  </r>
  <r>
    <x v="0"/>
    <x v="1"/>
    <x v="19"/>
    <x v="79"/>
    <n v="8"/>
    <n v="5"/>
    <n v="41"/>
    <n v="62"/>
    <x v="5"/>
    <x v="0"/>
    <x v="1"/>
  </r>
  <r>
    <x v="0"/>
    <x v="1"/>
    <x v="20"/>
    <x v="380"/>
    <m/>
    <m/>
    <n v="1"/>
    <m/>
    <x v="4"/>
    <x v="0"/>
    <x v="1"/>
  </r>
  <r>
    <x v="0"/>
    <x v="1"/>
    <x v="20"/>
    <x v="80"/>
    <n v="2"/>
    <m/>
    <n v="3"/>
    <n v="1"/>
    <x v="4"/>
    <x v="0"/>
    <x v="1"/>
  </r>
  <r>
    <x v="0"/>
    <x v="1"/>
    <x v="21"/>
    <x v="81"/>
    <n v="172"/>
    <n v="3"/>
    <n v="664"/>
    <n v="3"/>
    <x v="3"/>
    <x v="0"/>
    <x v="1"/>
  </r>
  <r>
    <x v="0"/>
    <x v="1"/>
    <x v="21"/>
    <x v="82"/>
    <n v="265"/>
    <n v="44"/>
    <n v="1141"/>
    <n v="458"/>
    <x v="3"/>
    <x v="0"/>
    <x v="1"/>
  </r>
  <r>
    <x v="0"/>
    <x v="1"/>
    <x v="21"/>
    <x v="83"/>
    <n v="199"/>
    <n v="39"/>
    <n v="1398"/>
    <n v="393"/>
    <x v="3"/>
    <x v="0"/>
    <x v="1"/>
  </r>
  <r>
    <x v="0"/>
    <x v="1"/>
    <x v="21"/>
    <x v="84"/>
    <m/>
    <m/>
    <m/>
    <n v="2"/>
    <x v="3"/>
    <x v="0"/>
    <x v="1"/>
  </r>
  <r>
    <x v="0"/>
    <x v="1"/>
    <x v="21"/>
    <x v="85"/>
    <n v="1"/>
    <m/>
    <n v="11"/>
    <m/>
    <x v="3"/>
    <x v="0"/>
    <x v="1"/>
  </r>
  <r>
    <x v="0"/>
    <x v="1"/>
    <x v="21"/>
    <x v="86"/>
    <n v="37"/>
    <n v="8"/>
    <n v="191"/>
    <n v="136"/>
    <x v="3"/>
    <x v="0"/>
    <x v="1"/>
  </r>
  <r>
    <x v="0"/>
    <x v="1"/>
    <x v="21"/>
    <x v="87"/>
    <n v="756"/>
    <n v="113"/>
    <n v="3354"/>
    <n v="857"/>
    <x v="3"/>
    <x v="0"/>
    <x v="1"/>
  </r>
  <r>
    <x v="0"/>
    <x v="1"/>
    <x v="23"/>
    <x v="89"/>
    <m/>
    <n v="2"/>
    <n v="4"/>
    <n v="3"/>
    <x v="0"/>
    <x v="0"/>
    <x v="1"/>
  </r>
  <r>
    <x v="0"/>
    <x v="1"/>
    <x v="23"/>
    <x v="381"/>
    <m/>
    <m/>
    <n v="1"/>
    <n v="1"/>
    <x v="0"/>
    <x v="0"/>
    <x v="1"/>
  </r>
  <r>
    <x v="0"/>
    <x v="1"/>
    <x v="23"/>
    <x v="90"/>
    <n v="4"/>
    <n v="1"/>
    <n v="16"/>
    <n v="41"/>
    <x v="0"/>
    <x v="0"/>
    <x v="1"/>
  </r>
  <r>
    <x v="0"/>
    <x v="1"/>
    <x v="23"/>
    <x v="92"/>
    <m/>
    <m/>
    <n v="1"/>
    <m/>
    <x v="0"/>
    <x v="0"/>
    <x v="1"/>
  </r>
  <r>
    <x v="0"/>
    <x v="1"/>
    <x v="23"/>
    <x v="382"/>
    <n v="1"/>
    <m/>
    <n v="1"/>
    <m/>
    <x v="0"/>
    <x v="0"/>
    <x v="1"/>
  </r>
  <r>
    <x v="0"/>
    <x v="1"/>
    <x v="23"/>
    <x v="383"/>
    <n v="2"/>
    <m/>
    <n v="3"/>
    <m/>
    <x v="0"/>
    <x v="0"/>
    <x v="1"/>
  </r>
  <r>
    <x v="0"/>
    <x v="1"/>
    <x v="23"/>
    <x v="93"/>
    <n v="3"/>
    <m/>
    <n v="8"/>
    <m/>
    <x v="0"/>
    <x v="0"/>
    <x v="1"/>
  </r>
  <r>
    <x v="0"/>
    <x v="1"/>
    <x v="23"/>
    <x v="384"/>
    <n v="1"/>
    <m/>
    <n v="3"/>
    <n v="1"/>
    <x v="0"/>
    <x v="0"/>
    <x v="1"/>
  </r>
  <r>
    <x v="0"/>
    <x v="1"/>
    <x v="23"/>
    <x v="385"/>
    <m/>
    <m/>
    <m/>
    <n v="1"/>
    <x v="0"/>
    <x v="0"/>
    <x v="1"/>
  </r>
  <r>
    <x v="0"/>
    <x v="1"/>
    <x v="23"/>
    <x v="386"/>
    <m/>
    <m/>
    <n v="2"/>
    <n v="1"/>
    <x v="0"/>
    <x v="0"/>
    <x v="1"/>
  </r>
  <r>
    <x v="0"/>
    <x v="1"/>
    <x v="23"/>
    <x v="387"/>
    <n v="1"/>
    <m/>
    <n v="2"/>
    <m/>
    <x v="0"/>
    <x v="0"/>
    <x v="1"/>
  </r>
  <r>
    <x v="0"/>
    <x v="1"/>
    <x v="23"/>
    <x v="96"/>
    <m/>
    <m/>
    <n v="2"/>
    <m/>
    <x v="0"/>
    <x v="0"/>
    <x v="1"/>
  </r>
  <r>
    <x v="0"/>
    <x v="1"/>
    <x v="24"/>
    <x v="388"/>
    <n v="3"/>
    <m/>
    <n v="9"/>
    <n v="1"/>
    <x v="3"/>
    <x v="0"/>
    <x v="1"/>
  </r>
  <r>
    <x v="0"/>
    <x v="1"/>
    <x v="24"/>
    <x v="389"/>
    <n v="1"/>
    <m/>
    <n v="1"/>
    <m/>
    <x v="3"/>
    <x v="0"/>
    <x v="1"/>
  </r>
  <r>
    <x v="0"/>
    <x v="1"/>
    <x v="75"/>
    <x v="390"/>
    <m/>
    <m/>
    <n v="1"/>
    <m/>
    <x v="3"/>
    <x v="0"/>
    <x v="1"/>
  </r>
  <r>
    <x v="0"/>
    <x v="1"/>
    <x v="76"/>
    <x v="391"/>
    <m/>
    <m/>
    <n v="1"/>
    <m/>
    <x v="3"/>
    <x v="0"/>
    <x v="1"/>
  </r>
  <r>
    <x v="0"/>
    <x v="1"/>
    <x v="25"/>
    <x v="392"/>
    <m/>
    <m/>
    <n v="3"/>
    <m/>
    <x v="5"/>
    <x v="0"/>
    <x v="1"/>
  </r>
  <r>
    <x v="0"/>
    <x v="1"/>
    <x v="25"/>
    <x v="98"/>
    <n v="30"/>
    <n v="249"/>
    <n v="341"/>
    <n v="2708"/>
    <x v="5"/>
    <x v="0"/>
    <x v="1"/>
  </r>
  <r>
    <x v="0"/>
    <x v="1"/>
    <x v="25"/>
    <x v="99"/>
    <m/>
    <m/>
    <n v="1"/>
    <m/>
    <x v="5"/>
    <x v="0"/>
    <x v="1"/>
  </r>
  <r>
    <x v="0"/>
    <x v="1"/>
    <x v="25"/>
    <x v="100"/>
    <m/>
    <m/>
    <n v="3"/>
    <m/>
    <x v="5"/>
    <x v="0"/>
    <x v="1"/>
  </r>
  <r>
    <x v="0"/>
    <x v="1"/>
    <x v="25"/>
    <x v="393"/>
    <n v="5"/>
    <n v="2"/>
    <n v="33"/>
    <n v="2"/>
    <x v="5"/>
    <x v="0"/>
    <x v="1"/>
  </r>
  <r>
    <x v="0"/>
    <x v="1"/>
    <x v="25"/>
    <x v="394"/>
    <n v="25"/>
    <m/>
    <n v="128"/>
    <m/>
    <x v="5"/>
    <x v="0"/>
    <x v="1"/>
  </r>
  <r>
    <x v="0"/>
    <x v="1"/>
    <x v="25"/>
    <x v="395"/>
    <m/>
    <m/>
    <n v="1"/>
    <m/>
    <x v="5"/>
    <x v="0"/>
    <x v="1"/>
  </r>
  <r>
    <x v="0"/>
    <x v="1"/>
    <x v="25"/>
    <x v="396"/>
    <m/>
    <m/>
    <n v="1"/>
    <m/>
    <x v="5"/>
    <x v="0"/>
    <x v="1"/>
  </r>
  <r>
    <x v="0"/>
    <x v="1"/>
    <x v="25"/>
    <x v="101"/>
    <n v="48"/>
    <n v="29"/>
    <n v="175"/>
    <n v="170"/>
    <x v="5"/>
    <x v="0"/>
    <x v="1"/>
  </r>
  <r>
    <x v="0"/>
    <x v="1"/>
    <x v="25"/>
    <x v="397"/>
    <m/>
    <m/>
    <m/>
    <n v="1"/>
    <x v="5"/>
    <x v="0"/>
    <x v="1"/>
  </r>
  <r>
    <x v="0"/>
    <x v="1"/>
    <x v="25"/>
    <x v="398"/>
    <m/>
    <m/>
    <n v="1"/>
    <m/>
    <x v="5"/>
    <x v="0"/>
    <x v="1"/>
  </r>
  <r>
    <x v="0"/>
    <x v="1"/>
    <x v="25"/>
    <x v="399"/>
    <m/>
    <m/>
    <m/>
    <n v="1"/>
    <x v="5"/>
    <x v="0"/>
    <x v="1"/>
  </r>
  <r>
    <x v="0"/>
    <x v="1"/>
    <x v="25"/>
    <x v="102"/>
    <n v="132"/>
    <n v="16"/>
    <n v="674"/>
    <n v="202"/>
    <x v="5"/>
    <x v="0"/>
    <x v="1"/>
  </r>
  <r>
    <x v="0"/>
    <x v="1"/>
    <x v="25"/>
    <x v="103"/>
    <n v="43"/>
    <n v="27"/>
    <n v="203"/>
    <n v="192"/>
    <x v="5"/>
    <x v="0"/>
    <x v="1"/>
  </r>
  <r>
    <x v="0"/>
    <x v="1"/>
    <x v="25"/>
    <x v="104"/>
    <n v="31"/>
    <n v="9"/>
    <n v="139"/>
    <n v="52"/>
    <x v="5"/>
    <x v="0"/>
    <x v="1"/>
  </r>
  <r>
    <x v="0"/>
    <x v="1"/>
    <x v="25"/>
    <x v="400"/>
    <n v="3"/>
    <m/>
    <n v="3"/>
    <m/>
    <x v="5"/>
    <x v="0"/>
    <x v="1"/>
  </r>
  <r>
    <x v="0"/>
    <x v="1"/>
    <x v="25"/>
    <x v="105"/>
    <n v="8"/>
    <m/>
    <n v="25"/>
    <m/>
    <x v="5"/>
    <x v="0"/>
    <x v="1"/>
  </r>
  <r>
    <x v="0"/>
    <x v="1"/>
    <x v="25"/>
    <x v="401"/>
    <n v="2"/>
    <m/>
    <n v="3"/>
    <m/>
    <x v="5"/>
    <x v="0"/>
    <x v="1"/>
  </r>
  <r>
    <x v="0"/>
    <x v="1"/>
    <x v="25"/>
    <x v="106"/>
    <n v="43"/>
    <n v="3"/>
    <n v="182"/>
    <n v="37"/>
    <x v="5"/>
    <x v="0"/>
    <x v="1"/>
  </r>
  <r>
    <x v="0"/>
    <x v="1"/>
    <x v="25"/>
    <x v="107"/>
    <n v="29"/>
    <n v="246"/>
    <n v="372"/>
    <n v="2507"/>
    <x v="5"/>
    <x v="0"/>
    <x v="1"/>
  </r>
  <r>
    <x v="0"/>
    <x v="1"/>
    <x v="25"/>
    <x v="108"/>
    <n v="277"/>
    <n v="77"/>
    <n v="1734"/>
    <n v="557"/>
    <x v="5"/>
    <x v="0"/>
    <x v="1"/>
  </r>
  <r>
    <x v="0"/>
    <x v="1"/>
    <x v="26"/>
    <x v="110"/>
    <m/>
    <n v="3"/>
    <n v="2"/>
    <n v="21"/>
    <x v="0"/>
    <x v="0"/>
    <x v="1"/>
  </r>
  <r>
    <x v="0"/>
    <x v="1"/>
    <x v="26"/>
    <x v="111"/>
    <n v="2"/>
    <n v="2"/>
    <n v="4"/>
    <n v="30"/>
    <x v="0"/>
    <x v="0"/>
    <x v="1"/>
  </r>
  <r>
    <x v="0"/>
    <x v="1"/>
    <x v="26"/>
    <x v="402"/>
    <n v="1"/>
    <m/>
    <n v="1"/>
    <m/>
    <x v="0"/>
    <x v="0"/>
    <x v="1"/>
  </r>
  <r>
    <x v="0"/>
    <x v="1"/>
    <x v="26"/>
    <x v="112"/>
    <n v="1"/>
    <m/>
    <n v="8"/>
    <n v="4"/>
    <x v="0"/>
    <x v="0"/>
    <x v="1"/>
  </r>
  <r>
    <x v="0"/>
    <x v="1"/>
    <x v="27"/>
    <x v="113"/>
    <m/>
    <m/>
    <n v="2"/>
    <n v="23"/>
    <x v="0"/>
    <x v="0"/>
    <x v="1"/>
  </r>
  <r>
    <x v="0"/>
    <x v="1"/>
    <x v="28"/>
    <x v="114"/>
    <m/>
    <m/>
    <m/>
    <n v="4"/>
    <x v="3"/>
    <x v="0"/>
    <x v="1"/>
  </r>
  <r>
    <x v="0"/>
    <x v="1"/>
    <x v="28"/>
    <x v="115"/>
    <m/>
    <m/>
    <n v="12"/>
    <m/>
    <x v="3"/>
    <x v="0"/>
    <x v="1"/>
  </r>
  <r>
    <x v="0"/>
    <x v="1"/>
    <x v="28"/>
    <x v="116"/>
    <n v="49"/>
    <n v="7"/>
    <n v="116"/>
    <n v="24"/>
    <x v="3"/>
    <x v="0"/>
    <x v="1"/>
  </r>
  <r>
    <x v="0"/>
    <x v="1"/>
    <x v="28"/>
    <x v="117"/>
    <n v="10"/>
    <m/>
    <n v="74"/>
    <m/>
    <x v="3"/>
    <x v="0"/>
    <x v="1"/>
  </r>
  <r>
    <x v="0"/>
    <x v="1"/>
    <x v="28"/>
    <x v="118"/>
    <n v="25"/>
    <m/>
    <n v="25"/>
    <m/>
    <x v="3"/>
    <x v="0"/>
    <x v="1"/>
  </r>
  <r>
    <x v="0"/>
    <x v="1"/>
    <x v="28"/>
    <x v="403"/>
    <m/>
    <m/>
    <n v="1"/>
    <m/>
    <x v="3"/>
    <x v="0"/>
    <x v="1"/>
  </r>
  <r>
    <x v="0"/>
    <x v="1"/>
    <x v="28"/>
    <x v="404"/>
    <n v="7"/>
    <m/>
    <n v="32"/>
    <m/>
    <x v="3"/>
    <x v="0"/>
    <x v="1"/>
  </r>
  <r>
    <x v="0"/>
    <x v="1"/>
    <x v="28"/>
    <x v="405"/>
    <m/>
    <m/>
    <m/>
    <n v="2"/>
    <x v="3"/>
    <x v="0"/>
    <x v="1"/>
  </r>
  <r>
    <x v="0"/>
    <x v="1"/>
    <x v="28"/>
    <x v="406"/>
    <m/>
    <m/>
    <m/>
    <n v="1"/>
    <x v="3"/>
    <x v="0"/>
    <x v="1"/>
  </r>
  <r>
    <x v="0"/>
    <x v="1"/>
    <x v="28"/>
    <x v="407"/>
    <m/>
    <n v="4"/>
    <n v="1"/>
    <n v="13"/>
    <x v="3"/>
    <x v="0"/>
    <x v="1"/>
  </r>
  <r>
    <x v="0"/>
    <x v="1"/>
    <x v="77"/>
    <x v="408"/>
    <n v="3"/>
    <m/>
    <n v="5"/>
    <n v="8"/>
    <x v="1"/>
    <x v="0"/>
    <x v="1"/>
  </r>
  <r>
    <x v="0"/>
    <x v="1"/>
    <x v="77"/>
    <x v="409"/>
    <m/>
    <m/>
    <m/>
    <n v="1"/>
    <x v="1"/>
    <x v="0"/>
    <x v="1"/>
  </r>
  <r>
    <x v="0"/>
    <x v="1"/>
    <x v="29"/>
    <x v="410"/>
    <m/>
    <n v="2"/>
    <m/>
    <n v="10"/>
    <x v="4"/>
    <x v="0"/>
    <x v="1"/>
  </r>
  <r>
    <x v="0"/>
    <x v="1"/>
    <x v="29"/>
    <x v="119"/>
    <n v="4"/>
    <n v="5"/>
    <n v="34"/>
    <n v="25"/>
    <x v="4"/>
    <x v="0"/>
    <x v="1"/>
  </r>
  <r>
    <x v="0"/>
    <x v="1"/>
    <x v="29"/>
    <x v="411"/>
    <m/>
    <m/>
    <n v="2"/>
    <m/>
    <x v="4"/>
    <x v="0"/>
    <x v="1"/>
  </r>
  <r>
    <x v="0"/>
    <x v="1"/>
    <x v="29"/>
    <x v="120"/>
    <m/>
    <m/>
    <n v="22"/>
    <n v="16"/>
    <x v="4"/>
    <x v="0"/>
    <x v="1"/>
  </r>
  <r>
    <x v="0"/>
    <x v="1"/>
    <x v="78"/>
    <x v="412"/>
    <m/>
    <m/>
    <n v="2"/>
    <m/>
    <x v="3"/>
    <x v="0"/>
    <x v="1"/>
  </r>
  <r>
    <x v="0"/>
    <x v="1"/>
    <x v="78"/>
    <x v="413"/>
    <n v="6"/>
    <m/>
    <n v="11"/>
    <m/>
    <x v="3"/>
    <x v="0"/>
    <x v="1"/>
  </r>
  <r>
    <x v="0"/>
    <x v="1"/>
    <x v="78"/>
    <x v="414"/>
    <n v="4"/>
    <m/>
    <n v="6"/>
    <m/>
    <x v="3"/>
    <x v="0"/>
    <x v="1"/>
  </r>
  <r>
    <x v="0"/>
    <x v="1"/>
    <x v="30"/>
    <x v="121"/>
    <n v="112"/>
    <m/>
    <n v="226"/>
    <m/>
    <x v="3"/>
    <x v="0"/>
    <x v="1"/>
  </r>
  <r>
    <x v="0"/>
    <x v="1"/>
    <x v="31"/>
    <x v="122"/>
    <n v="28"/>
    <n v="15"/>
    <n v="116"/>
    <n v="142"/>
    <x v="5"/>
    <x v="0"/>
    <x v="1"/>
  </r>
  <r>
    <x v="0"/>
    <x v="1"/>
    <x v="31"/>
    <x v="123"/>
    <n v="62"/>
    <n v="21"/>
    <n v="345"/>
    <n v="381"/>
    <x v="5"/>
    <x v="0"/>
    <x v="1"/>
  </r>
  <r>
    <x v="0"/>
    <x v="1"/>
    <x v="31"/>
    <x v="124"/>
    <n v="18"/>
    <n v="47"/>
    <n v="242"/>
    <n v="527"/>
    <x v="5"/>
    <x v="0"/>
    <x v="1"/>
  </r>
  <r>
    <x v="0"/>
    <x v="1"/>
    <x v="31"/>
    <x v="415"/>
    <n v="1"/>
    <m/>
    <n v="4"/>
    <m/>
    <x v="5"/>
    <x v="0"/>
    <x v="1"/>
  </r>
  <r>
    <x v="0"/>
    <x v="1"/>
    <x v="31"/>
    <x v="416"/>
    <m/>
    <m/>
    <m/>
    <n v="1"/>
    <x v="5"/>
    <x v="0"/>
    <x v="1"/>
  </r>
  <r>
    <x v="0"/>
    <x v="1"/>
    <x v="31"/>
    <x v="417"/>
    <n v="2"/>
    <m/>
    <n v="8"/>
    <m/>
    <x v="5"/>
    <x v="0"/>
    <x v="1"/>
  </r>
  <r>
    <x v="0"/>
    <x v="1"/>
    <x v="31"/>
    <x v="418"/>
    <n v="33"/>
    <n v="31"/>
    <n v="231"/>
    <n v="215"/>
    <x v="5"/>
    <x v="0"/>
    <x v="1"/>
  </r>
  <r>
    <x v="0"/>
    <x v="1"/>
    <x v="31"/>
    <x v="419"/>
    <n v="2"/>
    <m/>
    <n v="10"/>
    <m/>
    <x v="5"/>
    <x v="0"/>
    <x v="1"/>
  </r>
  <r>
    <x v="0"/>
    <x v="1"/>
    <x v="31"/>
    <x v="420"/>
    <m/>
    <m/>
    <n v="2"/>
    <m/>
    <x v="5"/>
    <x v="0"/>
    <x v="1"/>
  </r>
  <r>
    <x v="0"/>
    <x v="1"/>
    <x v="31"/>
    <x v="421"/>
    <m/>
    <m/>
    <m/>
    <n v="1"/>
    <x v="5"/>
    <x v="0"/>
    <x v="1"/>
  </r>
  <r>
    <x v="0"/>
    <x v="1"/>
    <x v="31"/>
    <x v="422"/>
    <n v="2"/>
    <m/>
    <n v="3"/>
    <m/>
    <x v="5"/>
    <x v="0"/>
    <x v="1"/>
  </r>
  <r>
    <x v="0"/>
    <x v="1"/>
    <x v="31"/>
    <x v="423"/>
    <n v="3"/>
    <m/>
    <n v="5"/>
    <m/>
    <x v="5"/>
    <x v="0"/>
    <x v="1"/>
  </r>
  <r>
    <x v="0"/>
    <x v="1"/>
    <x v="31"/>
    <x v="424"/>
    <m/>
    <m/>
    <m/>
    <n v="1"/>
    <x v="5"/>
    <x v="0"/>
    <x v="1"/>
  </r>
  <r>
    <x v="0"/>
    <x v="1"/>
    <x v="31"/>
    <x v="127"/>
    <n v="34"/>
    <m/>
    <n v="140"/>
    <n v="36"/>
    <x v="5"/>
    <x v="0"/>
    <x v="1"/>
  </r>
  <r>
    <x v="0"/>
    <x v="1"/>
    <x v="31"/>
    <x v="128"/>
    <n v="14"/>
    <n v="13"/>
    <n v="106"/>
    <n v="63"/>
    <x v="5"/>
    <x v="0"/>
    <x v="1"/>
  </r>
  <r>
    <x v="0"/>
    <x v="1"/>
    <x v="31"/>
    <x v="129"/>
    <n v="41"/>
    <n v="229"/>
    <n v="341"/>
    <n v="3605"/>
    <x v="5"/>
    <x v="0"/>
    <x v="1"/>
  </r>
  <r>
    <x v="0"/>
    <x v="1"/>
    <x v="31"/>
    <x v="130"/>
    <n v="29"/>
    <n v="121"/>
    <n v="329"/>
    <n v="1083"/>
    <x v="5"/>
    <x v="0"/>
    <x v="1"/>
  </r>
  <r>
    <x v="0"/>
    <x v="1"/>
    <x v="31"/>
    <x v="131"/>
    <n v="109"/>
    <n v="28"/>
    <n v="542"/>
    <n v="221"/>
    <x v="5"/>
    <x v="0"/>
    <x v="1"/>
  </r>
  <r>
    <x v="0"/>
    <x v="1"/>
    <x v="31"/>
    <x v="132"/>
    <n v="22"/>
    <n v="38"/>
    <n v="221"/>
    <n v="416"/>
    <x v="5"/>
    <x v="0"/>
    <x v="1"/>
  </r>
  <r>
    <x v="0"/>
    <x v="1"/>
    <x v="31"/>
    <x v="133"/>
    <n v="333"/>
    <n v="57"/>
    <n v="1347"/>
    <n v="912"/>
    <x v="5"/>
    <x v="0"/>
    <x v="1"/>
  </r>
  <r>
    <x v="0"/>
    <x v="1"/>
    <x v="31"/>
    <x v="425"/>
    <n v="2"/>
    <n v="1"/>
    <n v="11"/>
    <n v="28"/>
    <x v="5"/>
    <x v="0"/>
    <x v="1"/>
  </r>
  <r>
    <x v="0"/>
    <x v="1"/>
    <x v="32"/>
    <x v="134"/>
    <n v="625"/>
    <n v="30"/>
    <n v="3851"/>
    <n v="1064"/>
    <x v="2"/>
    <x v="1"/>
    <x v="1"/>
  </r>
  <r>
    <x v="0"/>
    <x v="1"/>
    <x v="32"/>
    <x v="135"/>
    <n v="836"/>
    <n v="189"/>
    <n v="5862"/>
    <n v="2340"/>
    <x v="2"/>
    <x v="1"/>
    <x v="1"/>
  </r>
  <r>
    <x v="0"/>
    <x v="1"/>
    <x v="32"/>
    <x v="136"/>
    <m/>
    <n v="17"/>
    <n v="11"/>
    <n v="174"/>
    <x v="2"/>
    <x v="1"/>
    <x v="1"/>
  </r>
  <r>
    <x v="0"/>
    <x v="1"/>
    <x v="32"/>
    <x v="137"/>
    <n v="2851"/>
    <n v="546"/>
    <n v="16649"/>
    <n v="3744"/>
    <x v="2"/>
    <x v="1"/>
    <x v="1"/>
  </r>
  <r>
    <x v="0"/>
    <x v="1"/>
    <x v="32"/>
    <x v="138"/>
    <n v="1675"/>
    <n v="324"/>
    <n v="10540"/>
    <n v="2249"/>
    <x v="2"/>
    <x v="1"/>
    <x v="1"/>
  </r>
  <r>
    <x v="0"/>
    <x v="1"/>
    <x v="32"/>
    <x v="426"/>
    <n v="3"/>
    <n v="28"/>
    <n v="16"/>
    <n v="179"/>
    <x v="2"/>
    <x v="1"/>
    <x v="1"/>
  </r>
  <r>
    <x v="0"/>
    <x v="1"/>
    <x v="32"/>
    <x v="139"/>
    <n v="874"/>
    <n v="173"/>
    <n v="5075"/>
    <n v="1408"/>
    <x v="2"/>
    <x v="1"/>
    <x v="1"/>
  </r>
  <r>
    <x v="0"/>
    <x v="1"/>
    <x v="32"/>
    <x v="140"/>
    <m/>
    <n v="1"/>
    <m/>
    <n v="20"/>
    <x v="2"/>
    <x v="1"/>
    <x v="1"/>
  </r>
  <r>
    <x v="0"/>
    <x v="1"/>
    <x v="32"/>
    <x v="141"/>
    <n v="5"/>
    <n v="182"/>
    <n v="142"/>
    <n v="2329"/>
    <x v="2"/>
    <x v="1"/>
    <x v="1"/>
  </r>
  <r>
    <x v="0"/>
    <x v="1"/>
    <x v="32"/>
    <x v="427"/>
    <m/>
    <m/>
    <m/>
    <n v="5"/>
    <x v="2"/>
    <x v="1"/>
    <x v="1"/>
  </r>
  <r>
    <x v="0"/>
    <x v="1"/>
    <x v="32"/>
    <x v="142"/>
    <n v="829"/>
    <n v="568"/>
    <n v="1258"/>
    <n v="6838"/>
    <x v="2"/>
    <x v="1"/>
    <x v="1"/>
  </r>
  <r>
    <x v="0"/>
    <x v="1"/>
    <x v="32"/>
    <x v="428"/>
    <n v="3"/>
    <m/>
    <n v="3"/>
    <m/>
    <x v="2"/>
    <x v="1"/>
    <x v="1"/>
  </r>
  <r>
    <x v="0"/>
    <x v="1"/>
    <x v="32"/>
    <x v="143"/>
    <n v="9"/>
    <n v="100"/>
    <n v="66"/>
    <n v="1397"/>
    <x v="2"/>
    <x v="1"/>
    <x v="1"/>
  </r>
  <r>
    <x v="0"/>
    <x v="1"/>
    <x v="79"/>
    <x v="429"/>
    <n v="2"/>
    <m/>
    <n v="4"/>
    <m/>
    <x v="1"/>
    <x v="0"/>
    <x v="1"/>
  </r>
  <r>
    <x v="0"/>
    <x v="1"/>
    <x v="33"/>
    <x v="144"/>
    <n v="2"/>
    <n v="3"/>
    <n v="10"/>
    <n v="28"/>
    <x v="1"/>
    <x v="0"/>
    <x v="1"/>
  </r>
  <r>
    <x v="0"/>
    <x v="1"/>
    <x v="33"/>
    <x v="430"/>
    <m/>
    <m/>
    <n v="1"/>
    <m/>
    <x v="1"/>
    <x v="0"/>
    <x v="1"/>
  </r>
  <r>
    <x v="0"/>
    <x v="1"/>
    <x v="33"/>
    <x v="145"/>
    <m/>
    <n v="2"/>
    <n v="4"/>
    <n v="9"/>
    <x v="1"/>
    <x v="0"/>
    <x v="1"/>
  </r>
  <r>
    <x v="0"/>
    <x v="1"/>
    <x v="33"/>
    <x v="146"/>
    <n v="9"/>
    <n v="2"/>
    <n v="52"/>
    <n v="28"/>
    <x v="1"/>
    <x v="0"/>
    <x v="1"/>
  </r>
  <r>
    <x v="0"/>
    <x v="1"/>
    <x v="33"/>
    <x v="147"/>
    <m/>
    <n v="1"/>
    <n v="3"/>
    <n v="15"/>
    <x v="1"/>
    <x v="0"/>
    <x v="1"/>
  </r>
  <r>
    <x v="0"/>
    <x v="1"/>
    <x v="33"/>
    <x v="148"/>
    <n v="1"/>
    <m/>
    <n v="10"/>
    <n v="26"/>
    <x v="1"/>
    <x v="0"/>
    <x v="1"/>
  </r>
  <r>
    <x v="0"/>
    <x v="1"/>
    <x v="33"/>
    <x v="149"/>
    <m/>
    <m/>
    <n v="1"/>
    <n v="4"/>
    <x v="1"/>
    <x v="0"/>
    <x v="1"/>
  </r>
  <r>
    <x v="0"/>
    <x v="1"/>
    <x v="80"/>
    <x v="431"/>
    <n v="1"/>
    <m/>
    <n v="1"/>
    <m/>
    <x v="3"/>
    <x v="0"/>
    <x v="1"/>
  </r>
  <r>
    <x v="0"/>
    <x v="1"/>
    <x v="34"/>
    <x v="150"/>
    <n v="1"/>
    <n v="2"/>
    <n v="12"/>
    <n v="18"/>
    <x v="0"/>
    <x v="0"/>
    <x v="1"/>
  </r>
  <r>
    <x v="0"/>
    <x v="1"/>
    <x v="34"/>
    <x v="151"/>
    <n v="1"/>
    <n v="1"/>
    <n v="10"/>
    <n v="4"/>
    <x v="0"/>
    <x v="0"/>
    <x v="1"/>
  </r>
  <r>
    <x v="0"/>
    <x v="1"/>
    <x v="34"/>
    <x v="432"/>
    <m/>
    <m/>
    <n v="2"/>
    <m/>
    <x v="0"/>
    <x v="0"/>
    <x v="1"/>
  </r>
  <r>
    <x v="0"/>
    <x v="1"/>
    <x v="34"/>
    <x v="152"/>
    <m/>
    <m/>
    <m/>
    <n v="1"/>
    <x v="0"/>
    <x v="0"/>
    <x v="1"/>
  </r>
  <r>
    <x v="0"/>
    <x v="1"/>
    <x v="34"/>
    <x v="153"/>
    <n v="10"/>
    <n v="8"/>
    <n v="65"/>
    <n v="44"/>
    <x v="0"/>
    <x v="0"/>
    <x v="1"/>
  </r>
  <r>
    <x v="0"/>
    <x v="1"/>
    <x v="34"/>
    <x v="154"/>
    <n v="9"/>
    <n v="4"/>
    <n v="41"/>
    <n v="63"/>
    <x v="0"/>
    <x v="0"/>
    <x v="1"/>
  </r>
  <r>
    <x v="0"/>
    <x v="1"/>
    <x v="34"/>
    <x v="155"/>
    <n v="46"/>
    <n v="7"/>
    <n v="200"/>
    <n v="199"/>
    <x v="0"/>
    <x v="0"/>
    <x v="1"/>
  </r>
  <r>
    <x v="0"/>
    <x v="1"/>
    <x v="34"/>
    <x v="433"/>
    <m/>
    <m/>
    <n v="2"/>
    <n v="6"/>
    <x v="0"/>
    <x v="0"/>
    <x v="1"/>
  </r>
  <r>
    <x v="0"/>
    <x v="1"/>
    <x v="35"/>
    <x v="434"/>
    <n v="1"/>
    <m/>
    <n v="2"/>
    <m/>
    <x v="3"/>
    <x v="0"/>
    <x v="1"/>
  </r>
  <r>
    <x v="0"/>
    <x v="1"/>
    <x v="35"/>
    <x v="435"/>
    <m/>
    <m/>
    <n v="1"/>
    <m/>
    <x v="3"/>
    <x v="0"/>
    <x v="1"/>
  </r>
  <r>
    <x v="0"/>
    <x v="1"/>
    <x v="35"/>
    <x v="156"/>
    <n v="9"/>
    <m/>
    <n v="20"/>
    <m/>
    <x v="3"/>
    <x v="0"/>
    <x v="1"/>
  </r>
  <r>
    <x v="0"/>
    <x v="1"/>
    <x v="36"/>
    <x v="157"/>
    <n v="1"/>
    <m/>
    <n v="1"/>
    <m/>
    <x v="4"/>
    <x v="0"/>
    <x v="1"/>
  </r>
  <r>
    <x v="0"/>
    <x v="1"/>
    <x v="36"/>
    <x v="436"/>
    <m/>
    <m/>
    <n v="2"/>
    <m/>
    <x v="4"/>
    <x v="0"/>
    <x v="1"/>
  </r>
  <r>
    <x v="0"/>
    <x v="1"/>
    <x v="36"/>
    <x v="437"/>
    <m/>
    <m/>
    <n v="1"/>
    <m/>
    <x v="4"/>
    <x v="0"/>
    <x v="1"/>
  </r>
  <r>
    <x v="0"/>
    <x v="1"/>
    <x v="36"/>
    <x v="438"/>
    <m/>
    <m/>
    <n v="1"/>
    <n v="1"/>
    <x v="4"/>
    <x v="0"/>
    <x v="1"/>
  </r>
  <r>
    <x v="0"/>
    <x v="1"/>
    <x v="81"/>
    <x v="439"/>
    <n v="10"/>
    <m/>
    <n v="10"/>
    <m/>
    <x v="3"/>
    <x v="0"/>
    <x v="1"/>
  </r>
  <r>
    <x v="0"/>
    <x v="1"/>
    <x v="82"/>
    <x v="440"/>
    <n v="1"/>
    <m/>
    <n v="1"/>
    <m/>
    <x v="3"/>
    <x v="0"/>
    <x v="1"/>
  </r>
  <r>
    <x v="0"/>
    <x v="1"/>
    <x v="37"/>
    <x v="158"/>
    <m/>
    <m/>
    <m/>
    <n v="1"/>
    <x v="1"/>
    <x v="0"/>
    <x v="1"/>
  </r>
  <r>
    <x v="0"/>
    <x v="1"/>
    <x v="38"/>
    <x v="441"/>
    <n v="7"/>
    <m/>
    <n v="19"/>
    <m/>
    <x v="0"/>
    <x v="0"/>
    <x v="1"/>
  </r>
  <r>
    <x v="0"/>
    <x v="1"/>
    <x v="38"/>
    <x v="159"/>
    <m/>
    <m/>
    <n v="1"/>
    <m/>
    <x v="0"/>
    <x v="0"/>
    <x v="1"/>
  </r>
  <r>
    <x v="0"/>
    <x v="1"/>
    <x v="38"/>
    <x v="160"/>
    <n v="1"/>
    <m/>
    <n v="4"/>
    <n v="1"/>
    <x v="0"/>
    <x v="0"/>
    <x v="1"/>
  </r>
  <r>
    <x v="0"/>
    <x v="1"/>
    <x v="38"/>
    <x v="161"/>
    <n v="36"/>
    <n v="67"/>
    <n v="281"/>
    <n v="1007"/>
    <x v="0"/>
    <x v="0"/>
    <x v="1"/>
  </r>
  <r>
    <x v="0"/>
    <x v="1"/>
    <x v="38"/>
    <x v="442"/>
    <m/>
    <m/>
    <n v="3"/>
    <m/>
    <x v="0"/>
    <x v="0"/>
    <x v="1"/>
  </r>
  <r>
    <x v="0"/>
    <x v="1"/>
    <x v="38"/>
    <x v="162"/>
    <n v="2"/>
    <n v="6"/>
    <n v="15"/>
    <n v="69"/>
    <x v="0"/>
    <x v="0"/>
    <x v="1"/>
  </r>
  <r>
    <x v="0"/>
    <x v="1"/>
    <x v="38"/>
    <x v="443"/>
    <m/>
    <m/>
    <m/>
    <n v="1"/>
    <x v="0"/>
    <x v="0"/>
    <x v="1"/>
  </r>
  <r>
    <x v="0"/>
    <x v="1"/>
    <x v="38"/>
    <x v="164"/>
    <m/>
    <m/>
    <n v="3"/>
    <m/>
    <x v="0"/>
    <x v="0"/>
    <x v="1"/>
  </r>
  <r>
    <x v="0"/>
    <x v="1"/>
    <x v="38"/>
    <x v="165"/>
    <n v="4"/>
    <n v="13"/>
    <n v="27"/>
    <n v="190"/>
    <x v="0"/>
    <x v="0"/>
    <x v="1"/>
  </r>
  <r>
    <x v="0"/>
    <x v="1"/>
    <x v="38"/>
    <x v="166"/>
    <n v="20"/>
    <m/>
    <n v="74"/>
    <m/>
    <x v="0"/>
    <x v="0"/>
    <x v="1"/>
  </r>
  <r>
    <x v="0"/>
    <x v="1"/>
    <x v="38"/>
    <x v="168"/>
    <m/>
    <n v="2"/>
    <m/>
    <n v="15"/>
    <x v="0"/>
    <x v="0"/>
    <x v="1"/>
  </r>
  <r>
    <x v="0"/>
    <x v="1"/>
    <x v="39"/>
    <x v="444"/>
    <n v="1"/>
    <m/>
    <n v="1"/>
    <n v="6"/>
    <x v="1"/>
    <x v="0"/>
    <x v="1"/>
  </r>
  <r>
    <x v="0"/>
    <x v="1"/>
    <x v="39"/>
    <x v="445"/>
    <n v="1"/>
    <n v="1"/>
    <n v="3"/>
    <n v="5"/>
    <x v="1"/>
    <x v="0"/>
    <x v="1"/>
  </r>
  <r>
    <x v="0"/>
    <x v="1"/>
    <x v="39"/>
    <x v="169"/>
    <m/>
    <n v="3"/>
    <n v="2"/>
    <n v="10"/>
    <x v="1"/>
    <x v="0"/>
    <x v="1"/>
  </r>
  <r>
    <x v="0"/>
    <x v="1"/>
    <x v="39"/>
    <x v="446"/>
    <n v="1"/>
    <m/>
    <n v="3"/>
    <n v="6"/>
    <x v="1"/>
    <x v="0"/>
    <x v="1"/>
  </r>
  <r>
    <x v="0"/>
    <x v="1"/>
    <x v="39"/>
    <x v="447"/>
    <m/>
    <m/>
    <m/>
    <n v="6"/>
    <x v="1"/>
    <x v="0"/>
    <x v="1"/>
  </r>
  <r>
    <x v="0"/>
    <x v="1"/>
    <x v="39"/>
    <x v="170"/>
    <n v="3"/>
    <n v="15"/>
    <n v="16"/>
    <n v="88"/>
    <x v="1"/>
    <x v="0"/>
    <x v="1"/>
  </r>
  <r>
    <x v="0"/>
    <x v="1"/>
    <x v="39"/>
    <x v="171"/>
    <n v="4"/>
    <n v="1"/>
    <n v="36"/>
    <n v="27"/>
    <x v="1"/>
    <x v="0"/>
    <x v="1"/>
  </r>
  <r>
    <x v="0"/>
    <x v="1"/>
    <x v="39"/>
    <x v="172"/>
    <n v="1"/>
    <n v="1"/>
    <n v="4"/>
    <n v="9"/>
    <x v="1"/>
    <x v="0"/>
    <x v="1"/>
  </r>
  <r>
    <x v="0"/>
    <x v="1"/>
    <x v="39"/>
    <x v="173"/>
    <m/>
    <n v="5"/>
    <n v="8"/>
    <n v="48"/>
    <x v="1"/>
    <x v="0"/>
    <x v="1"/>
  </r>
  <r>
    <x v="0"/>
    <x v="1"/>
    <x v="39"/>
    <x v="174"/>
    <n v="7"/>
    <n v="5"/>
    <n v="24"/>
    <n v="138"/>
    <x v="1"/>
    <x v="0"/>
    <x v="1"/>
  </r>
  <r>
    <x v="0"/>
    <x v="1"/>
    <x v="39"/>
    <x v="175"/>
    <n v="10"/>
    <n v="9"/>
    <n v="71"/>
    <n v="154"/>
    <x v="1"/>
    <x v="0"/>
    <x v="1"/>
  </r>
  <r>
    <x v="0"/>
    <x v="1"/>
    <x v="39"/>
    <x v="176"/>
    <n v="9"/>
    <n v="3"/>
    <n v="52"/>
    <n v="77"/>
    <x v="1"/>
    <x v="0"/>
    <x v="1"/>
  </r>
  <r>
    <x v="0"/>
    <x v="1"/>
    <x v="39"/>
    <x v="177"/>
    <n v="1"/>
    <m/>
    <n v="1"/>
    <m/>
    <x v="1"/>
    <x v="0"/>
    <x v="1"/>
  </r>
  <r>
    <x v="0"/>
    <x v="1"/>
    <x v="39"/>
    <x v="178"/>
    <m/>
    <m/>
    <m/>
    <n v="1"/>
    <x v="1"/>
    <x v="0"/>
    <x v="1"/>
  </r>
  <r>
    <x v="0"/>
    <x v="1"/>
    <x v="39"/>
    <x v="448"/>
    <n v="1"/>
    <m/>
    <n v="1"/>
    <m/>
    <x v="1"/>
    <x v="0"/>
    <x v="1"/>
  </r>
  <r>
    <x v="0"/>
    <x v="1"/>
    <x v="39"/>
    <x v="179"/>
    <m/>
    <m/>
    <n v="5"/>
    <m/>
    <x v="1"/>
    <x v="0"/>
    <x v="1"/>
  </r>
  <r>
    <x v="0"/>
    <x v="1"/>
    <x v="39"/>
    <x v="180"/>
    <n v="8"/>
    <n v="4"/>
    <n v="32"/>
    <n v="35"/>
    <x v="1"/>
    <x v="0"/>
    <x v="1"/>
  </r>
  <r>
    <x v="0"/>
    <x v="1"/>
    <x v="39"/>
    <x v="449"/>
    <m/>
    <m/>
    <n v="1"/>
    <m/>
    <x v="1"/>
    <x v="0"/>
    <x v="1"/>
  </r>
  <r>
    <x v="0"/>
    <x v="1"/>
    <x v="40"/>
    <x v="181"/>
    <m/>
    <m/>
    <n v="7"/>
    <n v="27"/>
    <x v="1"/>
    <x v="0"/>
    <x v="1"/>
  </r>
  <r>
    <x v="0"/>
    <x v="1"/>
    <x v="41"/>
    <x v="450"/>
    <m/>
    <m/>
    <n v="1"/>
    <m/>
    <x v="0"/>
    <x v="0"/>
    <x v="1"/>
  </r>
  <r>
    <x v="0"/>
    <x v="1"/>
    <x v="41"/>
    <x v="182"/>
    <n v="5"/>
    <n v="5"/>
    <n v="63"/>
    <n v="144"/>
    <x v="0"/>
    <x v="0"/>
    <x v="1"/>
  </r>
  <r>
    <x v="0"/>
    <x v="1"/>
    <x v="41"/>
    <x v="183"/>
    <n v="4"/>
    <n v="4"/>
    <n v="13"/>
    <n v="38"/>
    <x v="0"/>
    <x v="0"/>
    <x v="1"/>
  </r>
  <r>
    <x v="0"/>
    <x v="1"/>
    <x v="41"/>
    <x v="451"/>
    <m/>
    <m/>
    <n v="2"/>
    <m/>
    <x v="0"/>
    <x v="0"/>
    <x v="1"/>
  </r>
  <r>
    <x v="0"/>
    <x v="1"/>
    <x v="41"/>
    <x v="185"/>
    <n v="38"/>
    <n v="1"/>
    <n v="187"/>
    <n v="1"/>
    <x v="0"/>
    <x v="0"/>
    <x v="1"/>
  </r>
  <r>
    <x v="0"/>
    <x v="1"/>
    <x v="41"/>
    <x v="186"/>
    <n v="25"/>
    <n v="4"/>
    <n v="204"/>
    <n v="8"/>
    <x v="0"/>
    <x v="0"/>
    <x v="1"/>
  </r>
  <r>
    <x v="0"/>
    <x v="1"/>
    <x v="41"/>
    <x v="187"/>
    <n v="107"/>
    <n v="33"/>
    <n v="294"/>
    <n v="871"/>
    <x v="0"/>
    <x v="0"/>
    <x v="1"/>
  </r>
  <r>
    <x v="0"/>
    <x v="1"/>
    <x v="41"/>
    <x v="188"/>
    <m/>
    <n v="16"/>
    <n v="52"/>
    <n v="38"/>
    <x v="0"/>
    <x v="0"/>
    <x v="1"/>
  </r>
  <r>
    <x v="0"/>
    <x v="1"/>
    <x v="41"/>
    <x v="189"/>
    <n v="9"/>
    <n v="51"/>
    <n v="52"/>
    <n v="230"/>
    <x v="0"/>
    <x v="0"/>
    <x v="1"/>
  </r>
  <r>
    <x v="0"/>
    <x v="1"/>
    <x v="41"/>
    <x v="190"/>
    <n v="1"/>
    <m/>
    <n v="1"/>
    <m/>
    <x v="0"/>
    <x v="0"/>
    <x v="1"/>
  </r>
  <r>
    <x v="0"/>
    <x v="1"/>
    <x v="83"/>
    <x v="452"/>
    <n v="3"/>
    <m/>
    <n v="3"/>
    <m/>
    <x v="3"/>
    <x v="0"/>
    <x v="1"/>
  </r>
  <r>
    <x v="0"/>
    <x v="1"/>
    <x v="42"/>
    <x v="453"/>
    <m/>
    <m/>
    <n v="1"/>
    <m/>
    <x v="0"/>
    <x v="0"/>
    <x v="1"/>
  </r>
  <r>
    <x v="0"/>
    <x v="1"/>
    <x v="42"/>
    <x v="454"/>
    <m/>
    <m/>
    <n v="1"/>
    <m/>
    <x v="0"/>
    <x v="0"/>
    <x v="1"/>
  </r>
  <r>
    <x v="0"/>
    <x v="1"/>
    <x v="42"/>
    <x v="191"/>
    <n v="1"/>
    <m/>
    <n v="1"/>
    <m/>
    <x v="0"/>
    <x v="0"/>
    <x v="1"/>
  </r>
  <r>
    <x v="0"/>
    <x v="1"/>
    <x v="42"/>
    <x v="192"/>
    <m/>
    <n v="1"/>
    <n v="3"/>
    <n v="3"/>
    <x v="0"/>
    <x v="0"/>
    <x v="1"/>
  </r>
  <r>
    <x v="0"/>
    <x v="1"/>
    <x v="42"/>
    <x v="193"/>
    <n v="1"/>
    <n v="6"/>
    <n v="4"/>
    <n v="86"/>
    <x v="0"/>
    <x v="0"/>
    <x v="1"/>
  </r>
  <r>
    <x v="0"/>
    <x v="1"/>
    <x v="42"/>
    <x v="455"/>
    <m/>
    <m/>
    <n v="1"/>
    <m/>
    <x v="0"/>
    <x v="0"/>
    <x v="1"/>
  </r>
  <r>
    <x v="0"/>
    <x v="1"/>
    <x v="42"/>
    <x v="456"/>
    <n v="1"/>
    <m/>
    <n v="1"/>
    <m/>
    <x v="0"/>
    <x v="0"/>
    <x v="1"/>
  </r>
  <r>
    <x v="0"/>
    <x v="1"/>
    <x v="42"/>
    <x v="195"/>
    <m/>
    <m/>
    <n v="2"/>
    <m/>
    <x v="0"/>
    <x v="0"/>
    <x v="1"/>
  </r>
  <r>
    <x v="0"/>
    <x v="1"/>
    <x v="42"/>
    <x v="457"/>
    <m/>
    <n v="1"/>
    <m/>
    <n v="1"/>
    <x v="0"/>
    <x v="0"/>
    <x v="1"/>
  </r>
  <r>
    <x v="0"/>
    <x v="1"/>
    <x v="42"/>
    <x v="196"/>
    <n v="1"/>
    <n v="3"/>
    <n v="2"/>
    <n v="14"/>
    <x v="0"/>
    <x v="0"/>
    <x v="1"/>
  </r>
  <r>
    <x v="0"/>
    <x v="1"/>
    <x v="42"/>
    <x v="197"/>
    <n v="1"/>
    <m/>
    <n v="4"/>
    <m/>
    <x v="0"/>
    <x v="0"/>
    <x v="1"/>
  </r>
  <r>
    <x v="0"/>
    <x v="1"/>
    <x v="42"/>
    <x v="198"/>
    <n v="9"/>
    <n v="48"/>
    <n v="69"/>
    <n v="766"/>
    <x v="0"/>
    <x v="0"/>
    <x v="1"/>
  </r>
  <r>
    <x v="0"/>
    <x v="1"/>
    <x v="42"/>
    <x v="199"/>
    <n v="2"/>
    <m/>
    <n v="3"/>
    <m/>
    <x v="0"/>
    <x v="0"/>
    <x v="1"/>
  </r>
  <r>
    <x v="0"/>
    <x v="1"/>
    <x v="42"/>
    <x v="201"/>
    <n v="1"/>
    <n v="22"/>
    <n v="9"/>
    <n v="259"/>
    <x v="0"/>
    <x v="0"/>
    <x v="1"/>
  </r>
  <r>
    <x v="0"/>
    <x v="1"/>
    <x v="42"/>
    <x v="458"/>
    <m/>
    <m/>
    <n v="1"/>
    <m/>
    <x v="0"/>
    <x v="0"/>
    <x v="1"/>
  </r>
  <r>
    <x v="0"/>
    <x v="1"/>
    <x v="42"/>
    <x v="202"/>
    <n v="2"/>
    <n v="38"/>
    <n v="29"/>
    <n v="723"/>
    <x v="0"/>
    <x v="0"/>
    <x v="1"/>
  </r>
  <r>
    <x v="0"/>
    <x v="1"/>
    <x v="43"/>
    <x v="203"/>
    <n v="521"/>
    <m/>
    <n v="2328"/>
    <m/>
    <x v="3"/>
    <x v="0"/>
    <x v="1"/>
  </r>
  <r>
    <x v="0"/>
    <x v="1"/>
    <x v="43"/>
    <x v="204"/>
    <n v="71"/>
    <m/>
    <n v="82"/>
    <m/>
    <x v="3"/>
    <x v="0"/>
    <x v="1"/>
  </r>
  <r>
    <x v="0"/>
    <x v="1"/>
    <x v="44"/>
    <x v="459"/>
    <m/>
    <m/>
    <m/>
    <n v="8"/>
    <x v="1"/>
    <x v="0"/>
    <x v="1"/>
  </r>
  <r>
    <x v="0"/>
    <x v="1"/>
    <x v="44"/>
    <x v="460"/>
    <m/>
    <m/>
    <n v="1"/>
    <m/>
    <x v="1"/>
    <x v="0"/>
    <x v="1"/>
  </r>
  <r>
    <x v="0"/>
    <x v="1"/>
    <x v="44"/>
    <x v="205"/>
    <m/>
    <m/>
    <m/>
    <n v="4"/>
    <x v="1"/>
    <x v="0"/>
    <x v="1"/>
  </r>
  <r>
    <x v="0"/>
    <x v="1"/>
    <x v="45"/>
    <x v="206"/>
    <m/>
    <n v="2"/>
    <m/>
    <n v="9"/>
    <x v="1"/>
    <x v="0"/>
    <x v="1"/>
  </r>
  <r>
    <x v="0"/>
    <x v="1"/>
    <x v="45"/>
    <x v="461"/>
    <m/>
    <n v="2"/>
    <m/>
    <n v="12"/>
    <x v="1"/>
    <x v="0"/>
    <x v="1"/>
  </r>
  <r>
    <x v="0"/>
    <x v="1"/>
    <x v="45"/>
    <x v="462"/>
    <n v="1"/>
    <m/>
    <n v="1"/>
    <m/>
    <x v="1"/>
    <x v="0"/>
    <x v="1"/>
  </r>
  <r>
    <x v="0"/>
    <x v="1"/>
    <x v="45"/>
    <x v="463"/>
    <m/>
    <m/>
    <m/>
    <n v="2"/>
    <x v="1"/>
    <x v="0"/>
    <x v="1"/>
  </r>
  <r>
    <x v="0"/>
    <x v="1"/>
    <x v="46"/>
    <x v="207"/>
    <n v="5"/>
    <n v="3"/>
    <n v="66"/>
    <n v="87"/>
    <x v="1"/>
    <x v="0"/>
    <x v="1"/>
  </r>
  <r>
    <x v="0"/>
    <x v="1"/>
    <x v="46"/>
    <x v="464"/>
    <m/>
    <n v="2"/>
    <n v="6"/>
    <n v="33"/>
    <x v="1"/>
    <x v="0"/>
    <x v="1"/>
  </r>
  <r>
    <x v="0"/>
    <x v="1"/>
    <x v="46"/>
    <x v="465"/>
    <m/>
    <m/>
    <n v="1"/>
    <n v="8"/>
    <x v="1"/>
    <x v="0"/>
    <x v="1"/>
  </r>
  <r>
    <x v="0"/>
    <x v="1"/>
    <x v="46"/>
    <x v="466"/>
    <m/>
    <m/>
    <n v="2"/>
    <n v="3"/>
    <x v="1"/>
    <x v="0"/>
    <x v="1"/>
  </r>
  <r>
    <x v="0"/>
    <x v="1"/>
    <x v="46"/>
    <x v="467"/>
    <m/>
    <m/>
    <n v="1"/>
    <m/>
    <x v="1"/>
    <x v="0"/>
    <x v="1"/>
  </r>
  <r>
    <x v="0"/>
    <x v="1"/>
    <x v="46"/>
    <x v="468"/>
    <m/>
    <n v="2"/>
    <n v="1"/>
    <n v="11"/>
    <x v="1"/>
    <x v="0"/>
    <x v="1"/>
  </r>
  <r>
    <x v="0"/>
    <x v="1"/>
    <x v="84"/>
    <x v="469"/>
    <m/>
    <m/>
    <m/>
    <n v="1"/>
    <x v="5"/>
    <x v="0"/>
    <x v="1"/>
  </r>
  <r>
    <x v="0"/>
    <x v="1"/>
    <x v="47"/>
    <x v="208"/>
    <n v="34"/>
    <n v="35"/>
    <n v="174"/>
    <n v="966"/>
    <x v="1"/>
    <x v="0"/>
    <x v="1"/>
  </r>
  <r>
    <x v="0"/>
    <x v="1"/>
    <x v="47"/>
    <x v="209"/>
    <n v="9"/>
    <n v="148"/>
    <n v="91"/>
    <n v="2774"/>
    <x v="1"/>
    <x v="0"/>
    <x v="1"/>
  </r>
  <r>
    <x v="0"/>
    <x v="1"/>
    <x v="47"/>
    <x v="210"/>
    <n v="32"/>
    <n v="47"/>
    <n v="147"/>
    <n v="1022"/>
    <x v="1"/>
    <x v="0"/>
    <x v="1"/>
  </r>
  <r>
    <x v="0"/>
    <x v="1"/>
    <x v="47"/>
    <x v="470"/>
    <n v="1"/>
    <m/>
    <n v="5"/>
    <m/>
    <x v="1"/>
    <x v="0"/>
    <x v="1"/>
  </r>
  <r>
    <x v="0"/>
    <x v="1"/>
    <x v="47"/>
    <x v="471"/>
    <m/>
    <m/>
    <n v="1"/>
    <m/>
    <x v="1"/>
    <x v="0"/>
    <x v="1"/>
  </r>
  <r>
    <x v="0"/>
    <x v="1"/>
    <x v="47"/>
    <x v="211"/>
    <n v="34"/>
    <n v="90"/>
    <n v="341"/>
    <n v="1122"/>
    <x v="1"/>
    <x v="0"/>
    <x v="1"/>
  </r>
  <r>
    <x v="0"/>
    <x v="1"/>
    <x v="47"/>
    <x v="212"/>
    <n v="38"/>
    <n v="89"/>
    <n v="338"/>
    <n v="1047"/>
    <x v="1"/>
    <x v="0"/>
    <x v="1"/>
  </r>
  <r>
    <x v="0"/>
    <x v="1"/>
    <x v="48"/>
    <x v="213"/>
    <n v="1"/>
    <m/>
    <n v="1"/>
    <n v="2"/>
    <x v="1"/>
    <x v="0"/>
    <x v="1"/>
  </r>
  <r>
    <x v="0"/>
    <x v="1"/>
    <x v="48"/>
    <x v="472"/>
    <m/>
    <m/>
    <n v="1"/>
    <m/>
    <x v="1"/>
    <x v="0"/>
    <x v="1"/>
  </r>
  <r>
    <x v="0"/>
    <x v="1"/>
    <x v="49"/>
    <x v="473"/>
    <m/>
    <m/>
    <n v="1"/>
    <m/>
    <x v="1"/>
    <x v="0"/>
    <x v="1"/>
  </r>
  <r>
    <x v="0"/>
    <x v="1"/>
    <x v="49"/>
    <x v="214"/>
    <n v="12"/>
    <n v="33"/>
    <n v="96"/>
    <n v="626"/>
    <x v="1"/>
    <x v="0"/>
    <x v="1"/>
  </r>
  <r>
    <x v="0"/>
    <x v="1"/>
    <x v="49"/>
    <x v="215"/>
    <n v="10"/>
    <n v="39"/>
    <n v="76"/>
    <n v="525"/>
    <x v="1"/>
    <x v="0"/>
    <x v="1"/>
  </r>
  <r>
    <x v="0"/>
    <x v="1"/>
    <x v="49"/>
    <x v="216"/>
    <m/>
    <n v="14"/>
    <n v="17"/>
    <n v="233"/>
    <x v="1"/>
    <x v="0"/>
    <x v="1"/>
  </r>
  <r>
    <x v="0"/>
    <x v="1"/>
    <x v="49"/>
    <x v="217"/>
    <m/>
    <m/>
    <n v="1"/>
    <m/>
    <x v="1"/>
    <x v="0"/>
    <x v="1"/>
  </r>
  <r>
    <x v="0"/>
    <x v="1"/>
    <x v="49"/>
    <x v="218"/>
    <n v="19"/>
    <n v="85"/>
    <n v="217"/>
    <n v="1212"/>
    <x v="1"/>
    <x v="0"/>
    <x v="1"/>
  </r>
  <r>
    <x v="0"/>
    <x v="1"/>
    <x v="49"/>
    <x v="219"/>
    <n v="1"/>
    <n v="2"/>
    <n v="8"/>
    <n v="24"/>
    <x v="1"/>
    <x v="0"/>
    <x v="1"/>
  </r>
  <r>
    <x v="0"/>
    <x v="1"/>
    <x v="85"/>
    <x v="474"/>
    <n v="3"/>
    <m/>
    <n v="13"/>
    <m/>
    <x v="3"/>
    <x v="0"/>
    <x v="1"/>
  </r>
  <r>
    <x v="0"/>
    <x v="1"/>
    <x v="85"/>
    <x v="475"/>
    <n v="3"/>
    <m/>
    <n v="3"/>
    <m/>
    <x v="3"/>
    <x v="0"/>
    <x v="1"/>
  </r>
  <r>
    <x v="0"/>
    <x v="1"/>
    <x v="86"/>
    <x v="476"/>
    <m/>
    <m/>
    <n v="1"/>
    <m/>
    <x v="3"/>
    <x v="0"/>
    <x v="1"/>
  </r>
  <r>
    <x v="0"/>
    <x v="1"/>
    <x v="50"/>
    <x v="220"/>
    <m/>
    <m/>
    <n v="4"/>
    <m/>
    <x v="5"/>
    <x v="0"/>
    <x v="1"/>
  </r>
  <r>
    <x v="0"/>
    <x v="1"/>
    <x v="50"/>
    <x v="477"/>
    <m/>
    <m/>
    <n v="1"/>
    <m/>
    <x v="5"/>
    <x v="0"/>
    <x v="1"/>
  </r>
  <r>
    <x v="0"/>
    <x v="1"/>
    <x v="51"/>
    <x v="478"/>
    <m/>
    <m/>
    <m/>
    <n v="1"/>
    <x v="0"/>
    <x v="0"/>
    <x v="1"/>
  </r>
  <r>
    <x v="0"/>
    <x v="1"/>
    <x v="51"/>
    <x v="221"/>
    <n v="11"/>
    <n v="5"/>
    <n v="69"/>
    <n v="117"/>
    <x v="0"/>
    <x v="0"/>
    <x v="1"/>
  </r>
  <r>
    <x v="0"/>
    <x v="1"/>
    <x v="51"/>
    <x v="223"/>
    <n v="1"/>
    <n v="9"/>
    <n v="32"/>
    <n v="35"/>
    <x v="0"/>
    <x v="0"/>
    <x v="1"/>
  </r>
  <r>
    <x v="0"/>
    <x v="1"/>
    <x v="51"/>
    <x v="479"/>
    <m/>
    <m/>
    <n v="1"/>
    <m/>
    <x v="0"/>
    <x v="0"/>
    <x v="1"/>
  </r>
  <r>
    <x v="0"/>
    <x v="1"/>
    <x v="51"/>
    <x v="224"/>
    <n v="3"/>
    <m/>
    <n v="22"/>
    <n v="7"/>
    <x v="0"/>
    <x v="0"/>
    <x v="1"/>
  </r>
  <r>
    <x v="0"/>
    <x v="1"/>
    <x v="51"/>
    <x v="480"/>
    <m/>
    <m/>
    <m/>
    <n v="1"/>
    <x v="0"/>
    <x v="0"/>
    <x v="1"/>
  </r>
  <r>
    <x v="0"/>
    <x v="1"/>
    <x v="52"/>
    <x v="481"/>
    <n v="29"/>
    <m/>
    <n v="86"/>
    <m/>
    <x v="0"/>
    <x v="0"/>
    <x v="1"/>
  </r>
  <r>
    <x v="0"/>
    <x v="1"/>
    <x v="52"/>
    <x v="226"/>
    <n v="1"/>
    <n v="6"/>
    <n v="26"/>
    <n v="146"/>
    <x v="0"/>
    <x v="0"/>
    <x v="1"/>
  </r>
  <r>
    <x v="0"/>
    <x v="1"/>
    <x v="52"/>
    <x v="229"/>
    <m/>
    <n v="5"/>
    <n v="8"/>
    <n v="69"/>
    <x v="0"/>
    <x v="0"/>
    <x v="1"/>
  </r>
  <r>
    <x v="0"/>
    <x v="1"/>
    <x v="52"/>
    <x v="230"/>
    <m/>
    <m/>
    <n v="1"/>
    <m/>
    <x v="0"/>
    <x v="0"/>
    <x v="1"/>
  </r>
  <r>
    <x v="0"/>
    <x v="1"/>
    <x v="52"/>
    <x v="482"/>
    <n v="1"/>
    <m/>
    <n v="7"/>
    <m/>
    <x v="0"/>
    <x v="0"/>
    <x v="1"/>
  </r>
  <r>
    <x v="0"/>
    <x v="1"/>
    <x v="52"/>
    <x v="231"/>
    <m/>
    <m/>
    <n v="7"/>
    <m/>
    <x v="0"/>
    <x v="0"/>
    <x v="1"/>
  </r>
  <r>
    <x v="0"/>
    <x v="1"/>
    <x v="52"/>
    <x v="483"/>
    <n v="1"/>
    <n v="3"/>
    <n v="1"/>
    <n v="20"/>
    <x v="0"/>
    <x v="0"/>
    <x v="1"/>
  </r>
  <r>
    <x v="0"/>
    <x v="1"/>
    <x v="52"/>
    <x v="484"/>
    <m/>
    <m/>
    <m/>
    <n v="1"/>
    <x v="0"/>
    <x v="0"/>
    <x v="1"/>
  </r>
  <r>
    <x v="0"/>
    <x v="1"/>
    <x v="53"/>
    <x v="233"/>
    <n v="89"/>
    <m/>
    <n v="230"/>
    <m/>
    <x v="3"/>
    <x v="0"/>
    <x v="1"/>
  </r>
  <r>
    <x v="0"/>
    <x v="1"/>
    <x v="53"/>
    <x v="234"/>
    <n v="49"/>
    <m/>
    <n v="107"/>
    <m/>
    <x v="3"/>
    <x v="0"/>
    <x v="1"/>
  </r>
  <r>
    <x v="0"/>
    <x v="1"/>
    <x v="54"/>
    <x v="235"/>
    <n v="5"/>
    <n v="5"/>
    <n v="14"/>
    <n v="31"/>
    <x v="4"/>
    <x v="0"/>
    <x v="1"/>
  </r>
  <r>
    <x v="0"/>
    <x v="1"/>
    <x v="54"/>
    <x v="485"/>
    <m/>
    <m/>
    <n v="3"/>
    <n v="2"/>
    <x v="4"/>
    <x v="0"/>
    <x v="1"/>
  </r>
  <r>
    <x v="0"/>
    <x v="1"/>
    <x v="54"/>
    <x v="236"/>
    <n v="2"/>
    <m/>
    <n v="2"/>
    <n v="2"/>
    <x v="4"/>
    <x v="0"/>
    <x v="1"/>
  </r>
  <r>
    <x v="0"/>
    <x v="1"/>
    <x v="54"/>
    <x v="237"/>
    <n v="10"/>
    <n v="3"/>
    <n v="47"/>
    <n v="38"/>
    <x v="4"/>
    <x v="0"/>
    <x v="1"/>
  </r>
  <r>
    <x v="0"/>
    <x v="1"/>
    <x v="55"/>
    <x v="238"/>
    <n v="1"/>
    <m/>
    <n v="2"/>
    <n v="4"/>
    <x v="0"/>
    <x v="0"/>
    <x v="1"/>
  </r>
  <r>
    <x v="0"/>
    <x v="1"/>
    <x v="55"/>
    <x v="240"/>
    <n v="7"/>
    <m/>
    <n v="26"/>
    <m/>
    <x v="0"/>
    <x v="0"/>
    <x v="1"/>
  </r>
  <r>
    <x v="0"/>
    <x v="1"/>
    <x v="55"/>
    <x v="241"/>
    <n v="45"/>
    <n v="33"/>
    <n v="180"/>
    <n v="569"/>
    <x v="0"/>
    <x v="0"/>
    <x v="1"/>
  </r>
  <r>
    <x v="0"/>
    <x v="1"/>
    <x v="55"/>
    <x v="242"/>
    <m/>
    <m/>
    <n v="24"/>
    <n v="18"/>
    <x v="0"/>
    <x v="0"/>
    <x v="1"/>
  </r>
  <r>
    <x v="0"/>
    <x v="1"/>
    <x v="55"/>
    <x v="243"/>
    <n v="22"/>
    <m/>
    <n v="80"/>
    <n v="20"/>
    <x v="0"/>
    <x v="0"/>
    <x v="1"/>
  </r>
  <r>
    <x v="0"/>
    <x v="1"/>
    <x v="55"/>
    <x v="246"/>
    <n v="4"/>
    <n v="2"/>
    <n v="18"/>
    <n v="3"/>
    <x v="0"/>
    <x v="0"/>
    <x v="1"/>
  </r>
  <r>
    <x v="0"/>
    <x v="1"/>
    <x v="55"/>
    <x v="247"/>
    <n v="4"/>
    <n v="1"/>
    <n v="44"/>
    <n v="61"/>
    <x v="0"/>
    <x v="0"/>
    <x v="1"/>
  </r>
  <r>
    <x v="0"/>
    <x v="1"/>
    <x v="55"/>
    <x v="486"/>
    <m/>
    <m/>
    <n v="1"/>
    <m/>
    <x v="0"/>
    <x v="0"/>
    <x v="1"/>
  </r>
  <r>
    <x v="0"/>
    <x v="1"/>
    <x v="55"/>
    <x v="487"/>
    <m/>
    <m/>
    <n v="2"/>
    <m/>
    <x v="0"/>
    <x v="0"/>
    <x v="1"/>
  </r>
  <r>
    <x v="0"/>
    <x v="1"/>
    <x v="55"/>
    <x v="249"/>
    <n v="15"/>
    <n v="5"/>
    <n v="74"/>
    <n v="27"/>
    <x v="0"/>
    <x v="0"/>
    <x v="1"/>
  </r>
  <r>
    <x v="0"/>
    <x v="1"/>
    <x v="55"/>
    <x v="250"/>
    <n v="45"/>
    <n v="10"/>
    <n v="177"/>
    <n v="159"/>
    <x v="0"/>
    <x v="0"/>
    <x v="1"/>
  </r>
  <r>
    <x v="0"/>
    <x v="1"/>
    <x v="55"/>
    <x v="251"/>
    <n v="36"/>
    <n v="27"/>
    <n v="284"/>
    <n v="554"/>
    <x v="0"/>
    <x v="0"/>
    <x v="1"/>
  </r>
  <r>
    <x v="0"/>
    <x v="1"/>
    <x v="55"/>
    <x v="252"/>
    <m/>
    <m/>
    <n v="7"/>
    <m/>
    <x v="0"/>
    <x v="0"/>
    <x v="1"/>
  </r>
  <r>
    <x v="0"/>
    <x v="1"/>
    <x v="55"/>
    <x v="488"/>
    <m/>
    <m/>
    <n v="1"/>
    <m/>
    <x v="0"/>
    <x v="0"/>
    <x v="1"/>
  </r>
  <r>
    <x v="0"/>
    <x v="1"/>
    <x v="55"/>
    <x v="253"/>
    <n v="1"/>
    <m/>
    <n v="1"/>
    <m/>
    <x v="0"/>
    <x v="0"/>
    <x v="1"/>
  </r>
  <r>
    <x v="0"/>
    <x v="1"/>
    <x v="55"/>
    <x v="256"/>
    <m/>
    <n v="2"/>
    <n v="1"/>
    <n v="3"/>
    <x v="0"/>
    <x v="0"/>
    <x v="1"/>
  </r>
  <r>
    <x v="0"/>
    <x v="1"/>
    <x v="55"/>
    <x v="258"/>
    <n v="70"/>
    <n v="52"/>
    <n v="333"/>
    <n v="1727"/>
    <x v="0"/>
    <x v="0"/>
    <x v="1"/>
  </r>
  <r>
    <x v="0"/>
    <x v="1"/>
    <x v="55"/>
    <x v="259"/>
    <m/>
    <m/>
    <n v="1"/>
    <m/>
    <x v="0"/>
    <x v="0"/>
    <x v="1"/>
  </r>
  <r>
    <x v="0"/>
    <x v="1"/>
    <x v="55"/>
    <x v="489"/>
    <m/>
    <m/>
    <n v="7"/>
    <m/>
    <x v="0"/>
    <x v="0"/>
    <x v="1"/>
  </r>
  <r>
    <x v="0"/>
    <x v="1"/>
    <x v="55"/>
    <x v="260"/>
    <n v="4"/>
    <m/>
    <n v="7"/>
    <m/>
    <x v="0"/>
    <x v="0"/>
    <x v="1"/>
  </r>
  <r>
    <x v="0"/>
    <x v="1"/>
    <x v="55"/>
    <x v="490"/>
    <n v="2"/>
    <m/>
    <n v="3"/>
    <n v="1"/>
    <x v="0"/>
    <x v="0"/>
    <x v="1"/>
  </r>
  <r>
    <x v="0"/>
    <x v="1"/>
    <x v="55"/>
    <x v="263"/>
    <m/>
    <m/>
    <n v="1"/>
    <m/>
    <x v="0"/>
    <x v="0"/>
    <x v="1"/>
  </r>
  <r>
    <x v="0"/>
    <x v="1"/>
    <x v="55"/>
    <x v="491"/>
    <m/>
    <m/>
    <n v="1"/>
    <m/>
    <x v="0"/>
    <x v="0"/>
    <x v="1"/>
  </r>
  <r>
    <x v="0"/>
    <x v="1"/>
    <x v="55"/>
    <x v="266"/>
    <n v="1"/>
    <m/>
    <n v="1"/>
    <m/>
    <x v="0"/>
    <x v="0"/>
    <x v="1"/>
  </r>
  <r>
    <x v="0"/>
    <x v="1"/>
    <x v="55"/>
    <x v="268"/>
    <m/>
    <m/>
    <m/>
    <n v="1"/>
    <x v="0"/>
    <x v="0"/>
    <x v="1"/>
  </r>
  <r>
    <x v="0"/>
    <x v="1"/>
    <x v="56"/>
    <x v="269"/>
    <n v="6"/>
    <n v="6"/>
    <n v="43"/>
    <n v="27"/>
    <x v="2"/>
    <x v="1"/>
    <x v="1"/>
  </r>
  <r>
    <x v="0"/>
    <x v="1"/>
    <x v="56"/>
    <x v="270"/>
    <n v="70"/>
    <n v="23"/>
    <n v="345"/>
    <n v="329"/>
    <x v="2"/>
    <x v="1"/>
    <x v="1"/>
  </r>
  <r>
    <x v="0"/>
    <x v="1"/>
    <x v="56"/>
    <x v="492"/>
    <m/>
    <m/>
    <n v="1"/>
    <n v="2"/>
    <x v="2"/>
    <x v="1"/>
    <x v="1"/>
  </r>
  <r>
    <x v="0"/>
    <x v="1"/>
    <x v="57"/>
    <x v="493"/>
    <m/>
    <n v="1"/>
    <n v="1"/>
    <n v="1"/>
    <x v="1"/>
    <x v="0"/>
    <x v="1"/>
  </r>
  <r>
    <x v="0"/>
    <x v="1"/>
    <x v="57"/>
    <x v="271"/>
    <n v="10"/>
    <m/>
    <n v="20"/>
    <m/>
    <x v="1"/>
    <x v="0"/>
    <x v="1"/>
  </r>
  <r>
    <x v="0"/>
    <x v="1"/>
    <x v="57"/>
    <x v="494"/>
    <n v="1"/>
    <m/>
    <n v="1"/>
    <m/>
    <x v="1"/>
    <x v="0"/>
    <x v="1"/>
  </r>
  <r>
    <x v="0"/>
    <x v="1"/>
    <x v="57"/>
    <x v="495"/>
    <m/>
    <n v="1"/>
    <n v="1"/>
    <n v="2"/>
    <x v="1"/>
    <x v="0"/>
    <x v="1"/>
  </r>
  <r>
    <x v="0"/>
    <x v="1"/>
    <x v="57"/>
    <x v="496"/>
    <m/>
    <m/>
    <m/>
    <n v="5"/>
    <x v="1"/>
    <x v="0"/>
    <x v="1"/>
  </r>
  <r>
    <x v="0"/>
    <x v="1"/>
    <x v="57"/>
    <x v="497"/>
    <m/>
    <m/>
    <n v="2"/>
    <m/>
    <x v="1"/>
    <x v="0"/>
    <x v="1"/>
  </r>
  <r>
    <x v="0"/>
    <x v="1"/>
    <x v="57"/>
    <x v="272"/>
    <n v="14"/>
    <m/>
    <n v="72"/>
    <m/>
    <x v="1"/>
    <x v="0"/>
    <x v="1"/>
  </r>
  <r>
    <x v="0"/>
    <x v="1"/>
    <x v="57"/>
    <x v="273"/>
    <n v="3"/>
    <m/>
    <n v="22"/>
    <m/>
    <x v="1"/>
    <x v="0"/>
    <x v="1"/>
  </r>
  <r>
    <x v="0"/>
    <x v="1"/>
    <x v="57"/>
    <x v="498"/>
    <m/>
    <m/>
    <n v="7"/>
    <m/>
    <x v="1"/>
    <x v="0"/>
    <x v="1"/>
  </r>
  <r>
    <x v="0"/>
    <x v="1"/>
    <x v="57"/>
    <x v="499"/>
    <n v="2"/>
    <m/>
    <n v="3"/>
    <n v="4"/>
    <x v="1"/>
    <x v="0"/>
    <x v="1"/>
  </r>
  <r>
    <x v="0"/>
    <x v="1"/>
    <x v="57"/>
    <x v="274"/>
    <n v="20"/>
    <n v="86"/>
    <n v="211"/>
    <n v="1099"/>
    <x v="1"/>
    <x v="0"/>
    <x v="1"/>
  </r>
  <r>
    <x v="0"/>
    <x v="1"/>
    <x v="57"/>
    <x v="275"/>
    <n v="1"/>
    <n v="1"/>
    <n v="5"/>
    <n v="65"/>
    <x v="1"/>
    <x v="0"/>
    <x v="1"/>
  </r>
  <r>
    <x v="0"/>
    <x v="1"/>
    <x v="57"/>
    <x v="276"/>
    <n v="9"/>
    <n v="24"/>
    <n v="77"/>
    <n v="535"/>
    <x v="1"/>
    <x v="0"/>
    <x v="1"/>
  </r>
  <r>
    <x v="0"/>
    <x v="1"/>
    <x v="57"/>
    <x v="277"/>
    <n v="6"/>
    <n v="6"/>
    <n v="50"/>
    <n v="90"/>
    <x v="1"/>
    <x v="0"/>
    <x v="1"/>
  </r>
  <r>
    <x v="0"/>
    <x v="1"/>
    <x v="57"/>
    <x v="500"/>
    <n v="1"/>
    <m/>
    <n v="1"/>
    <m/>
    <x v="1"/>
    <x v="0"/>
    <x v="1"/>
  </r>
  <r>
    <x v="0"/>
    <x v="1"/>
    <x v="57"/>
    <x v="501"/>
    <n v="1"/>
    <m/>
    <n v="3"/>
    <m/>
    <x v="1"/>
    <x v="0"/>
    <x v="1"/>
  </r>
  <r>
    <x v="0"/>
    <x v="1"/>
    <x v="57"/>
    <x v="502"/>
    <n v="5"/>
    <m/>
    <n v="8"/>
    <m/>
    <x v="1"/>
    <x v="0"/>
    <x v="1"/>
  </r>
  <r>
    <x v="0"/>
    <x v="1"/>
    <x v="57"/>
    <x v="503"/>
    <n v="1"/>
    <m/>
    <n v="1"/>
    <m/>
    <x v="1"/>
    <x v="0"/>
    <x v="1"/>
  </r>
  <r>
    <x v="0"/>
    <x v="1"/>
    <x v="57"/>
    <x v="504"/>
    <n v="7"/>
    <n v="7"/>
    <n v="49"/>
    <n v="253"/>
    <x v="1"/>
    <x v="0"/>
    <x v="1"/>
  </r>
  <r>
    <x v="0"/>
    <x v="1"/>
    <x v="57"/>
    <x v="505"/>
    <n v="1"/>
    <m/>
    <n v="2"/>
    <m/>
    <x v="1"/>
    <x v="0"/>
    <x v="1"/>
  </r>
  <r>
    <x v="0"/>
    <x v="1"/>
    <x v="57"/>
    <x v="506"/>
    <n v="2"/>
    <m/>
    <n v="4"/>
    <m/>
    <x v="1"/>
    <x v="0"/>
    <x v="1"/>
  </r>
  <r>
    <x v="0"/>
    <x v="1"/>
    <x v="58"/>
    <x v="280"/>
    <m/>
    <m/>
    <m/>
    <n v="1"/>
    <x v="1"/>
    <x v="0"/>
    <x v="1"/>
  </r>
  <r>
    <x v="0"/>
    <x v="1"/>
    <x v="58"/>
    <x v="281"/>
    <m/>
    <n v="1"/>
    <m/>
    <n v="27"/>
    <x v="1"/>
    <x v="0"/>
    <x v="1"/>
  </r>
  <r>
    <x v="0"/>
    <x v="1"/>
    <x v="58"/>
    <x v="282"/>
    <n v="2"/>
    <n v="8"/>
    <n v="9"/>
    <n v="56"/>
    <x v="1"/>
    <x v="0"/>
    <x v="1"/>
  </r>
  <r>
    <x v="0"/>
    <x v="1"/>
    <x v="58"/>
    <x v="283"/>
    <n v="1"/>
    <m/>
    <n v="9"/>
    <n v="34"/>
    <x v="1"/>
    <x v="0"/>
    <x v="1"/>
  </r>
  <r>
    <x v="0"/>
    <x v="1"/>
    <x v="59"/>
    <x v="284"/>
    <n v="8"/>
    <m/>
    <n v="12"/>
    <m/>
    <x v="3"/>
    <x v="0"/>
    <x v="1"/>
  </r>
  <r>
    <x v="0"/>
    <x v="1"/>
    <x v="59"/>
    <x v="285"/>
    <n v="20"/>
    <m/>
    <n v="71"/>
    <m/>
    <x v="3"/>
    <x v="0"/>
    <x v="1"/>
  </r>
  <r>
    <x v="0"/>
    <x v="1"/>
    <x v="60"/>
    <x v="286"/>
    <n v="1"/>
    <m/>
    <n v="1"/>
    <m/>
    <x v="3"/>
    <x v="0"/>
    <x v="1"/>
  </r>
  <r>
    <x v="0"/>
    <x v="1"/>
    <x v="60"/>
    <x v="507"/>
    <n v="1"/>
    <m/>
    <n v="1"/>
    <m/>
    <x v="3"/>
    <x v="0"/>
    <x v="1"/>
  </r>
  <r>
    <x v="0"/>
    <x v="1"/>
    <x v="87"/>
    <x v="508"/>
    <m/>
    <m/>
    <n v="1"/>
    <m/>
    <x v="3"/>
    <x v="0"/>
    <x v="1"/>
  </r>
  <r>
    <x v="0"/>
    <x v="2"/>
    <x v="0"/>
    <x v="0"/>
    <m/>
    <m/>
    <n v="3"/>
    <n v="1"/>
    <x v="0"/>
    <x v="0"/>
    <x v="2"/>
  </r>
  <r>
    <x v="0"/>
    <x v="2"/>
    <x v="0"/>
    <x v="287"/>
    <m/>
    <m/>
    <n v="2"/>
    <m/>
    <x v="0"/>
    <x v="0"/>
    <x v="2"/>
  </r>
  <r>
    <x v="0"/>
    <x v="2"/>
    <x v="0"/>
    <x v="288"/>
    <m/>
    <n v="1"/>
    <n v="1"/>
    <n v="1"/>
    <x v="0"/>
    <x v="0"/>
    <x v="2"/>
  </r>
  <r>
    <x v="0"/>
    <x v="2"/>
    <x v="88"/>
    <x v="509"/>
    <n v="1"/>
    <m/>
    <n v="2"/>
    <n v="1"/>
    <x v="1"/>
    <x v="0"/>
    <x v="2"/>
  </r>
  <r>
    <x v="0"/>
    <x v="2"/>
    <x v="88"/>
    <x v="510"/>
    <n v="1"/>
    <m/>
    <n v="1"/>
    <n v="1"/>
    <x v="1"/>
    <x v="0"/>
    <x v="2"/>
  </r>
  <r>
    <x v="0"/>
    <x v="2"/>
    <x v="1"/>
    <x v="292"/>
    <n v="1"/>
    <n v="1"/>
    <n v="5"/>
    <n v="17"/>
    <x v="1"/>
    <x v="0"/>
    <x v="2"/>
  </r>
  <r>
    <x v="0"/>
    <x v="2"/>
    <x v="1"/>
    <x v="293"/>
    <m/>
    <m/>
    <m/>
    <n v="2"/>
    <x v="1"/>
    <x v="0"/>
    <x v="2"/>
  </r>
  <r>
    <x v="0"/>
    <x v="2"/>
    <x v="1"/>
    <x v="294"/>
    <n v="2"/>
    <n v="2"/>
    <n v="9"/>
    <n v="46"/>
    <x v="1"/>
    <x v="0"/>
    <x v="2"/>
  </r>
  <r>
    <x v="0"/>
    <x v="2"/>
    <x v="1"/>
    <x v="295"/>
    <n v="3"/>
    <n v="1"/>
    <n v="11"/>
    <n v="22"/>
    <x v="1"/>
    <x v="0"/>
    <x v="2"/>
  </r>
  <r>
    <x v="0"/>
    <x v="2"/>
    <x v="1"/>
    <x v="1"/>
    <n v="12"/>
    <n v="10"/>
    <n v="35"/>
    <n v="88"/>
    <x v="1"/>
    <x v="0"/>
    <x v="2"/>
  </r>
  <r>
    <x v="0"/>
    <x v="2"/>
    <x v="1"/>
    <x v="296"/>
    <m/>
    <n v="1"/>
    <n v="3"/>
    <n v="23"/>
    <x v="1"/>
    <x v="0"/>
    <x v="2"/>
  </r>
  <r>
    <x v="0"/>
    <x v="2"/>
    <x v="1"/>
    <x v="2"/>
    <n v="2"/>
    <m/>
    <n v="11"/>
    <n v="6"/>
    <x v="1"/>
    <x v="0"/>
    <x v="2"/>
  </r>
  <r>
    <x v="0"/>
    <x v="2"/>
    <x v="1"/>
    <x v="3"/>
    <n v="1"/>
    <n v="1"/>
    <n v="15"/>
    <n v="26"/>
    <x v="1"/>
    <x v="0"/>
    <x v="2"/>
  </r>
  <r>
    <x v="0"/>
    <x v="2"/>
    <x v="1"/>
    <x v="511"/>
    <m/>
    <m/>
    <m/>
    <n v="1"/>
    <x v="1"/>
    <x v="0"/>
    <x v="2"/>
  </r>
  <r>
    <x v="0"/>
    <x v="2"/>
    <x v="1"/>
    <x v="297"/>
    <n v="5"/>
    <m/>
    <n v="8"/>
    <n v="21"/>
    <x v="1"/>
    <x v="0"/>
    <x v="2"/>
  </r>
  <r>
    <x v="0"/>
    <x v="2"/>
    <x v="1"/>
    <x v="5"/>
    <n v="9"/>
    <n v="4"/>
    <n v="49"/>
    <n v="116"/>
    <x v="1"/>
    <x v="0"/>
    <x v="2"/>
  </r>
  <r>
    <x v="0"/>
    <x v="2"/>
    <x v="1"/>
    <x v="6"/>
    <n v="7"/>
    <n v="4"/>
    <n v="54"/>
    <n v="87"/>
    <x v="1"/>
    <x v="0"/>
    <x v="2"/>
  </r>
  <r>
    <x v="0"/>
    <x v="2"/>
    <x v="1"/>
    <x v="7"/>
    <n v="17"/>
    <n v="8"/>
    <n v="54"/>
    <n v="77"/>
    <x v="1"/>
    <x v="0"/>
    <x v="2"/>
  </r>
  <r>
    <x v="0"/>
    <x v="2"/>
    <x v="1"/>
    <x v="512"/>
    <n v="1"/>
    <m/>
    <n v="1"/>
    <m/>
    <x v="1"/>
    <x v="0"/>
    <x v="2"/>
  </r>
  <r>
    <x v="0"/>
    <x v="2"/>
    <x v="1"/>
    <x v="8"/>
    <n v="2"/>
    <n v="2"/>
    <n v="6"/>
    <n v="3"/>
    <x v="1"/>
    <x v="0"/>
    <x v="2"/>
  </r>
  <r>
    <x v="0"/>
    <x v="2"/>
    <x v="1"/>
    <x v="513"/>
    <n v="1"/>
    <m/>
    <n v="2"/>
    <m/>
    <x v="1"/>
    <x v="0"/>
    <x v="2"/>
  </r>
  <r>
    <x v="0"/>
    <x v="2"/>
    <x v="1"/>
    <x v="514"/>
    <m/>
    <m/>
    <m/>
    <n v="1"/>
    <x v="1"/>
    <x v="0"/>
    <x v="2"/>
  </r>
  <r>
    <x v="0"/>
    <x v="2"/>
    <x v="1"/>
    <x v="298"/>
    <m/>
    <m/>
    <m/>
    <n v="3"/>
    <x v="1"/>
    <x v="0"/>
    <x v="2"/>
  </r>
  <r>
    <x v="0"/>
    <x v="2"/>
    <x v="1"/>
    <x v="299"/>
    <m/>
    <n v="1"/>
    <n v="1"/>
    <n v="5"/>
    <x v="1"/>
    <x v="0"/>
    <x v="2"/>
  </r>
  <r>
    <x v="0"/>
    <x v="2"/>
    <x v="1"/>
    <x v="300"/>
    <m/>
    <m/>
    <n v="1"/>
    <n v="1"/>
    <x v="1"/>
    <x v="0"/>
    <x v="2"/>
  </r>
  <r>
    <x v="0"/>
    <x v="2"/>
    <x v="1"/>
    <x v="515"/>
    <m/>
    <m/>
    <m/>
    <n v="1"/>
    <x v="1"/>
    <x v="0"/>
    <x v="2"/>
  </r>
  <r>
    <x v="0"/>
    <x v="2"/>
    <x v="1"/>
    <x v="516"/>
    <m/>
    <m/>
    <n v="1"/>
    <m/>
    <x v="1"/>
    <x v="0"/>
    <x v="2"/>
  </r>
  <r>
    <x v="0"/>
    <x v="2"/>
    <x v="1"/>
    <x v="301"/>
    <m/>
    <m/>
    <m/>
    <n v="1"/>
    <x v="1"/>
    <x v="0"/>
    <x v="2"/>
  </r>
  <r>
    <x v="0"/>
    <x v="2"/>
    <x v="1"/>
    <x v="9"/>
    <m/>
    <m/>
    <n v="1"/>
    <m/>
    <x v="1"/>
    <x v="0"/>
    <x v="2"/>
  </r>
  <r>
    <x v="0"/>
    <x v="2"/>
    <x v="1"/>
    <x v="302"/>
    <n v="2"/>
    <n v="1"/>
    <n v="5"/>
    <n v="2"/>
    <x v="1"/>
    <x v="0"/>
    <x v="2"/>
  </r>
  <r>
    <x v="0"/>
    <x v="2"/>
    <x v="1"/>
    <x v="303"/>
    <m/>
    <m/>
    <n v="3"/>
    <n v="3"/>
    <x v="1"/>
    <x v="0"/>
    <x v="2"/>
  </r>
  <r>
    <x v="0"/>
    <x v="2"/>
    <x v="1"/>
    <x v="517"/>
    <m/>
    <m/>
    <n v="2"/>
    <m/>
    <x v="1"/>
    <x v="0"/>
    <x v="2"/>
  </r>
  <r>
    <x v="0"/>
    <x v="2"/>
    <x v="2"/>
    <x v="518"/>
    <m/>
    <m/>
    <n v="1"/>
    <m/>
    <x v="2"/>
    <x v="1"/>
    <x v="2"/>
  </r>
  <r>
    <x v="0"/>
    <x v="2"/>
    <x v="2"/>
    <x v="10"/>
    <n v="2"/>
    <m/>
    <n v="4"/>
    <m/>
    <x v="2"/>
    <x v="1"/>
    <x v="2"/>
  </r>
  <r>
    <x v="0"/>
    <x v="2"/>
    <x v="62"/>
    <x v="304"/>
    <m/>
    <m/>
    <n v="1"/>
    <m/>
    <x v="3"/>
    <x v="0"/>
    <x v="2"/>
  </r>
  <r>
    <x v="0"/>
    <x v="2"/>
    <x v="3"/>
    <x v="11"/>
    <n v="201"/>
    <m/>
    <n v="484"/>
    <m/>
    <x v="2"/>
    <x v="1"/>
    <x v="2"/>
  </r>
  <r>
    <x v="0"/>
    <x v="2"/>
    <x v="3"/>
    <x v="305"/>
    <n v="6"/>
    <m/>
    <n v="9"/>
    <m/>
    <x v="2"/>
    <x v="1"/>
    <x v="2"/>
  </r>
  <r>
    <x v="0"/>
    <x v="2"/>
    <x v="89"/>
    <x v="519"/>
    <m/>
    <m/>
    <n v="1"/>
    <m/>
    <x v="3"/>
    <x v="0"/>
    <x v="2"/>
  </r>
  <r>
    <x v="0"/>
    <x v="2"/>
    <x v="4"/>
    <x v="306"/>
    <n v="1"/>
    <m/>
    <n v="6"/>
    <n v="2"/>
    <x v="1"/>
    <x v="0"/>
    <x v="2"/>
  </r>
  <r>
    <x v="0"/>
    <x v="2"/>
    <x v="4"/>
    <x v="520"/>
    <m/>
    <m/>
    <n v="3"/>
    <n v="4"/>
    <x v="1"/>
    <x v="0"/>
    <x v="2"/>
  </r>
  <r>
    <x v="0"/>
    <x v="2"/>
    <x v="4"/>
    <x v="12"/>
    <m/>
    <m/>
    <n v="1"/>
    <n v="1"/>
    <x v="1"/>
    <x v="0"/>
    <x v="2"/>
  </r>
  <r>
    <x v="0"/>
    <x v="2"/>
    <x v="90"/>
    <x v="521"/>
    <m/>
    <m/>
    <n v="1"/>
    <m/>
    <x v="3"/>
    <x v="0"/>
    <x v="2"/>
  </r>
  <r>
    <x v="0"/>
    <x v="2"/>
    <x v="5"/>
    <x v="307"/>
    <m/>
    <m/>
    <n v="1"/>
    <m/>
    <x v="1"/>
    <x v="0"/>
    <x v="2"/>
  </r>
  <r>
    <x v="0"/>
    <x v="2"/>
    <x v="5"/>
    <x v="522"/>
    <m/>
    <m/>
    <n v="1"/>
    <m/>
    <x v="1"/>
    <x v="0"/>
    <x v="2"/>
  </r>
  <r>
    <x v="0"/>
    <x v="2"/>
    <x v="5"/>
    <x v="308"/>
    <n v="1"/>
    <m/>
    <n v="8"/>
    <m/>
    <x v="1"/>
    <x v="0"/>
    <x v="2"/>
  </r>
  <r>
    <x v="0"/>
    <x v="2"/>
    <x v="5"/>
    <x v="13"/>
    <n v="3"/>
    <n v="1"/>
    <n v="20"/>
    <n v="5"/>
    <x v="1"/>
    <x v="0"/>
    <x v="2"/>
  </r>
  <r>
    <x v="0"/>
    <x v="2"/>
    <x v="5"/>
    <x v="14"/>
    <n v="1"/>
    <n v="1"/>
    <n v="2"/>
    <n v="30"/>
    <x v="1"/>
    <x v="0"/>
    <x v="2"/>
  </r>
  <r>
    <x v="0"/>
    <x v="2"/>
    <x v="5"/>
    <x v="15"/>
    <n v="4"/>
    <n v="2"/>
    <n v="15"/>
    <n v="66"/>
    <x v="1"/>
    <x v="0"/>
    <x v="2"/>
  </r>
  <r>
    <x v="0"/>
    <x v="2"/>
    <x v="5"/>
    <x v="311"/>
    <n v="7"/>
    <n v="1"/>
    <n v="17"/>
    <n v="63"/>
    <x v="1"/>
    <x v="0"/>
    <x v="2"/>
  </r>
  <r>
    <x v="0"/>
    <x v="2"/>
    <x v="5"/>
    <x v="16"/>
    <n v="7"/>
    <n v="3"/>
    <n v="21"/>
    <n v="111"/>
    <x v="1"/>
    <x v="0"/>
    <x v="2"/>
  </r>
  <r>
    <x v="0"/>
    <x v="2"/>
    <x v="5"/>
    <x v="312"/>
    <m/>
    <m/>
    <m/>
    <n v="23"/>
    <x v="1"/>
    <x v="0"/>
    <x v="2"/>
  </r>
  <r>
    <x v="0"/>
    <x v="2"/>
    <x v="5"/>
    <x v="17"/>
    <n v="3"/>
    <n v="2"/>
    <n v="24"/>
    <n v="30"/>
    <x v="1"/>
    <x v="0"/>
    <x v="2"/>
  </r>
  <r>
    <x v="0"/>
    <x v="2"/>
    <x v="5"/>
    <x v="313"/>
    <m/>
    <n v="1"/>
    <n v="1"/>
    <n v="11"/>
    <x v="1"/>
    <x v="0"/>
    <x v="2"/>
  </r>
  <r>
    <x v="0"/>
    <x v="2"/>
    <x v="5"/>
    <x v="523"/>
    <m/>
    <m/>
    <m/>
    <n v="1"/>
    <x v="1"/>
    <x v="0"/>
    <x v="2"/>
  </r>
  <r>
    <x v="0"/>
    <x v="2"/>
    <x v="5"/>
    <x v="315"/>
    <n v="1"/>
    <m/>
    <n v="3"/>
    <m/>
    <x v="1"/>
    <x v="0"/>
    <x v="2"/>
  </r>
  <r>
    <x v="0"/>
    <x v="2"/>
    <x v="5"/>
    <x v="316"/>
    <n v="3"/>
    <m/>
    <n v="7"/>
    <n v="7"/>
    <x v="1"/>
    <x v="0"/>
    <x v="2"/>
  </r>
  <r>
    <x v="0"/>
    <x v="2"/>
    <x v="5"/>
    <x v="317"/>
    <n v="1"/>
    <m/>
    <n v="8"/>
    <n v="3"/>
    <x v="1"/>
    <x v="0"/>
    <x v="2"/>
  </r>
  <r>
    <x v="0"/>
    <x v="2"/>
    <x v="5"/>
    <x v="318"/>
    <m/>
    <m/>
    <m/>
    <n v="2"/>
    <x v="1"/>
    <x v="0"/>
    <x v="2"/>
  </r>
  <r>
    <x v="0"/>
    <x v="2"/>
    <x v="5"/>
    <x v="18"/>
    <n v="5"/>
    <n v="2"/>
    <n v="13"/>
    <n v="97"/>
    <x v="1"/>
    <x v="0"/>
    <x v="2"/>
  </r>
  <r>
    <x v="0"/>
    <x v="2"/>
    <x v="5"/>
    <x v="19"/>
    <n v="1"/>
    <n v="1"/>
    <n v="3"/>
    <n v="28"/>
    <x v="1"/>
    <x v="0"/>
    <x v="2"/>
  </r>
  <r>
    <x v="0"/>
    <x v="2"/>
    <x v="5"/>
    <x v="20"/>
    <n v="16"/>
    <n v="3"/>
    <n v="78"/>
    <n v="114"/>
    <x v="1"/>
    <x v="0"/>
    <x v="2"/>
  </r>
  <r>
    <x v="0"/>
    <x v="2"/>
    <x v="5"/>
    <x v="524"/>
    <m/>
    <m/>
    <n v="1"/>
    <m/>
    <x v="1"/>
    <x v="0"/>
    <x v="2"/>
  </r>
  <r>
    <x v="0"/>
    <x v="2"/>
    <x v="5"/>
    <x v="21"/>
    <n v="13"/>
    <n v="1"/>
    <n v="41"/>
    <n v="42"/>
    <x v="1"/>
    <x v="0"/>
    <x v="2"/>
  </r>
  <r>
    <x v="0"/>
    <x v="2"/>
    <x v="5"/>
    <x v="22"/>
    <n v="34"/>
    <n v="8"/>
    <n v="193"/>
    <n v="247"/>
    <x v="1"/>
    <x v="0"/>
    <x v="2"/>
  </r>
  <r>
    <x v="0"/>
    <x v="2"/>
    <x v="5"/>
    <x v="23"/>
    <n v="1"/>
    <m/>
    <n v="6"/>
    <n v="24"/>
    <x v="1"/>
    <x v="0"/>
    <x v="2"/>
  </r>
  <r>
    <x v="0"/>
    <x v="2"/>
    <x v="5"/>
    <x v="24"/>
    <n v="20"/>
    <n v="6"/>
    <n v="95"/>
    <n v="150"/>
    <x v="1"/>
    <x v="0"/>
    <x v="2"/>
  </r>
  <r>
    <x v="0"/>
    <x v="2"/>
    <x v="5"/>
    <x v="25"/>
    <m/>
    <m/>
    <n v="3"/>
    <n v="20"/>
    <x v="1"/>
    <x v="0"/>
    <x v="2"/>
  </r>
  <r>
    <x v="0"/>
    <x v="2"/>
    <x v="5"/>
    <x v="26"/>
    <n v="13"/>
    <n v="2"/>
    <n v="95"/>
    <n v="143"/>
    <x v="1"/>
    <x v="0"/>
    <x v="2"/>
  </r>
  <r>
    <x v="0"/>
    <x v="2"/>
    <x v="5"/>
    <x v="319"/>
    <m/>
    <m/>
    <n v="2"/>
    <n v="1"/>
    <x v="1"/>
    <x v="0"/>
    <x v="2"/>
  </r>
  <r>
    <x v="0"/>
    <x v="2"/>
    <x v="63"/>
    <x v="320"/>
    <m/>
    <m/>
    <n v="2"/>
    <m/>
    <x v="4"/>
    <x v="0"/>
    <x v="2"/>
  </r>
  <r>
    <x v="0"/>
    <x v="2"/>
    <x v="63"/>
    <x v="321"/>
    <m/>
    <m/>
    <n v="1"/>
    <m/>
    <x v="4"/>
    <x v="0"/>
    <x v="2"/>
  </r>
  <r>
    <x v="0"/>
    <x v="2"/>
    <x v="63"/>
    <x v="525"/>
    <m/>
    <m/>
    <n v="1"/>
    <m/>
    <x v="4"/>
    <x v="0"/>
    <x v="2"/>
  </r>
  <r>
    <x v="0"/>
    <x v="2"/>
    <x v="6"/>
    <x v="526"/>
    <m/>
    <m/>
    <n v="3"/>
    <m/>
    <x v="3"/>
    <x v="0"/>
    <x v="2"/>
  </r>
  <r>
    <x v="0"/>
    <x v="2"/>
    <x v="6"/>
    <x v="527"/>
    <m/>
    <m/>
    <m/>
    <n v="1"/>
    <x v="3"/>
    <x v="0"/>
    <x v="2"/>
  </r>
  <r>
    <x v="0"/>
    <x v="2"/>
    <x v="6"/>
    <x v="27"/>
    <n v="2"/>
    <m/>
    <n v="3"/>
    <m/>
    <x v="3"/>
    <x v="0"/>
    <x v="2"/>
  </r>
  <r>
    <x v="0"/>
    <x v="2"/>
    <x v="6"/>
    <x v="322"/>
    <m/>
    <m/>
    <n v="1"/>
    <m/>
    <x v="3"/>
    <x v="0"/>
    <x v="2"/>
  </r>
  <r>
    <x v="0"/>
    <x v="2"/>
    <x v="6"/>
    <x v="528"/>
    <n v="1"/>
    <m/>
    <n v="1"/>
    <m/>
    <x v="3"/>
    <x v="0"/>
    <x v="2"/>
  </r>
  <r>
    <x v="0"/>
    <x v="2"/>
    <x v="6"/>
    <x v="323"/>
    <n v="1"/>
    <m/>
    <n v="5"/>
    <m/>
    <x v="3"/>
    <x v="0"/>
    <x v="2"/>
  </r>
  <r>
    <x v="0"/>
    <x v="2"/>
    <x v="6"/>
    <x v="28"/>
    <n v="3"/>
    <m/>
    <n v="8"/>
    <m/>
    <x v="3"/>
    <x v="0"/>
    <x v="2"/>
  </r>
  <r>
    <x v="0"/>
    <x v="2"/>
    <x v="6"/>
    <x v="29"/>
    <m/>
    <m/>
    <n v="1"/>
    <m/>
    <x v="3"/>
    <x v="0"/>
    <x v="2"/>
  </r>
  <r>
    <x v="0"/>
    <x v="2"/>
    <x v="7"/>
    <x v="326"/>
    <m/>
    <m/>
    <m/>
    <n v="11"/>
    <x v="4"/>
    <x v="0"/>
    <x v="2"/>
  </r>
  <r>
    <x v="0"/>
    <x v="2"/>
    <x v="7"/>
    <x v="30"/>
    <m/>
    <m/>
    <n v="1"/>
    <n v="6"/>
    <x v="4"/>
    <x v="0"/>
    <x v="2"/>
  </r>
  <r>
    <x v="0"/>
    <x v="2"/>
    <x v="7"/>
    <x v="529"/>
    <m/>
    <m/>
    <n v="1"/>
    <n v="3"/>
    <x v="4"/>
    <x v="0"/>
    <x v="2"/>
  </r>
  <r>
    <x v="0"/>
    <x v="2"/>
    <x v="7"/>
    <x v="31"/>
    <n v="5"/>
    <n v="2"/>
    <n v="26"/>
    <n v="31"/>
    <x v="4"/>
    <x v="0"/>
    <x v="2"/>
  </r>
  <r>
    <x v="0"/>
    <x v="2"/>
    <x v="8"/>
    <x v="327"/>
    <n v="5"/>
    <m/>
    <n v="5"/>
    <m/>
    <x v="3"/>
    <x v="0"/>
    <x v="2"/>
  </r>
  <r>
    <x v="0"/>
    <x v="2"/>
    <x v="8"/>
    <x v="32"/>
    <n v="117"/>
    <n v="4"/>
    <n v="317"/>
    <n v="28"/>
    <x v="3"/>
    <x v="0"/>
    <x v="2"/>
  </r>
  <r>
    <x v="0"/>
    <x v="2"/>
    <x v="8"/>
    <x v="33"/>
    <n v="169"/>
    <n v="1"/>
    <n v="266"/>
    <n v="13"/>
    <x v="3"/>
    <x v="0"/>
    <x v="2"/>
  </r>
  <r>
    <x v="0"/>
    <x v="2"/>
    <x v="8"/>
    <x v="34"/>
    <n v="37"/>
    <n v="2"/>
    <n v="143"/>
    <n v="21"/>
    <x v="3"/>
    <x v="0"/>
    <x v="2"/>
  </r>
  <r>
    <x v="0"/>
    <x v="2"/>
    <x v="8"/>
    <x v="35"/>
    <n v="3"/>
    <m/>
    <n v="26"/>
    <m/>
    <x v="3"/>
    <x v="0"/>
    <x v="2"/>
  </r>
  <r>
    <x v="0"/>
    <x v="2"/>
    <x v="8"/>
    <x v="36"/>
    <n v="8"/>
    <m/>
    <n v="8"/>
    <m/>
    <x v="3"/>
    <x v="0"/>
    <x v="2"/>
  </r>
  <r>
    <x v="0"/>
    <x v="2"/>
    <x v="8"/>
    <x v="530"/>
    <n v="1"/>
    <m/>
    <n v="1"/>
    <m/>
    <x v="3"/>
    <x v="0"/>
    <x v="2"/>
  </r>
  <r>
    <x v="0"/>
    <x v="2"/>
    <x v="8"/>
    <x v="38"/>
    <n v="84"/>
    <n v="1"/>
    <n v="188"/>
    <n v="1"/>
    <x v="3"/>
    <x v="0"/>
    <x v="2"/>
  </r>
  <r>
    <x v="0"/>
    <x v="2"/>
    <x v="8"/>
    <x v="39"/>
    <n v="4"/>
    <m/>
    <n v="9"/>
    <m/>
    <x v="3"/>
    <x v="0"/>
    <x v="2"/>
  </r>
  <r>
    <x v="0"/>
    <x v="2"/>
    <x v="8"/>
    <x v="330"/>
    <n v="19"/>
    <m/>
    <n v="90"/>
    <m/>
    <x v="3"/>
    <x v="0"/>
    <x v="2"/>
  </r>
  <r>
    <x v="0"/>
    <x v="2"/>
    <x v="9"/>
    <x v="332"/>
    <n v="4"/>
    <m/>
    <n v="4"/>
    <m/>
    <x v="3"/>
    <x v="0"/>
    <x v="2"/>
  </r>
  <r>
    <x v="0"/>
    <x v="2"/>
    <x v="9"/>
    <x v="333"/>
    <m/>
    <m/>
    <n v="1"/>
    <m/>
    <x v="3"/>
    <x v="0"/>
    <x v="2"/>
  </r>
  <r>
    <x v="0"/>
    <x v="2"/>
    <x v="9"/>
    <x v="40"/>
    <m/>
    <m/>
    <m/>
    <n v="150"/>
    <x v="3"/>
    <x v="0"/>
    <x v="2"/>
  </r>
  <r>
    <x v="0"/>
    <x v="2"/>
    <x v="9"/>
    <x v="334"/>
    <n v="5"/>
    <m/>
    <n v="5"/>
    <m/>
    <x v="3"/>
    <x v="0"/>
    <x v="2"/>
  </r>
  <r>
    <x v="0"/>
    <x v="2"/>
    <x v="9"/>
    <x v="41"/>
    <n v="16"/>
    <n v="78"/>
    <n v="483"/>
    <n v="328"/>
    <x v="3"/>
    <x v="0"/>
    <x v="2"/>
  </r>
  <r>
    <x v="0"/>
    <x v="2"/>
    <x v="9"/>
    <x v="42"/>
    <n v="323"/>
    <m/>
    <n v="1328"/>
    <m/>
    <x v="3"/>
    <x v="0"/>
    <x v="2"/>
  </r>
  <r>
    <x v="0"/>
    <x v="2"/>
    <x v="9"/>
    <x v="335"/>
    <m/>
    <m/>
    <n v="2"/>
    <m/>
    <x v="3"/>
    <x v="0"/>
    <x v="2"/>
  </r>
  <r>
    <x v="0"/>
    <x v="2"/>
    <x v="9"/>
    <x v="44"/>
    <n v="651"/>
    <n v="114"/>
    <n v="2608"/>
    <n v="619"/>
    <x v="3"/>
    <x v="0"/>
    <x v="2"/>
  </r>
  <r>
    <x v="0"/>
    <x v="2"/>
    <x v="9"/>
    <x v="45"/>
    <n v="55"/>
    <n v="11"/>
    <n v="205"/>
    <n v="95"/>
    <x v="3"/>
    <x v="0"/>
    <x v="2"/>
  </r>
  <r>
    <x v="0"/>
    <x v="2"/>
    <x v="9"/>
    <x v="46"/>
    <n v="91"/>
    <n v="51"/>
    <n v="401"/>
    <n v="398"/>
    <x v="3"/>
    <x v="0"/>
    <x v="2"/>
  </r>
  <r>
    <x v="0"/>
    <x v="2"/>
    <x v="9"/>
    <x v="47"/>
    <n v="227"/>
    <n v="22"/>
    <n v="935"/>
    <n v="61"/>
    <x v="3"/>
    <x v="0"/>
    <x v="2"/>
  </r>
  <r>
    <x v="0"/>
    <x v="2"/>
    <x v="10"/>
    <x v="337"/>
    <n v="1"/>
    <m/>
    <n v="5"/>
    <m/>
    <x v="4"/>
    <x v="0"/>
    <x v="2"/>
  </r>
  <r>
    <x v="0"/>
    <x v="2"/>
    <x v="10"/>
    <x v="338"/>
    <n v="2"/>
    <m/>
    <n v="35"/>
    <m/>
    <x v="4"/>
    <x v="0"/>
    <x v="2"/>
  </r>
  <r>
    <x v="0"/>
    <x v="2"/>
    <x v="10"/>
    <x v="48"/>
    <n v="4"/>
    <m/>
    <n v="17"/>
    <m/>
    <x v="4"/>
    <x v="0"/>
    <x v="2"/>
  </r>
  <r>
    <x v="0"/>
    <x v="2"/>
    <x v="10"/>
    <x v="49"/>
    <m/>
    <m/>
    <n v="26"/>
    <n v="16"/>
    <x v="4"/>
    <x v="0"/>
    <x v="2"/>
  </r>
  <r>
    <x v="0"/>
    <x v="2"/>
    <x v="10"/>
    <x v="342"/>
    <m/>
    <m/>
    <n v="1"/>
    <m/>
    <x v="4"/>
    <x v="0"/>
    <x v="2"/>
  </r>
  <r>
    <x v="0"/>
    <x v="2"/>
    <x v="10"/>
    <x v="50"/>
    <n v="6"/>
    <n v="2"/>
    <n v="25"/>
    <n v="58"/>
    <x v="4"/>
    <x v="0"/>
    <x v="2"/>
  </r>
  <r>
    <x v="0"/>
    <x v="2"/>
    <x v="10"/>
    <x v="343"/>
    <m/>
    <m/>
    <m/>
    <n v="2"/>
    <x v="4"/>
    <x v="0"/>
    <x v="2"/>
  </r>
  <r>
    <x v="0"/>
    <x v="2"/>
    <x v="10"/>
    <x v="344"/>
    <n v="2"/>
    <n v="1"/>
    <n v="9"/>
    <n v="2"/>
    <x v="4"/>
    <x v="0"/>
    <x v="2"/>
  </r>
  <r>
    <x v="0"/>
    <x v="2"/>
    <x v="10"/>
    <x v="345"/>
    <n v="1"/>
    <m/>
    <n v="2"/>
    <m/>
    <x v="4"/>
    <x v="0"/>
    <x v="2"/>
  </r>
  <r>
    <x v="0"/>
    <x v="2"/>
    <x v="10"/>
    <x v="347"/>
    <m/>
    <n v="1"/>
    <n v="10"/>
    <n v="10"/>
    <x v="4"/>
    <x v="0"/>
    <x v="2"/>
  </r>
  <r>
    <x v="0"/>
    <x v="2"/>
    <x v="10"/>
    <x v="51"/>
    <m/>
    <m/>
    <n v="1"/>
    <m/>
    <x v="4"/>
    <x v="0"/>
    <x v="2"/>
  </r>
  <r>
    <x v="0"/>
    <x v="2"/>
    <x v="10"/>
    <x v="52"/>
    <n v="9"/>
    <n v="2"/>
    <n v="46"/>
    <n v="31"/>
    <x v="4"/>
    <x v="0"/>
    <x v="2"/>
  </r>
  <r>
    <x v="0"/>
    <x v="2"/>
    <x v="10"/>
    <x v="53"/>
    <n v="1"/>
    <n v="5"/>
    <n v="10"/>
    <n v="49"/>
    <x v="4"/>
    <x v="0"/>
    <x v="2"/>
  </r>
  <r>
    <x v="0"/>
    <x v="2"/>
    <x v="64"/>
    <x v="531"/>
    <m/>
    <m/>
    <n v="1"/>
    <n v="5"/>
    <x v="1"/>
    <x v="0"/>
    <x v="2"/>
  </r>
  <r>
    <x v="0"/>
    <x v="2"/>
    <x v="64"/>
    <x v="348"/>
    <m/>
    <n v="2"/>
    <n v="10"/>
    <n v="20"/>
    <x v="1"/>
    <x v="0"/>
    <x v="2"/>
  </r>
  <r>
    <x v="0"/>
    <x v="2"/>
    <x v="64"/>
    <x v="349"/>
    <n v="2"/>
    <m/>
    <n v="47"/>
    <n v="14"/>
    <x v="1"/>
    <x v="0"/>
    <x v="2"/>
  </r>
  <r>
    <x v="0"/>
    <x v="2"/>
    <x v="66"/>
    <x v="351"/>
    <m/>
    <m/>
    <n v="2"/>
    <m/>
    <x v="5"/>
    <x v="0"/>
    <x v="2"/>
  </r>
  <r>
    <x v="0"/>
    <x v="2"/>
    <x v="12"/>
    <x v="55"/>
    <n v="10"/>
    <n v="3"/>
    <n v="20"/>
    <n v="11"/>
    <x v="3"/>
    <x v="0"/>
    <x v="2"/>
  </r>
  <r>
    <x v="0"/>
    <x v="2"/>
    <x v="68"/>
    <x v="353"/>
    <n v="1"/>
    <m/>
    <n v="3"/>
    <m/>
    <x v="4"/>
    <x v="0"/>
    <x v="2"/>
  </r>
  <r>
    <x v="0"/>
    <x v="2"/>
    <x v="68"/>
    <x v="354"/>
    <n v="1"/>
    <n v="6"/>
    <n v="6"/>
    <n v="19"/>
    <x v="4"/>
    <x v="0"/>
    <x v="2"/>
  </r>
  <r>
    <x v="0"/>
    <x v="2"/>
    <x v="68"/>
    <x v="532"/>
    <m/>
    <m/>
    <m/>
    <n v="1"/>
    <x v="4"/>
    <x v="0"/>
    <x v="2"/>
  </r>
  <r>
    <x v="0"/>
    <x v="2"/>
    <x v="69"/>
    <x v="357"/>
    <m/>
    <m/>
    <m/>
    <n v="1"/>
    <x v="3"/>
    <x v="0"/>
    <x v="2"/>
  </r>
  <r>
    <x v="0"/>
    <x v="2"/>
    <x v="70"/>
    <x v="358"/>
    <n v="10"/>
    <m/>
    <n v="40"/>
    <m/>
    <x v="2"/>
    <x v="1"/>
    <x v="2"/>
  </r>
  <r>
    <x v="0"/>
    <x v="2"/>
    <x v="70"/>
    <x v="359"/>
    <n v="6"/>
    <m/>
    <n v="217"/>
    <m/>
    <x v="2"/>
    <x v="1"/>
    <x v="2"/>
  </r>
  <r>
    <x v="0"/>
    <x v="2"/>
    <x v="14"/>
    <x v="57"/>
    <n v="305"/>
    <n v="33"/>
    <n v="1165"/>
    <n v="51"/>
    <x v="3"/>
    <x v="0"/>
    <x v="2"/>
  </r>
  <r>
    <x v="0"/>
    <x v="2"/>
    <x v="14"/>
    <x v="58"/>
    <n v="132"/>
    <n v="38"/>
    <n v="899"/>
    <n v="157"/>
    <x v="3"/>
    <x v="0"/>
    <x v="2"/>
  </r>
  <r>
    <x v="0"/>
    <x v="2"/>
    <x v="14"/>
    <x v="59"/>
    <n v="102"/>
    <n v="39"/>
    <n v="792"/>
    <n v="139"/>
    <x v="3"/>
    <x v="0"/>
    <x v="2"/>
  </r>
  <r>
    <x v="0"/>
    <x v="2"/>
    <x v="15"/>
    <x v="60"/>
    <n v="9"/>
    <m/>
    <n v="11"/>
    <m/>
    <x v="3"/>
    <x v="0"/>
    <x v="2"/>
  </r>
  <r>
    <x v="0"/>
    <x v="2"/>
    <x v="15"/>
    <x v="61"/>
    <n v="18"/>
    <n v="4"/>
    <n v="70"/>
    <n v="7"/>
    <x v="3"/>
    <x v="0"/>
    <x v="2"/>
  </r>
  <r>
    <x v="0"/>
    <x v="2"/>
    <x v="15"/>
    <x v="62"/>
    <n v="7"/>
    <n v="10"/>
    <n v="28"/>
    <n v="22"/>
    <x v="3"/>
    <x v="0"/>
    <x v="2"/>
  </r>
  <r>
    <x v="0"/>
    <x v="2"/>
    <x v="15"/>
    <x v="63"/>
    <m/>
    <m/>
    <n v="1"/>
    <n v="16"/>
    <x v="3"/>
    <x v="0"/>
    <x v="2"/>
  </r>
  <r>
    <x v="0"/>
    <x v="2"/>
    <x v="15"/>
    <x v="361"/>
    <n v="3"/>
    <m/>
    <n v="4"/>
    <m/>
    <x v="3"/>
    <x v="0"/>
    <x v="2"/>
  </r>
  <r>
    <x v="0"/>
    <x v="2"/>
    <x v="71"/>
    <x v="362"/>
    <m/>
    <n v="1"/>
    <m/>
    <n v="1"/>
    <x v="1"/>
    <x v="0"/>
    <x v="2"/>
  </r>
  <r>
    <x v="0"/>
    <x v="2"/>
    <x v="71"/>
    <x v="533"/>
    <m/>
    <m/>
    <n v="1"/>
    <m/>
    <x v="1"/>
    <x v="0"/>
    <x v="2"/>
  </r>
  <r>
    <x v="0"/>
    <x v="2"/>
    <x v="71"/>
    <x v="534"/>
    <n v="1"/>
    <m/>
    <n v="2"/>
    <n v="2"/>
    <x v="1"/>
    <x v="0"/>
    <x v="2"/>
  </r>
  <r>
    <x v="0"/>
    <x v="2"/>
    <x v="72"/>
    <x v="364"/>
    <m/>
    <m/>
    <m/>
    <n v="1"/>
    <x v="1"/>
    <x v="0"/>
    <x v="2"/>
  </r>
  <r>
    <x v="0"/>
    <x v="2"/>
    <x v="72"/>
    <x v="535"/>
    <m/>
    <n v="1"/>
    <m/>
    <n v="1"/>
    <x v="1"/>
    <x v="0"/>
    <x v="2"/>
  </r>
  <r>
    <x v="0"/>
    <x v="2"/>
    <x v="72"/>
    <x v="365"/>
    <m/>
    <n v="1"/>
    <m/>
    <n v="1"/>
    <x v="1"/>
    <x v="0"/>
    <x v="2"/>
  </r>
  <r>
    <x v="0"/>
    <x v="2"/>
    <x v="16"/>
    <x v="64"/>
    <m/>
    <m/>
    <n v="3"/>
    <n v="2"/>
    <x v="4"/>
    <x v="0"/>
    <x v="2"/>
  </r>
  <r>
    <x v="0"/>
    <x v="2"/>
    <x v="16"/>
    <x v="366"/>
    <n v="1"/>
    <m/>
    <n v="4"/>
    <n v="1"/>
    <x v="4"/>
    <x v="0"/>
    <x v="2"/>
  </r>
  <r>
    <x v="0"/>
    <x v="2"/>
    <x v="16"/>
    <x v="367"/>
    <m/>
    <m/>
    <n v="5"/>
    <n v="2"/>
    <x v="4"/>
    <x v="0"/>
    <x v="2"/>
  </r>
  <r>
    <x v="0"/>
    <x v="2"/>
    <x v="16"/>
    <x v="368"/>
    <n v="1"/>
    <n v="1"/>
    <n v="3"/>
    <n v="2"/>
    <x v="4"/>
    <x v="0"/>
    <x v="2"/>
  </r>
  <r>
    <x v="0"/>
    <x v="2"/>
    <x v="16"/>
    <x v="536"/>
    <m/>
    <m/>
    <m/>
    <n v="1"/>
    <x v="4"/>
    <x v="0"/>
    <x v="2"/>
  </r>
  <r>
    <x v="0"/>
    <x v="2"/>
    <x v="16"/>
    <x v="66"/>
    <n v="3"/>
    <n v="1"/>
    <n v="10"/>
    <n v="6"/>
    <x v="4"/>
    <x v="0"/>
    <x v="2"/>
  </r>
  <r>
    <x v="0"/>
    <x v="2"/>
    <x v="16"/>
    <x v="67"/>
    <m/>
    <n v="1"/>
    <m/>
    <n v="9"/>
    <x v="4"/>
    <x v="0"/>
    <x v="2"/>
  </r>
  <r>
    <x v="0"/>
    <x v="2"/>
    <x v="73"/>
    <x v="369"/>
    <m/>
    <m/>
    <n v="2"/>
    <m/>
    <x v="3"/>
    <x v="0"/>
    <x v="2"/>
  </r>
  <r>
    <x v="0"/>
    <x v="2"/>
    <x v="17"/>
    <x v="371"/>
    <n v="9"/>
    <m/>
    <n v="10"/>
    <n v="4"/>
    <x v="3"/>
    <x v="0"/>
    <x v="2"/>
  </r>
  <r>
    <x v="0"/>
    <x v="2"/>
    <x v="17"/>
    <x v="372"/>
    <n v="6"/>
    <m/>
    <n v="14"/>
    <m/>
    <x v="3"/>
    <x v="0"/>
    <x v="2"/>
  </r>
  <r>
    <x v="0"/>
    <x v="2"/>
    <x v="17"/>
    <x v="537"/>
    <m/>
    <m/>
    <n v="1"/>
    <m/>
    <x v="3"/>
    <x v="0"/>
    <x v="2"/>
  </r>
  <r>
    <x v="0"/>
    <x v="2"/>
    <x v="17"/>
    <x v="68"/>
    <n v="16"/>
    <n v="1"/>
    <n v="49"/>
    <n v="29"/>
    <x v="3"/>
    <x v="0"/>
    <x v="2"/>
  </r>
  <r>
    <x v="0"/>
    <x v="2"/>
    <x v="18"/>
    <x v="69"/>
    <n v="1"/>
    <n v="8"/>
    <n v="11"/>
    <n v="105"/>
    <x v="3"/>
    <x v="0"/>
    <x v="2"/>
  </r>
  <r>
    <x v="0"/>
    <x v="2"/>
    <x v="18"/>
    <x v="70"/>
    <n v="155"/>
    <n v="69"/>
    <n v="899"/>
    <n v="365"/>
    <x v="3"/>
    <x v="0"/>
    <x v="2"/>
  </r>
  <r>
    <x v="0"/>
    <x v="2"/>
    <x v="18"/>
    <x v="71"/>
    <n v="416"/>
    <n v="126"/>
    <n v="1838"/>
    <n v="520"/>
    <x v="3"/>
    <x v="0"/>
    <x v="2"/>
  </r>
  <r>
    <x v="0"/>
    <x v="2"/>
    <x v="18"/>
    <x v="375"/>
    <n v="13"/>
    <m/>
    <n v="63"/>
    <m/>
    <x v="3"/>
    <x v="0"/>
    <x v="2"/>
  </r>
  <r>
    <x v="0"/>
    <x v="2"/>
    <x v="18"/>
    <x v="376"/>
    <n v="2"/>
    <m/>
    <n v="5"/>
    <n v="1"/>
    <x v="3"/>
    <x v="0"/>
    <x v="2"/>
  </r>
  <r>
    <x v="0"/>
    <x v="2"/>
    <x v="18"/>
    <x v="377"/>
    <n v="1"/>
    <n v="3"/>
    <n v="1"/>
    <n v="14"/>
    <x v="3"/>
    <x v="0"/>
    <x v="2"/>
  </r>
  <r>
    <x v="0"/>
    <x v="2"/>
    <x v="18"/>
    <x v="538"/>
    <m/>
    <m/>
    <m/>
    <n v="1"/>
    <x v="3"/>
    <x v="0"/>
    <x v="2"/>
  </r>
  <r>
    <x v="0"/>
    <x v="2"/>
    <x v="18"/>
    <x v="378"/>
    <n v="1"/>
    <m/>
    <n v="5"/>
    <m/>
    <x v="3"/>
    <x v="0"/>
    <x v="2"/>
  </r>
  <r>
    <x v="0"/>
    <x v="2"/>
    <x v="18"/>
    <x v="72"/>
    <n v="127"/>
    <m/>
    <n v="357"/>
    <m/>
    <x v="3"/>
    <x v="0"/>
    <x v="2"/>
  </r>
  <r>
    <x v="0"/>
    <x v="2"/>
    <x v="18"/>
    <x v="539"/>
    <n v="2"/>
    <m/>
    <n v="3"/>
    <m/>
    <x v="3"/>
    <x v="0"/>
    <x v="2"/>
  </r>
  <r>
    <x v="0"/>
    <x v="2"/>
    <x v="18"/>
    <x v="73"/>
    <n v="238"/>
    <n v="46"/>
    <n v="910"/>
    <n v="313"/>
    <x v="3"/>
    <x v="0"/>
    <x v="2"/>
  </r>
  <r>
    <x v="0"/>
    <x v="2"/>
    <x v="18"/>
    <x v="74"/>
    <n v="10"/>
    <m/>
    <n v="17"/>
    <m/>
    <x v="3"/>
    <x v="0"/>
    <x v="2"/>
  </r>
  <r>
    <x v="0"/>
    <x v="2"/>
    <x v="18"/>
    <x v="75"/>
    <n v="13"/>
    <m/>
    <n v="29"/>
    <m/>
    <x v="3"/>
    <x v="0"/>
    <x v="2"/>
  </r>
  <r>
    <x v="0"/>
    <x v="2"/>
    <x v="19"/>
    <x v="76"/>
    <m/>
    <n v="1"/>
    <n v="1"/>
    <n v="5"/>
    <x v="5"/>
    <x v="0"/>
    <x v="2"/>
  </r>
  <r>
    <x v="0"/>
    <x v="2"/>
    <x v="19"/>
    <x v="77"/>
    <m/>
    <n v="3"/>
    <n v="2"/>
    <n v="22"/>
    <x v="5"/>
    <x v="0"/>
    <x v="2"/>
  </r>
  <r>
    <x v="0"/>
    <x v="2"/>
    <x v="19"/>
    <x v="379"/>
    <n v="1"/>
    <n v="3"/>
    <n v="8"/>
    <n v="28"/>
    <x v="5"/>
    <x v="0"/>
    <x v="2"/>
  </r>
  <r>
    <x v="0"/>
    <x v="2"/>
    <x v="19"/>
    <x v="78"/>
    <n v="3"/>
    <n v="10"/>
    <n v="30"/>
    <n v="103"/>
    <x v="5"/>
    <x v="0"/>
    <x v="2"/>
  </r>
  <r>
    <x v="0"/>
    <x v="2"/>
    <x v="19"/>
    <x v="79"/>
    <n v="5"/>
    <n v="5"/>
    <n v="47"/>
    <n v="96"/>
    <x v="5"/>
    <x v="0"/>
    <x v="2"/>
  </r>
  <r>
    <x v="0"/>
    <x v="2"/>
    <x v="20"/>
    <x v="380"/>
    <n v="1"/>
    <m/>
    <n v="2"/>
    <m/>
    <x v="4"/>
    <x v="0"/>
    <x v="2"/>
  </r>
  <r>
    <x v="0"/>
    <x v="2"/>
    <x v="20"/>
    <x v="80"/>
    <n v="2"/>
    <m/>
    <n v="12"/>
    <n v="1"/>
    <x v="4"/>
    <x v="0"/>
    <x v="2"/>
  </r>
  <r>
    <x v="0"/>
    <x v="2"/>
    <x v="21"/>
    <x v="81"/>
    <n v="134"/>
    <n v="13"/>
    <n v="688"/>
    <n v="13"/>
    <x v="3"/>
    <x v="0"/>
    <x v="2"/>
  </r>
  <r>
    <x v="0"/>
    <x v="2"/>
    <x v="21"/>
    <x v="82"/>
    <n v="201"/>
    <n v="54"/>
    <n v="1046"/>
    <n v="525"/>
    <x v="3"/>
    <x v="0"/>
    <x v="2"/>
  </r>
  <r>
    <x v="0"/>
    <x v="2"/>
    <x v="21"/>
    <x v="83"/>
    <n v="132"/>
    <n v="46"/>
    <n v="928"/>
    <n v="383"/>
    <x v="3"/>
    <x v="0"/>
    <x v="2"/>
  </r>
  <r>
    <x v="0"/>
    <x v="2"/>
    <x v="21"/>
    <x v="85"/>
    <n v="2"/>
    <m/>
    <n v="2"/>
    <m/>
    <x v="3"/>
    <x v="0"/>
    <x v="2"/>
  </r>
  <r>
    <x v="0"/>
    <x v="2"/>
    <x v="21"/>
    <x v="86"/>
    <n v="29"/>
    <n v="12"/>
    <n v="222"/>
    <n v="168"/>
    <x v="3"/>
    <x v="0"/>
    <x v="2"/>
  </r>
  <r>
    <x v="0"/>
    <x v="2"/>
    <x v="21"/>
    <x v="87"/>
    <n v="518"/>
    <n v="124"/>
    <n v="2564"/>
    <n v="826"/>
    <x v="3"/>
    <x v="0"/>
    <x v="2"/>
  </r>
  <r>
    <x v="0"/>
    <x v="2"/>
    <x v="22"/>
    <x v="88"/>
    <m/>
    <m/>
    <n v="4"/>
    <m/>
    <x v="3"/>
    <x v="0"/>
    <x v="2"/>
  </r>
  <r>
    <x v="0"/>
    <x v="2"/>
    <x v="22"/>
    <x v="540"/>
    <n v="1"/>
    <m/>
    <n v="1"/>
    <m/>
    <x v="3"/>
    <x v="0"/>
    <x v="2"/>
  </r>
  <r>
    <x v="0"/>
    <x v="2"/>
    <x v="23"/>
    <x v="89"/>
    <n v="2"/>
    <n v="2"/>
    <n v="5"/>
    <n v="3"/>
    <x v="0"/>
    <x v="0"/>
    <x v="2"/>
  </r>
  <r>
    <x v="0"/>
    <x v="2"/>
    <x v="23"/>
    <x v="381"/>
    <n v="2"/>
    <n v="1"/>
    <n v="7"/>
    <n v="2"/>
    <x v="0"/>
    <x v="0"/>
    <x v="2"/>
  </r>
  <r>
    <x v="0"/>
    <x v="2"/>
    <x v="23"/>
    <x v="90"/>
    <n v="8"/>
    <m/>
    <n v="19"/>
    <n v="55"/>
    <x v="0"/>
    <x v="0"/>
    <x v="2"/>
  </r>
  <r>
    <x v="0"/>
    <x v="2"/>
    <x v="23"/>
    <x v="91"/>
    <m/>
    <m/>
    <m/>
    <n v="2"/>
    <x v="0"/>
    <x v="0"/>
    <x v="2"/>
  </r>
  <r>
    <x v="0"/>
    <x v="2"/>
    <x v="23"/>
    <x v="92"/>
    <m/>
    <m/>
    <m/>
    <n v="1"/>
    <x v="0"/>
    <x v="0"/>
    <x v="2"/>
  </r>
  <r>
    <x v="0"/>
    <x v="2"/>
    <x v="23"/>
    <x v="382"/>
    <m/>
    <m/>
    <n v="1"/>
    <m/>
    <x v="0"/>
    <x v="0"/>
    <x v="2"/>
  </r>
  <r>
    <x v="0"/>
    <x v="2"/>
    <x v="23"/>
    <x v="383"/>
    <m/>
    <m/>
    <n v="3"/>
    <m/>
    <x v="0"/>
    <x v="0"/>
    <x v="2"/>
  </r>
  <r>
    <x v="0"/>
    <x v="2"/>
    <x v="23"/>
    <x v="93"/>
    <n v="1"/>
    <m/>
    <n v="1"/>
    <m/>
    <x v="0"/>
    <x v="0"/>
    <x v="2"/>
  </r>
  <r>
    <x v="0"/>
    <x v="2"/>
    <x v="23"/>
    <x v="541"/>
    <n v="1"/>
    <m/>
    <n v="1"/>
    <m/>
    <x v="0"/>
    <x v="0"/>
    <x v="2"/>
  </r>
  <r>
    <x v="0"/>
    <x v="2"/>
    <x v="23"/>
    <x v="542"/>
    <n v="1"/>
    <m/>
    <n v="2"/>
    <m/>
    <x v="0"/>
    <x v="0"/>
    <x v="2"/>
  </r>
  <r>
    <x v="0"/>
    <x v="2"/>
    <x v="23"/>
    <x v="543"/>
    <m/>
    <m/>
    <n v="1"/>
    <m/>
    <x v="0"/>
    <x v="0"/>
    <x v="2"/>
  </r>
  <r>
    <x v="0"/>
    <x v="2"/>
    <x v="23"/>
    <x v="386"/>
    <m/>
    <n v="1"/>
    <n v="1"/>
    <n v="1"/>
    <x v="0"/>
    <x v="0"/>
    <x v="2"/>
  </r>
  <r>
    <x v="0"/>
    <x v="2"/>
    <x v="23"/>
    <x v="96"/>
    <n v="1"/>
    <m/>
    <n v="1"/>
    <m/>
    <x v="0"/>
    <x v="0"/>
    <x v="2"/>
  </r>
  <r>
    <x v="0"/>
    <x v="2"/>
    <x v="24"/>
    <x v="388"/>
    <n v="8"/>
    <n v="1"/>
    <n v="19"/>
    <n v="2"/>
    <x v="3"/>
    <x v="0"/>
    <x v="2"/>
  </r>
  <r>
    <x v="0"/>
    <x v="2"/>
    <x v="24"/>
    <x v="544"/>
    <m/>
    <m/>
    <n v="6"/>
    <m/>
    <x v="3"/>
    <x v="0"/>
    <x v="2"/>
  </r>
  <r>
    <x v="0"/>
    <x v="2"/>
    <x v="24"/>
    <x v="545"/>
    <n v="5"/>
    <m/>
    <n v="5"/>
    <m/>
    <x v="3"/>
    <x v="0"/>
    <x v="2"/>
  </r>
  <r>
    <x v="0"/>
    <x v="2"/>
    <x v="24"/>
    <x v="389"/>
    <m/>
    <m/>
    <n v="2"/>
    <m/>
    <x v="3"/>
    <x v="0"/>
    <x v="2"/>
  </r>
  <r>
    <x v="0"/>
    <x v="2"/>
    <x v="76"/>
    <x v="391"/>
    <m/>
    <m/>
    <n v="2"/>
    <m/>
    <x v="3"/>
    <x v="0"/>
    <x v="2"/>
  </r>
  <r>
    <x v="0"/>
    <x v="2"/>
    <x v="25"/>
    <x v="392"/>
    <n v="3"/>
    <m/>
    <n v="3"/>
    <m/>
    <x v="5"/>
    <x v="0"/>
    <x v="2"/>
  </r>
  <r>
    <x v="0"/>
    <x v="2"/>
    <x v="25"/>
    <x v="98"/>
    <n v="9"/>
    <n v="171"/>
    <n v="102"/>
    <n v="1840"/>
    <x v="5"/>
    <x v="0"/>
    <x v="2"/>
  </r>
  <r>
    <x v="0"/>
    <x v="2"/>
    <x v="25"/>
    <x v="100"/>
    <m/>
    <m/>
    <n v="1"/>
    <m/>
    <x v="5"/>
    <x v="0"/>
    <x v="2"/>
  </r>
  <r>
    <x v="0"/>
    <x v="2"/>
    <x v="25"/>
    <x v="393"/>
    <m/>
    <m/>
    <n v="2"/>
    <m/>
    <x v="5"/>
    <x v="0"/>
    <x v="2"/>
  </r>
  <r>
    <x v="0"/>
    <x v="2"/>
    <x v="25"/>
    <x v="394"/>
    <n v="3"/>
    <m/>
    <n v="18"/>
    <m/>
    <x v="5"/>
    <x v="0"/>
    <x v="2"/>
  </r>
  <r>
    <x v="0"/>
    <x v="2"/>
    <x v="25"/>
    <x v="396"/>
    <m/>
    <m/>
    <n v="1"/>
    <m/>
    <x v="5"/>
    <x v="0"/>
    <x v="2"/>
  </r>
  <r>
    <x v="0"/>
    <x v="2"/>
    <x v="25"/>
    <x v="101"/>
    <n v="6"/>
    <n v="20"/>
    <n v="44"/>
    <n v="156"/>
    <x v="5"/>
    <x v="0"/>
    <x v="2"/>
  </r>
  <r>
    <x v="0"/>
    <x v="2"/>
    <x v="25"/>
    <x v="399"/>
    <n v="1"/>
    <m/>
    <n v="2"/>
    <n v="1"/>
    <x v="5"/>
    <x v="0"/>
    <x v="2"/>
  </r>
  <r>
    <x v="0"/>
    <x v="2"/>
    <x v="25"/>
    <x v="102"/>
    <n v="67"/>
    <n v="15"/>
    <n v="409"/>
    <n v="200"/>
    <x v="5"/>
    <x v="0"/>
    <x v="2"/>
  </r>
  <r>
    <x v="0"/>
    <x v="2"/>
    <x v="25"/>
    <x v="103"/>
    <n v="20"/>
    <n v="25"/>
    <n v="101"/>
    <n v="254"/>
    <x v="5"/>
    <x v="0"/>
    <x v="2"/>
  </r>
  <r>
    <x v="0"/>
    <x v="2"/>
    <x v="25"/>
    <x v="104"/>
    <n v="25"/>
    <n v="10"/>
    <n v="115"/>
    <n v="64"/>
    <x v="5"/>
    <x v="0"/>
    <x v="2"/>
  </r>
  <r>
    <x v="0"/>
    <x v="2"/>
    <x v="25"/>
    <x v="105"/>
    <n v="4"/>
    <m/>
    <n v="11"/>
    <m/>
    <x v="5"/>
    <x v="0"/>
    <x v="2"/>
  </r>
  <r>
    <x v="0"/>
    <x v="2"/>
    <x v="25"/>
    <x v="401"/>
    <n v="4"/>
    <m/>
    <n v="20"/>
    <m/>
    <x v="5"/>
    <x v="0"/>
    <x v="2"/>
  </r>
  <r>
    <x v="0"/>
    <x v="2"/>
    <x v="25"/>
    <x v="106"/>
    <n v="19"/>
    <n v="12"/>
    <n v="102"/>
    <n v="53"/>
    <x v="5"/>
    <x v="0"/>
    <x v="2"/>
  </r>
  <r>
    <x v="0"/>
    <x v="2"/>
    <x v="25"/>
    <x v="107"/>
    <n v="6"/>
    <n v="156"/>
    <n v="92"/>
    <n v="1717"/>
    <x v="5"/>
    <x v="0"/>
    <x v="2"/>
  </r>
  <r>
    <x v="0"/>
    <x v="2"/>
    <x v="25"/>
    <x v="108"/>
    <n v="78"/>
    <n v="47"/>
    <n v="478"/>
    <n v="420"/>
    <x v="5"/>
    <x v="0"/>
    <x v="2"/>
  </r>
  <r>
    <x v="0"/>
    <x v="2"/>
    <x v="26"/>
    <x v="110"/>
    <m/>
    <n v="2"/>
    <n v="6"/>
    <n v="22"/>
    <x v="0"/>
    <x v="0"/>
    <x v="2"/>
  </r>
  <r>
    <x v="0"/>
    <x v="2"/>
    <x v="26"/>
    <x v="111"/>
    <m/>
    <n v="1"/>
    <n v="4"/>
    <n v="42"/>
    <x v="0"/>
    <x v="0"/>
    <x v="2"/>
  </r>
  <r>
    <x v="0"/>
    <x v="2"/>
    <x v="26"/>
    <x v="402"/>
    <m/>
    <m/>
    <n v="4"/>
    <m/>
    <x v="0"/>
    <x v="0"/>
    <x v="2"/>
  </r>
  <r>
    <x v="0"/>
    <x v="2"/>
    <x v="26"/>
    <x v="112"/>
    <n v="1"/>
    <n v="1"/>
    <n v="4"/>
    <n v="22"/>
    <x v="0"/>
    <x v="0"/>
    <x v="2"/>
  </r>
  <r>
    <x v="0"/>
    <x v="2"/>
    <x v="27"/>
    <x v="113"/>
    <n v="3"/>
    <n v="1"/>
    <n v="5"/>
    <n v="7"/>
    <x v="0"/>
    <x v="0"/>
    <x v="2"/>
  </r>
  <r>
    <x v="0"/>
    <x v="2"/>
    <x v="28"/>
    <x v="115"/>
    <m/>
    <m/>
    <n v="30"/>
    <m/>
    <x v="3"/>
    <x v="0"/>
    <x v="2"/>
  </r>
  <r>
    <x v="0"/>
    <x v="2"/>
    <x v="28"/>
    <x v="116"/>
    <n v="154"/>
    <n v="4"/>
    <n v="583"/>
    <n v="10"/>
    <x v="3"/>
    <x v="0"/>
    <x v="2"/>
  </r>
  <r>
    <x v="0"/>
    <x v="2"/>
    <x v="28"/>
    <x v="117"/>
    <n v="2"/>
    <m/>
    <n v="39"/>
    <m/>
    <x v="3"/>
    <x v="0"/>
    <x v="2"/>
  </r>
  <r>
    <x v="0"/>
    <x v="2"/>
    <x v="28"/>
    <x v="118"/>
    <n v="32"/>
    <m/>
    <n v="32"/>
    <m/>
    <x v="3"/>
    <x v="0"/>
    <x v="2"/>
  </r>
  <r>
    <x v="0"/>
    <x v="2"/>
    <x v="28"/>
    <x v="403"/>
    <m/>
    <m/>
    <n v="1"/>
    <m/>
    <x v="3"/>
    <x v="0"/>
    <x v="2"/>
  </r>
  <r>
    <x v="0"/>
    <x v="2"/>
    <x v="28"/>
    <x v="404"/>
    <n v="1"/>
    <m/>
    <n v="13"/>
    <m/>
    <x v="3"/>
    <x v="0"/>
    <x v="2"/>
  </r>
  <r>
    <x v="0"/>
    <x v="2"/>
    <x v="28"/>
    <x v="405"/>
    <m/>
    <m/>
    <m/>
    <n v="1"/>
    <x v="3"/>
    <x v="0"/>
    <x v="2"/>
  </r>
  <r>
    <x v="0"/>
    <x v="2"/>
    <x v="28"/>
    <x v="407"/>
    <m/>
    <n v="2"/>
    <n v="2"/>
    <n v="5"/>
    <x v="3"/>
    <x v="0"/>
    <x v="2"/>
  </r>
  <r>
    <x v="0"/>
    <x v="2"/>
    <x v="77"/>
    <x v="546"/>
    <m/>
    <m/>
    <n v="2"/>
    <n v="8"/>
    <x v="1"/>
    <x v="0"/>
    <x v="2"/>
  </r>
  <r>
    <x v="0"/>
    <x v="2"/>
    <x v="77"/>
    <x v="408"/>
    <m/>
    <n v="1"/>
    <n v="5"/>
    <n v="19"/>
    <x v="1"/>
    <x v="0"/>
    <x v="2"/>
  </r>
  <r>
    <x v="0"/>
    <x v="2"/>
    <x v="77"/>
    <x v="409"/>
    <m/>
    <m/>
    <m/>
    <n v="1"/>
    <x v="1"/>
    <x v="0"/>
    <x v="2"/>
  </r>
  <r>
    <x v="0"/>
    <x v="2"/>
    <x v="77"/>
    <x v="547"/>
    <m/>
    <m/>
    <m/>
    <n v="1"/>
    <x v="1"/>
    <x v="0"/>
    <x v="2"/>
  </r>
  <r>
    <x v="0"/>
    <x v="2"/>
    <x v="29"/>
    <x v="410"/>
    <m/>
    <n v="1"/>
    <n v="1"/>
    <n v="8"/>
    <x v="4"/>
    <x v="0"/>
    <x v="2"/>
  </r>
  <r>
    <x v="0"/>
    <x v="2"/>
    <x v="29"/>
    <x v="119"/>
    <n v="3"/>
    <n v="6"/>
    <n v="35"/>
    <n v="46"/>
    <x v="4"/>
    <x v="0"/>
    <x v="2"/>
  </r>
  <r>
    <x v="0"/>
    <x v="2"/>
    <x v="29"/>
    <x v="411"/>
    <m/>
    <m/>
    <n v="3"/>
    <m/>
    <x v="4"/>
    <x v="0"/>
    <x v="2"/>
  </r>
  <r>
    <x v="0"/>
    <x v="2"/>
    <x v="29"/>
    <x v="120"/>
    <n v="8"/>
    <m/>
    <n v="27"/>
    <n v="20"/>
    <x v="4"/>
    <x v="0"/>
    <x v="2"/>
  </r>
  <r>
    <x v="0"/>
    <x v="2"/>
    <x v="78"/>
    <x v="412"/>
    <n v="7"/>
    <m/>
    <n v="9"/>
    <m/>
    <x v="3"/>
    <x v="0"/>
    <x v="2"/>
  </r>
  <r>
    <x v="0"/>
    <x v="2"/>
    <x v="78"/>
    <x v="413"/>
    <n v="6"/>
    <m/>
    <n v="14"/>
    <m/>
    <x v="3"/>
    <x v="0"/>
    <x v="2"/>
  </r>
  <r>
    <x v="0"/>
    <x v="2"/>
    <x v="78"/>
    <x v="414"/>
    <n v="8"/>
    <m/>
    <n v="14"/>
    <m/>
    <x v="3"/>
    <x v="0"/>
    <x v="2"/>
  </r>
  <r>
    <x v="0"/>
    <x v="2"/>
    <x v="91"/>
    <x v="548"/>
    <m/>
    <m/>
    <n v="2"/>
    <m/>
    <x v="3"/>
    <x v="0"/>
    <x v="2"/>
  </r>
  <r>
    <x v="0"/>
    <x v="2"/>
    <x v="30"/>
    <x v="121"/>
    <n v="120"/>
    <m/>
    <n v="206"/>
    <m/>
    <x v="3"/>
    <x v="0"/>
    <x v="2"/>
  </r>
  <r>
    <x v="0"/>
    <x v="2"/>
    <x v="31"/>
    <x v="122"/>
    <n v="35"/>
    <n v="34"/>
    <n v="120"/>
    <n v="205"/>
    <x v="5"/>
    <x v="0"/>
    <x v="2"/>
  </r>
  <r>
    <x v="0"/>
    <x v="2"/>
    <x v="31"/>
    <x v="123"/>
    <n v="27"/>
    <n v="37"/>
    <n v="192"/>
    <n v="326"/>
    <x v="5"/>
    <x v="0"/>
    <x v="2"/>
  </r>
  <r>
    <x v="0"/>
    <x v="2"/>
    <x v="31"/>
    <x v="124"/>
    <n v="18"/>
    <n v="60"/>
    <n v="201"/>
    <n v="436"/>
    <x v="5"/>
    <x v="0"/>
    <x v="2"/>
  </r>
  <r>
    <x v="0"/>
    <x v="2"/>
    <x v="31"/>
    <x v="415"/>
    <n v="3"/>
    <m/>
    <n v="3"/>
    <m/>
    <x v="5"/>
    <x v="0"/>
    <x v="2"/>
  </r>
  <r>
    <x v="0"/>
    <x v="2"/>
    <x v="31"/>
    <x v="416"/>
    <m/>
    <m/>
    <n v="1"/>
    <m/>
    <x v="5"/>
    <x v="0"/>
    <x v="2"/>
  </r>
  <r>
    <x v="0"/>
    <x v="2"/>
    <x v="31"/>
    <x v="417"/>
    <n v="8"/>
    <m/>
    <n v="14"/>
    <m/>
    <x v="5"/>
    <x v="0"/>
    <x v="2"/>
  </r>
  <r>
    <x v="0"/>
    <x v="2"/>
    <x v="31"/>
    <x v="418"/>
    <n v="26"/>
    <n v="29"/>
    <n v="176"/>
    <n v="210"/>
    <x v="5"/>
    <x v="0"/>
    <x v="2"/>
  </r>
  <r>
    <x v="0"/>
    <x v="2"/>
    <x v="31"/>
    <x v="419"/>
    <n v="1"/>
    <m/>
    <n v="4"/>
    <m/>
    <x v="5"/>
    <x v="0"/>
    <x v="2"/>
  </r>
  <r>
    <x v="0"/>
    <x v="2"/>
    <x v="31"/>
    <x v="420"/>
    <n v="2"/>
    <m/>
    <n v="7"/>
    <m/>
    <x v="5"/>
    <x v="0"/>
    <x v="2"/>
  </r>
  <r>
    <x v="0"/>
    <x v="2"/>
    <x v="31"/>
    <x v="421"/>
    <m/>
    <n v="3"/>
    <m/>
    <n v="9"/>
    <x v="5"/>
    <x v="0"/>
    <x v="2"/>
  </r>
  <r>
    <x v="0"/>
    <x v="2"/>
    <x v="31"/>
    <x v="422"/>
    <n v="7"/>
    <m/>
    <n v="10"/>
    <m/>
    <x v="5"/>
    <x v="0"/>
    <x v="2"/>
  </r>
  <r>
    <x v="0"/>
    <x v="2"/>
    <x v="31"/>
    <x v="549"/>
    <n v="2"/>
    <m/>
    <n v="3"/>
    <m/>
    <x v="5"/>
    <x v="0"/>
    <x v="2"/>
  </r>
  <r>
    <x v="0"/>
    <x v="2"/>
    <x v="31"/>
    <x v="423"/>
    <m/>
    <m/>
    <n v="4"/>
    <m/>
    <x v="5"/>
    <x v="0"/>
    <x v="2"/>
  </r>
  <r>
    <x v="0"/>
    <x v="2"/>
    <x v="31"/>
    <x v="550"/>
    <n v="1"/>
    <m/>
    <n v="1"/>
    <m/>
    <x v="5"/>
    <x v="0"/>
    <x v="2"/>
  </r>
  <r>
    <x v="0"/>
    <x v="2"/>
    <x v="31"/>
    <x v="127"/>
    <n v="23"/>
    <n v="5"/>
    <n v="113"/>
    <n v="39"/>
    <x v="5"/>
    <x v="0"/>
    <x v="2"/>
  </r>
  <r>
    <x v="0"/>
    <x v="2"/>
    <x v="31"/>
    <x v="551"/>
    <m/>
    <m/>
    <m/>
    <n v="1"/>
    <x v="5"/>
    <x v="0"/>
    <x v="2"/>
  </r>
  <r>
    <x v="0"/>
    <x v="2"/>
    <x v="31"/>
    <x v="128"/>
    <n v="12"/>
    <n v="14"/>
    <n v="83"/>
    <n v="64"/>
    <x v="5"/>
    <x v="0"/>
    <x v="2"/>
  </r>
  <r>
    <x v="0"/>
    <x v="2"/>
    <x v="31"/>
    <x v="552"/>
    <m/>
    <m/>
    <n v="1"/>
    <m/>
    <x v="5"/>
    <x v="0"/>
    <x v="2"/>
  </r>
  <r>
    <x v="0"/>
    <x v="2"/>
    <x v="31"/>
    <x v="129"/>
    <n v="8"/>
    <n v="192"/>
    <n v="131"/>
    <n v="2410"/>
    <x v="5"/>
    <x v="0"/>
    <x v="2"/>
  </r>
  <r>
    <x v="0"/>
    <x v="2"/>
    <x v="31"/>
    <x v="130"/>
    <n v="21"/>
    <n v="87"/>
    <n v="192"/>
    <n v="749"/>
    <x v="5"/>
    <x v="0"/>
    <x v="2"/>
  </r>
  <r>
    <x v="0"/>
    <x v="2"/>
    <x v="31"/>
    <x v="131"/>
    <n v="28"/>
    <n v="23"/>
    <n v="234"/>
    <n v="239"/>
    <x v="5"/>
    <x v="0"/>
    <x v="2"/>
  </r>
  <r>
    <x v="0"/>
    <x v="2"/>
    <x v="31"/>
    <x v="132"/>
    <n v="18"/>
    <n v="53"/>
    <n v="190"/>
    <n v="320"/>
    <x v="5"/>
    <x v="0"/>
    <x v="2"/>
  </r>
  <r>
    <x v="0"/>
    <x v="2"/>
    <x v="31"/>
    <x v="133"/>
    <n v="81"/>
    <n v="53"/>
    <n v="513"/>
    <n v="662"/>
    <x v="5"/>
    <x v="0"/>
    <x v="2"/>
  </r>
  <r>
    <x v="0"/>
    <x v="2"/>
    <x v="31"/>
    <x v="425"/>
    <n v="1"/>
    <n v="4"/>
    <n v="12"/>
    <n v="36"/>
    <x v="5"/>
    <x v="0"/>
    <x v="2"/>
  </r>
  <r>
    <x v="0"/>
    <x v="2"/>
    <x v="32"/>
    <x v="134"/>
    <n v="227"/>
    <n v="24"/>
    <n v="1384"/>
    <n v="391"/>
    <x v="2"/>
    <x v="1"/>
    <x v="2"/>
  </r>
  <r>
    <x v="0"/>
    <x v="2"/>
    <x v="32"/>
    <x v="135"/>
    <n v="314"/>
    <n v="88"/>
    <n v="2243"/>
    <n v="845"/>
    <x v="2"/>
    <x v="1"/>
    <x v="2"/>
  </r>
  <r>
    <x v="0"/>
    <x v="2"/>
    <x v="32"/>
    <x v="136"/>
    <m/>
    <n v="15"/>
    <n v="1"/>
    <n v="145"/>
    <x v="2"/>
    <x v="1"/>
    <x v="2"/>
  </r>
  <r>
    <x v="0"/>
    <x v="2"/>
    <x v="32"/>
    <x v="137"/>
    <n v="853"/>
    <n v="130"/>
    <n v="4442"/>
    <n v="791"/>
    <x v="2"/>
    <x v="1"/>
    <x v="2"/>
  </r>
  <r>
    <x v="0"/>
    <x v="2"/>
    <x v="32"/>
    <x v="138"/>
    <n v="370"/>
    <n v="87"/>
    <n v="2426"/>
    <n v="496"/>
    <x v="2"/>
    <x v="1"/>
    <x v="2"/>
  </r>
  <r>
    <x v="0"/>
    <x v="2"/>
    <x v="32"/>
    <x v="426"/>
    <m/>
    <n v="2"/>
    <m/>
    <n v="22"/>
    <x v="2"/>
    <x v="1"/>
    <x v="2"/>
  </r>
  <r>
    <x v="0"/>
    <x v="2"/>
    <x v="32"/>
    <x v="139"/>
    <n v="228"/>
    <n v="51"/>
    <n v="1225"/>
    <n v="333"/>
    <x v="2"/>
    <x v="1"/>
    <x v="2"/>
  </r>
  <r>
    <x v="0"/>
    <x v="2"/>
    <x v="32"/>
    <x v="140"/>
    <m/>
    <m/>
    <m/>
    <n v="44"/>
    <x v="2"/>
    <x v="1"/>
    <x v="2"/>
  </r>
  <r>
    <x v="0"/>
    <x v="2"/>
    <x v="32"/>
    <x v="141"/>
    <n v="3"/>
    <n v="115"/>
    <n v="78"/>
    <n v="1287"/>
    <x v="2"/>
    <x v="1"/>
    <x v="2"/>
  </r>
  <r>
    <x v="0"/>
    <x v="2"/>
    <x v="32"/>
    <x v="142"/>
    <n v="199"/>
    <n v="191"/>
    <n v="382"/>
    <n v="2099"/>
    <x v="2"/>
    <x v="1"/>
    <x v="2"/>
  </r>
  <r>
    <x v="0"/>
    <x v="2"/>
    <x v="32"/>
    <x v="143"/>
    <n v="1"/>
    <n v="39"/>
    <n v="17"/>
    <n v="410"/>
    <x v="2"/>
    <x v="1"/>
    <x v="2"/>
  </r>
  <r>
    <x v="0"/>
    <x v="2"/>
    <x v="79"/>
    <x v="553"/>
    <m/>
    <m/>
    <m/>
    <n v="1"/>
    <x v="1"/>
    <x v="0"/>
    <x v="2"/>
  </r>
  <r>
    <x v="0"/>
    <x v="2"/>
    <x v="79"/>
    <x v="554"/>
    <m/>
    <m/>
    <n v="3"/>
    <m/>
    <x v="1"/>
    <x v="0"/>
    <x v="2"/>
  </r>
  <r>
    <x v="0"/>
    <x v="2"/>
    <x v="79"/>
    <x v="429"/>
    <n v="2"/>
    <m/>
    <n v="7"/>
    <m/>
    <x v="1"/>
    <x v="0"/>
    <x v="2"/>
  </r>
  <r>
    <x v="0"/>
    <x v="2"/>
    <x v="33"/>
    <x v="144"/>
    <n v="4"/>
    <n v="4"/>
    <n v="18"/>
    <n v="53"/>
    <x v="1"/>
    <x v="0"/>
    <x v="2"/>
  </r>
  <r>
    <x v="0"/>
    <x v="2"/>
    <x v="33"/>
    <x v="430"/>
    <m/>
    <m/>
    <n v="1"/>
    <n v="1"/>
    <x v="1"/>
    <x v="0"/>
    <x v="2"/>
  </r>
  <r>
    <x v="0"/>
    <x v="2"/>
    <x v="33"/>
    <x v="145"/>
    <n v="1"/>
    <n v="1"/>
    <n v="8"/>
    <n v="32"/>
    <x v="1"/>
    <x v="0"/>
    <x v="2"/>
  </r>
  <r>
    <x v="0"/>
    <x v="2"/>
    <x v="33"/>
    <x v="146"/>
    <n v="12"/>
    <m/>
    <n v="76"/>
    <n v="60"/>
    <x v="1"/>
    <x v="0"/>
    <x v="2"/>
  </r>
  <r>
    <x v="0"/>
    <x v="2"/>
    <x v="33"/>
    <x v="147"/>
    <m/>
    <n v="4"/>
    <n v="4"/>
    <n v="34"/>
    <x v="1"/>
    <x v="0"/>
    <x v="2"/>
  </r>
  <r>
    <x v="0"/>
    <x v="2"/>
    <x v="33"/>
    <x v="148"/>
    <n v="6"/>
    <n v="3"/>
    <n v="31"/>
    <n v="53"/>
    <x v="1"/>
    <x v="0"/>
    <x v="2"/>
  </r>
  <r>
    <x v="0"/>
    <x v="2"/>
    <x v="33"/>
    <x v="149"/>
    <n v="3"/>
    <n v="2"/>
    <n v="8"/>
    <n v="15"/>
    <x v="1"/>
    <x v="0"/>
    <x v="2"/>
  </r>
  <r>
    <x v="0"/>
    <x v="2"/>
    <x v="34"/>
    <x v="150"/>
    <m/>
    <n v="3"/>
    <n v="7"/>
    <n v="19"/>
    <x v="0"/>
    <x v="0"/>
    <x v="2"/>
  </r>
  <r>
    <x v="0"/>
    <x v="2"/>
    <x v="34"/>
    <x v="151"/>
    <m/>
    <m/>
    <n v="8"/>
    <n v="14"/>
    <x v="0"/>
    <x v="0"/>
    <x v="2"/>
  </r>
  <r>
    <x v="0"/>
    <x v="2"/>
    <x v="34"/>
    <x v="432"/>
    <m/>
    <m/>
    <n v="1"/>
    <n v="1"/>
    <x v="0"/>
    <x v="0"/>
    <x v="2"/>
  </r>
  <r>
    <x v="0"/>
    <x v="2"/>
    <x v="34"/>
    <x v="555"/>
    <n v="1"/>
    <m/>
    <n v="1"/>
    <m/>
    <x v="0"/>
    <x v="0"/>
    <x v="2"/>
  </r>
  <r>
    <x v="0"/>
    <x v="2"/>
    <x v="34"/>
    <x v="152"/>
    <n v="1"/>
    <m/>
    <n v="2"/>
    <m/>
    <x v="0"/>
    <x v="0"/>
    <x v="2"/>
  </r>
  <r>
    <x v="0"/>
    <x v="2"/>
    <x v="34"/>
    <x v="153"/>
    <n v="6"/>
    <n v="4"/>
    <n v="50"/>
    <n v="34"/>
    <x v="0"/>
    <x v="0"/>
    <x v="2"/>
  </r>
  <r>
    <x v="0"/>
    <x v="2"/>
    <x v="34"/>
    <x v="154"/>
    <n v="1"/>
    <n v="2"/>
    <n v="18"/>
    <n v="31"/>
    <x v="0"/>
    <x v="0"/>
    <x v="2"/>
  </r>
  <r>
    <x v="0"/>
    <x v="2"/>
    <x v="34"/>
    <x v="155"/>
    <n v="14"/>
    <n v="1"/>
    <n v="77"/>
    <n v="141"/>
    <x v="0"/>
    <x v="0"/>
    <x v="2"/>
  </r>
  <r>
    <x v="0"/>
    <x v="2"/>
    <x v="34"/>
    <x v="433"/>
    <m/>
    <m/>
    <n v="1"/>
    <n v="2"/>
    <x v="0"/>
    <x v="0"/>
    <x v="2"/>
  </r>
  <r>
    <x v="0"/>
    <x v="2"/>
    <x v="35"/>
    <x v="434"/>
    <n v="1"/>
    <m/>
    <n v="3"/>
    <m/>
    <x v="3"/>
    <x v="0"/>
    <x v="2"/>
  </r>
  <r>
    <x v="0"/>
    <x v="2"/>
    <x v="35"/>
    <x v="435"/>
    <n v="2"/>
    <m/>
    <n v="2"/>
    <m/>
    <x v="3"/>
    <x v="0"/>
    <x v="2"/>
  </r>
  <r>
    <x v="0"/>
    <x v="2"/>
    <x v="35"/>
    <x v="556"/>
    <n v="3"/>
    <m/>
    <n v="4"/>
    <m/>
    <x v="3"/>
    <x v="0"/>
    <x v="2"/>
  </r>
  <r>
    <x v="0"/>
    <x v="2"/>
    <x v="35"/>
    <x v="156"/>
    <n v="11"/>
    <m/>
    <n v="23"/>
    <m/>
    <x v="3"/>
    <x v="0"/>
    <x v="2"/>
  </r>
  <r>
    <x v="0"/>
    <x v="2"/>
    <x v="36"/>
    <x v="157"/>
    <m/>
    <m/>
    <n v="2"/>
    <m/>
    <x v="4"/>
    <x v="0"/>
    <x v="2"/>
  </r>
  <r>
    <x v="0"/>
    <x v="2"/>
    <x v="36"/>
    <x v="436"/>
    <m/>
    <m/>
    <m/>
    <n v="1"/>
    <x v="4"/>
    <x v="0"/>
    <x v="2"/>
  </r>
  <r>
    <x v="0"/>
    <x v="2"/>
    <x v="36"/>
    <x v="557"/>
    <m/>
    <n v="1"/>
    <m/>
    <n v="1"/>
    <x v="4"/>
    <x v="0"/>
    <x v="2"/>
  </r>
  <r>
    <x v="0"/>
    <x v="2"/>
    <x v="36"/>
    <x v="438"/>
    <m/>
    <m/>
    <n v="1"/>
    <m/>
    <x v="4"/>
    <x v="0"/>
    <x v="2"/>
  </r>
  <r>
    <x v="0"/>
    <x v="2"/>
    <x v="81"/>
    <x v="439"/>
    <n v="3"/>
    <m/>
    <n v="3"/>
    <m/>
    <x v="3"/>
    <x v="0"/>
    <x v="2"/>
  </r>
  <r>
    <x v="0"/>
    <x v="2"/>
    <x v="82"/>
    <x v="440"/>
    <n v="3"/>
    <m/>
    <n v="6"/>
    <m/>
    <x v="3"/>
    <x v="0"/>
    <x v="2"/>
  </r>
  <r>
    <x v="0"/>
    <x v="2"/>
    <x v="82"/>
    <x v="558"/>
    <n v="6"/>
    <m/>
    <n v="9"/>
    <m/>
    <x v="3"/>
    <x v="0"/>
    <x v="2"/>
  </r>
  <r>
    <x v="0"/>
    <x v="2"/>
    <x v="37"/>
    <x v="559"/>
    <m/>
    <m/>
    <n v="1"/>
    <m/>
    <x v="1"/>
    <x v="0"/>
    <x v="2"/>
  </r>
  <r>
    <x v="0"/>
    <x v="2"/>
    <x v="37"/>
    <x v="158"/>
    <m/>
    <m/>
    <n v="1"/>
    <n v="6"/>
    <x v="1"/>
    <x v="0"/>
    <x v="2"/>
  </r>
  <r>
    <x v="0"/>
    <x v="2"/>
    <x v="38"/>
    <x v="441"/>
    <n v="12"/>
    <m/>
    <n v="26"/>
    <m/>
    <x v="0"/>
    <x v="0"/>
    <x v="2"/>
  </r>
  <r>
    <x v="0"/>
    <x v="2"/>
    <x v="38"/>
    <x v="160"/>
    <n v="1"/>
    <m/>
    <n v="10"/>
    <n v="1"/>
    <x v="0"/>
    <x v="0"/>
    <x v="2"/>
  </r>
  <r>
    <x v="0"/>
    <x v="2"/>
    <x v="38"/>
    <x v="161"/>
    <n v="16"/>
    <n v="57"/>
    <n v="102"/>
    <n v="709"/>
    <x v="0"/>
    <x v="0"/>
    <x v="2"/>
  </r>
  <r>
    <x v="0"/>
    <x v="2"/>
    <x v="38"/>
    <x v="560"/>
    <n v="3"/>
    <m/>
    <n v="3"/>
    <m/>
    <x v="0"/>
    <x v="0"/>
    <x v="2"/>
  </r>
  <r>
    <x v="0"/>
    <x v="2"/>
    <x v="38"/>
    <x v="162"/>
    <m/>
    <n v="8"/>
    <n v="13"/>
    <n v="68"/>
    <x v="0"/>
    <x v="0"/>
    <x v="2"/>
  </r>
  <r>
    <x v="0"/>
    <x v="2"/>
    <x v="38"/>
    <x v="164"/>
    <m/>
    <m/>
    <n v="3"/>
    <m/>
    <x v="0"/>
    <x v="0"/>
    <x v="2"/>
  </r>
  <r>
    <x v="0"/>
    <x v="2"/>
    <x v="38"/>
    <x v="165"/>
    <n v="1"/>
    <n v="21"/>
    <n v="10"/>
    <n v="159"/>
    <x v="0"/>
    <x v="0"/>
    <x v="2"/>
  </r>
  <r>
    <x v="0"/>
    <x v="2"/>
    <x v="38"/>
    <x v="166"/>
    <n v="36"/>
    <m/>
    <n v="115"/>
    <m/>
    <x v="0"/>
    <x v="0"/>
    <x v="2"/>
  </r>
  <r>
    <x v="0"/>
    <x v="2"/>
    <x v="38"/>
    <x v="168"/>
    <m/>
    <m/>
    <m/>
    <n v="12"/>
    <x v="0"/>
    <x v="0"/>
    <x v="2"/>
  </r>
  <r>
    <x v="0"/>
    <x v="2"/>
    <x v="38"/>
    <x v="561"/>
    <m/>
    <m/>
    <n v="1"/>
    <m/>
    <x v="0"/>
    <x v="0"/>
    <x v="2"/>
  </r>
  <r>
    <x v="0"/>
    <x v="2"/>
    <x v="39"/>
    <x v="444"/>
    <m/>
    <m/>
    <n v="3"/>
    <n v="12"/>
    <x v="1"/>
    <x v="0"/>
    <x v="2"/>
  </r>
  <r>
    <x v="0"/>
    <x v="2"/>
    <x v="39"/>
    <x v="445"/>
    <m/>
    <n v="1"/>
    <n v="2"/>
    <n v="8"/>
    <x v="1"/>
    <x v="0"/>
    <x v="2"/>
  </r>
  <r>
    <x v="0"/>
    <x v="2"/>
    <x v="39"/>
    <x v="169"/>
    <n v="4"/>
    <n v="2"/>
    <n v="16"/>
    <n v="20"/>
    <x v="1"/>
    <x v="0"/>
    <x v="2"/>
  </r>
  <r>
    <x v="0"/>
    <x v="2"/>
    <x v="39"/>
    <x v="446"/>
    <n v="1"/>
    <n v="4"/>
    <n v="5"/>
    <n v="18"/>
    <x v="1"/>
    <x v="0"/>
    <x v="2"/>
  </r>
  <r>
    <x v="0"/>
    <x v="2"/>
    <x v="39"/>
    <x v="447"/>
    <m/>
    <n v="1"/>
    <n v="2"/>
    <n v="5"/>
    <x v="1"/>
    <x v="0"/>
    <x v="2"/>
  </r>
  <r>
    <x v="0"/>
    <x v="2"/>
    <x v="39"/>
    <x v="170"/>
    <n v="3"/>
    <n v="31"/>
    <n v="34"/>
    <n v="242"/>
    <x v="1"/>
    <x v="0"/>
    <x v="2"/>
  </r>
  <r>
    <x v="0"/>
    <x v="2"/>
    <x v="39"/>
    <x v="171"/>
    <n v="12"/>
    <n v="3"/>
    <n v="59"/>
    <n v="66"/>
    <x v="1"/>
    <x v="0"/>
    <x v="2"/>
  </r>
  <r>
    <x v="0"/>
    <x v="2"/>
    <x v="39"/>
    <x v="172"/>
    <n v="1"/>
    <n v="1"/>
    <n v="1"/>
    <n v="7"/>
    <x v="1"/>
    <x v="0"/>
    <x v="2"/>
  </r>
  <r>
    <x v="0"/>
    <x v="2"/>
    <x v="39"/>
    <x v="173"/>
    <n v="1"/>
    <n v="4"/>
    <n v="3"/>
    <n v="70"/>
    <x v="1"/>
    <x v="0"/>
    <x v="2"/>
  </r>
  <r>
    <x v="0"/>
    <x v="2"/>
    <x v="39"/>
    <x v="174"/>
    <n v="8"/>
    <n v="17"/>
    <n v="34"/>
    <n v="155"/>
    <x v="1"/>
    <x v="0"/>
    <x v="2"/>
  </r>
  <r>
    <x v="0"/>
    <x v="2"/>
    <x v="39"/>
    <x v="175"/>
    <n v="21"/>
    <n v="11"/>
    <n v="107"/>
    <n v="210"/>
    <x v="1"/>
    <x v="0"/>
    <x v="2"/>
  </r>
  <r>
    <x v="0"/>
    <x v="2"/>
    <x v="39"/>
    <x v="176"/>
    <n v="8"/>
    <n v="4"/>
    <n v="49"/>
    <n v="172"/>
    <x v="1"/>
    <x v="0"/>
    <x v="2"/>
  </r>
  <r>
    <x v="0"/>
    <x v="2"/>
    <x v="39"/>
    <x v="177"/>
    <m/>
    <m/>
    <n v="1"/>
    <m/>
    <x v="1"/>
    <x v="0"/>
    <x v="2"/>
  </r>
  <r>
    <x v="0"/>
    <x v="2"/>
    <x v="39"/>
    <x v="178"/>
    <m/>
    <m/>
    <n v="1"/>
    <m/>
    <x v="1"/>
    <x v="0"/>
    <x v="2"/>
  </r>
  <r>
    <x v="0"/>
    <x v="2"/>
    <x v="39"/>
    <x v="179"/>
    <m/>
    <m/>
    <n v="4"/>
    <n v="1"/>
    <x v="1"/>
    <x v="0"/>
    <x v="2"/>
  </r>
  <r>
    <x v="0"/>
    <x v="2"/>
    <x v="39"/>
    <x v="180"/>
    <n v="14"/>
    <n v="7"/>
    <n v="67"/>
    <n v="88"/>
    <x v="1"/>
    <x v="0"/>
    <x v="2"/>
  </r>
  <r>
    <x v="0"/>
    <x v="2"/>
    <x v="39"/>
    <x v="449"/>
    <n v="2"/>
    <m/>
    <n v="4"/>
    <m/>
    <x v="1"/>
    <x v="0"/>
    <x v="2"/>
  </r>
  <r>
    <x v="0"/>
    <x v="2"/>
    <x v="40"/>
    <x v="181"/>
    <m/>
    <n v="10"/>
    <n v="16"/>
    <n v="89"/>
    <x v="1"/>
    <x v="0"/>
    <x v="2"/>
  </r>
  <r>
    <x v="0"/>
    <x v="2"/>
    <x v="41"/>
    <x v="182"/>
    <n v="2"/>
    <n v="3"/>
    <n v="25"/>
    <n v="160"/>
    <x v="0"/>
    <x v="0"/>
    <x v="2"/>
  </r>
  <r>
    <x v="0"/>
    <x v="2"/>
    <x v="41"/>
    <x v="183"/>
    <n v="1"/>
    <n v="2"/>
    <n v="8"/>
    <n v="56"/>
    <x v="0"/>
    <x v="0"/>
    <x v="2"/>
  </r>
  <r>
    <x v="0"/>
    <x v="2"/>
    <x v="41"/>
    <x v="185"/>
    <n v="12"/>
    <m/>
    <n v="43"/>
    <m/>
    <x v="0"/>
    <x v="0"/>
    <x v="2"/>
  </r>
  <r>
    <x v="0"/>
    <x v="2"/>
    <x v="41"/>
    <x v="186"/>
    <n v="8"/>
    <m/>
    <n v="59"/>
    <n v="1"/>
    <x v="0"/>
    <x v="0"/>
    <x v="2"/>
  </r>
  <r>
    <x v="0"/>
    <x v="2"/>
    <x v="41"/>
    <x v="187"/>
    <n v="36"/>
    <n v="48"/>
    <n v="168"/>
    <n v="924"/>
    <x v="0"/>
    <x v="0"/>
    <x v="2"/>
  </r>
  <r>
    <x v="0"/>
    <x v="2"/>
    <x v="41"/>
    <x v="188"/>
    <n v="2"/>
    <n v="8"/>
    <n v="24"/>
    <n v="22"/>
    <x v="0"/>
    <x v="0"/>
    <x v="2"/>
  </r>
  <r>
    <x v="0"/>
    <x v="2"/>
    <x v="41"/>
    <x v="189"/>
    <n v="12"/>
    <n v="22"/>
    <n v="69"/>
    <n v="245"/>
    <x v="0"/>
    <x v="0"/>
    <x v="2"/>
  </r>
  <r>
    <x v="0"/>
    <x v="2"/>
    <x v="83"/>
    <x v="562"/>
    <m/>
    <m/>
    <n v="1"/>
    <m/>
    <x v="3"/>
    <x v="0"/>
    <x v="2"/>
  </r>
  <r>
    <x v="0"/>
    <x v="2"/>
    <x v="42"/>
    <x v="191"/>
    <m/>
    <m/>
    <m/>
    <n v="1"/>
    <x v="0"/>
    <x v="0"/>
    <x v="2"/>
  </r>
  <r>
    <x v="0"/>
    <x v="2"/>
    <x v="42"/>
    <x v="192"/>
    <m/>
    <m/>
    <m/>
    <n v="2"/>
    <x v="0"/>
    <x v="0"/>
    <x v="2"/>
  </r>
  <r>
    <x v="0"/>
    <x v="2"/>
    <x v="42"/>
    <x v="193"/>
    <n v="2"/>
    <n v="1"/>
    <n v="8"/>
    <n v="75"/>
    <x v="0"/>
    <x v="0"/>
    <x v="2"/>
  </r>
  <r>
    <x v="0"/>
    <x v="2"/>
    <x v="42"/>
    <x v="194"/>
    <m/>
    <m/>
    <m/>
    <n v="2"/>
    <x v="0"/>
    <x v="0"/>
    <x v="2"/>
  </r>
  <r>
    <x v="0"/>
    <x v="2"/>
    <x v="42"/>
    <x v="195"/>
    <m/>
    <m/>
    <n v="1"/>
    <m/>
    <x v="0"/>
    <x v="0"/>
    <x v="2"/>
  </r>
  <r>
    <x v="0"/>
    <x v="2"/>
    <x v="42"/>
    <x v="196"/>
    <n v="1"/>
    <n v="1"/>
    <n v="6"/>
    <n v="14"/>
    <x v="0"/>
    <x v="0"/>
    <x v="2"/>
  </r>
  <r>
    <x v="0"/>
    <x v="2"/>
    <x v="42"/>
    <x v="197"/>
    <n v="2"/>
    <m/>
    <n v="8"/>
    <n v="1"/>
    <x v="0"/>
    <x v="0"/>
    <x v="2"/>
  </r>
  <r>
    <x v="0"/>
    <x v="2"/>
    <x v="42"/>
    <x v="198"/>
    <n v="4"/>
    <n v="18"/>
    <n v="78"/>
    <n v="523"/>
    <x v="0"/>
    <x v="0"/>
    <x v="2"/>
  </r>
  <r>
    <x v="0"/>
    <x v="2"/>
    <x v="42"/>
    <x v="563"/>
    <n v="1"/>
    <m/>
    <n v="1"/>
    <m/>
    <x v="0"/>
    <x v="0"/>
    <x v="2"/>
  </r>
  <r>
    <x v="0"/>
    <x v="2"/>
    <x v="42"/>
    <x v="201"/>
    <m/>
    <n v="14"/>
    <n v="11"/>
    <n v="216"/>
    <x v="0"/>
    <x v="0"/>
    <x v="2"/>
  </r>
  <r>
    <x v="0"/>
    <x v="2"/>
    <x v="42"/>
    <x v="202"/>
    <n v="4"/>
    <n v="34"/>
    <n v="59"/>
    <n v="606"/>
    <x v="0"/>
    <x v="0"/>
    <x v="2"/>
  </r>
  <r>
    <x v="0"/>
    <x v="2"/>
    <x v="43"/>
    <x v="203"/>
    <n v="468"/>
    <m/>
    <n v="2017"/>
    <m/>
    <x v="3"/>
    <x v="0"/>
    <x v="2"/>
  </r>
  <r>
    <x v="0"/>
    <x v="2"/>
    <x v="43"/>
    <x v="204"/>
    <n v="42"/>
    <m/>
    <n v="56"/>
    <m/>
    <x v="3"/>
    <x v="0"/>
    <x v="2"/>
  </r>
  <r>
    <x v="0"/>
    <x v="2"/>
    <x v="44"/>
    <x v="459"/>
    <m/>
    <m/>
    <m/>
    <n v="8"/>
    <x v="1"/>
    <x v="0"/>
    <x v="2"/>
  </r>
  <r>
    <x v="0"/>
    <x v="2"/>
    <x v="44"/>
    <x v="205"/>
    <m/>
    <n v="1"/>
    <m/>
    <n v="13"/>
    <x v="1"/>
    <x v="0"/>
    <x v="2"/>
  </r>
  <r>
    <x v="0"/>
    <x v="2"/>
    <x v="45"/>
    <x v="206"/>
    <n v="1"/>
    <m/>
    <n v="3"/>
    <n v="13"/>
    <x v="1"/>
    <x v="0"/>
    <x v="2"/>
  </r>
  <r>
    <x v="0"/>
    <x v="2"/>
    <x v="45"/>
    <x v="461"/>
    <m/>
    <n v="2"/>
    <n v="1"/>
    <n v="35"/>
    <x v="1"/>
    <x v="0"/>
    <x v="2"/>
  </r>
  <r>
    <x v="0"/>
    <x v="2"/>
    <x v="45"/>
    <x v="462"/>
    <n v="1"/>
    <m/>
    <n v="5"/>
    <n v="2"/>
    <x v="1"/>
    <x v="0"/>
    <x v="2"/>
  </r>
  <r>
    <x v="0"/>
    <x v="2"/>
    <x v="45"/>
    <x v="463"/>
    <m/>
    <n v="1"/>
    <n v="1"/>
    <n v="19"/>
    <x v="1"/>
    <x v="0"/>
    <x v="2"/>
  </r>
  <r>
    <x v="0"/>
    <x v="2"/>
    <x v="45"/>
    <x v="564"/>
    <m/>
    <m/>
    <n v="1"/>
    <m/>
    <x v="1"/>
    <x v="0"/>
    <x v="2"/>
  </r>
  <r>
    <x v="0"/>
    <x v="2"/>
    <x v="92"/>
    <x v="565"/>
    <m/>
    <m/>
    <n v="1"/>
    <m/>
    <x v="3"/>
    <x v="0"/>
    <x v="2"/>
  </r>
  <r>
    <x v="0"/>
    <x v="2"/>
    <x v="46"/>
    <x v="566"/>
    <m/>
    <m/>
    <m/>
    <n v="1"/>
    <x v="1"/>
    <x v="0"/>
    <x v="2"/>
  </r>
  <r>
    <x v="0"/>
    <x v="2"/>
    <x v="46"/>
    <x v="207"/>
    <n v="18"/>
    <n v="6"/>
    <n v="95"/>
    <n v="228"/>
    <x v="1"/>
    <x v="0"/>
    <x v="2"/>
  </r>
  <r>
    <x v="0"/>
    <x v="2"/>
    <x v="46"/>
    <x v="464"/>
    <n v="7"/>
    <n v="2"/>
    <n v="23"/>
    <n v="63"/>
    <x v="1"/>
    <x v="0"/>
    <x v="2"/>
  </r>
  <r>
    <x v="0"/>
    <x v="2"/>
    <x v="46"/>
    <x v="465"/>
    <n v="5"/>
    <n v="6"/>
    <n v="13"/>
    <n v="29"/>
    <x v="1"/>
    <x v="0"/>
    <x v="2"/>
  </r>
  <r>
    <x v="0"/>
    <x v="2"/>
    <x v="46"/>
    <x v="567"/>
    <n v="3"/>
    <m/>
    <n v="3"/>
    <m/>
    <x v="1"/>
    <x v="0"/>
    <x v="2"/>
  </r>
  <r>
    <x v="0"/>
    <x v="2"/>
    <x v="46"/>
    <x v="466"/>
    <m/>
    <m/>
    <n v="9"/>
    <n v="11"/>
    <x v="1"/>
    <x v="0"/>
    <x v="2"/>
  </r>
  <r>
    <x v="0"/>
    <x v="2"/>
    <x v="46"/>
    <x v="467"/>
    <m/>
    <n v="1"/>
    <m/>
    <n v="4"/>
    <x v="1"/>
    <x v="0"/>
    <x v="2"/>
  </r>
  <r>
    <x v="0"/>
    <x v="2"/>
    <x v="46"/>
    <x v="468"/>
    <n v="3"/>
    <n v="2"/>
    <n v="13"/>
    <n v="33"/>
    <x v="1"/>
    <x v="0"/>
    <x v="2"/>
  </r>
  <r>
    <x v="0"/>
    <x v="2"/>
    <x v="47"/>
    <x v="208"/>
    <n v="6"/>
    <n v="26"/>
    <n v="35"/>
    <n v="558"/>
    <x v="1"/>
    <x v="0"/>
    <x v="2"/>
  </r>
  <r>
    <x v="0"/>
    <x v="2"/>
    <x v="47"/>
    <x v="209"/>
    <n v="1"/>
    <n v="110"/>
    <n v="58"/>
    <n v="1610"/>
    <x v="1"/>
    <x v="0"/>
    <x v="2"/>
  </r>
  <r>
    <x v="0"/>
    <x v="2"/>
    <x v="47"/>
    <x v="210"/>
    <m/>
    <n v="25"/>
    <n v="22"/>
    <n v="619"/>
    <x v="1"/>
    <x v="0"/>
    <x v="2"/>
  </r>
  <r>
    <x v="0"/>
    <x v="2"/>
    <x v="47"/>
    <x v="470"/>
    <n v="4"/>
    <m/>
    <n v="11"/>
    <m/>
    <x v="1"/>
    <x v="0"/>
    <x v="2"/>
  </r>
  <r>
    <x v="0"/>
    <x v="2"/>
    <x v="47"/>
    <x v="211"/>
    <n v="23"/>
    <n v="87"/>
    <n v="136"/>
    <n v="1089"/>
    <x v="1"/>
    <x v="0"/>
    <x v="2"/>
  </r>
  <r>
    <x v="0"/>
    <x v="2"/>
    <x v="47"/>
    <x v="212"/>
    <n v="12"/>
    <n v="66"/>
    <n v="104"/>
    <n v="730"/>
    <x v="1"/>
    <x v="0"/>
    <x v="2"/>
  </r>
  <r>
    <x v="0"/>
    <x v="2"/>
    <x v="48"/>
    <x v="213"/>
    <n v="1"/>
    <n v="1"/>
    <n v="1"/>
    <n v="5"/>
    <x v="1"/>
    <x v="0"/>
    <x v="2"/>
  </r>
  <r>
    <x v="0"/>
    <x v="2"/>
    <x v="48"/>
    <x v="472"/>
    <n v="1"/>
    <m/>
    <n v="1"/>
    <n v="2"/>
    <x v="1"/>
    <x v="0"/>
    <x v="2"/>
  </r>
  <r>
    <x v="0"/>
    <x v="2"/>
    <x v="48"/>
    <x v="568"/>
    <m/>
    <m/>
    <m/>
    <n v="1"/>
    <x v="1"/>
    <x v="0"/>
    <x v="2"/>
  </r>
  <r>
    <x v="0"/>
    <x v="2"/>
    <x v="93"/>
    <x v="569"/>
    <n v="1"/>
    <m/>
    <n v="1"/>
    <m/>
    <x v="1"/>
    <x v="0"/>
    <x v="2"/>
  </r>
  <r>
    <x v="0"/>
    <x v="2"/>
    <x v="49"/>
    <x v="214"/>
    <n v="6"/>
    <n v="25"/>
    <n v="44"/>
    <n v="520"/>
    <x v="1"/>
    <x v="0"/>
    <x v="2"/>
  </r>
  <r>
    <x v="0"/>
    <x v="2"/>
    <x v="49"/>
    <x v="215"/>
    <n v="24"/>
    <n v="26"/>
    <n v="92"/>
    <n v="492"/>
    <x v="1"/>
    <x v="0"/>
    <x v="2"/>
  </r>
  <r>
    <x v="0"/>
    <x v="2"/>
    <x v="49"/>
    <x v="216"/>
    <n v="6"/>
    <n v="7"/>
    <n v="25"/>
    <n v="275"/>
    <x v="1"/>
    <x v="0"/>
    <x v="2"/>
  </r>
  <r>
    <x v="0"/>
    <x v="2"/>
    <x v="49"/>
    <x v="217"/>
    <m/>
    <m/>
    <n v="1"/>
    <m/>
    <x v="1"/>
    <x v="0"/>
    <x v="2"/>
  </r>
  <r>
    <x v="0"/>
    <x v="2"/>
    <x v="49"/>
    <x v="218"/>
    <n v="8"/>
    <n v="58"/>
    <n v="83"/>
    <n v="1135"/>
    <x v="1"/>
    <x v="0"/>
    <x v="2"/>
  </r>
  <r>
    <x v="0"/>
    <x v="2"/>
    <x v="49"/>
    <x v="219"/>
    <n v="4"/>
    <n v="4"/>
    <n v="8"/>
    <n v="26"/>
    <x v="1"/>
    <x v="0"/>
    <x v="2"/>
  </r>
  <r>
    <x v="0"/>
    <x v="2"/>
    <x v="85"/>
    <x v="474"/>
    <n v="2"/>
    <m/>
    <n v="24"/>
    <m/>
    <x v="3"/>
    <x v="0"/>
    <x v="2"/>
  </r>
  <r>
    <x v="0"/>
    <x v="2"/>
    <x v="85"/>
    <x v="475"/>
    <n v="4"/>
    <m/>
    <n v="4"/>
    <m/>
    <x v="3"/>
    <x v="0"/>
    <x v="2"/>
  </r>
  <r>
    <x v="0"/>
    <x v="2"/>
    <x v="94"/>
    <x v="570"/>
    <m/>
    <m/>
    <m/>
    <n v="4"/>
    <x v="1"/>
    <x v="0"/>
    <x v="2"/>
  </r>
  <r>
    <x v="0"/>
    <x v="2"/>
    <x v="94"/>
    <x v="571"/>
    <n v="1"/>
    <m/>
    <n v="1"/>
    <m/>
    <x v="1"/>
    <x v="0"/>
    <x v="2"/>
  </r>
  <r>
    <x v="0"/>
    <x v="2"/>
    <x v="86"/>
    <x v="476"/>
    <m/>
    <m/>
    <n v="3"/>
    <m/>
    <x v="3"/>
    <x v="0"/>
    <x v="2"/>
  </r>
  <r>
    <x v="0"/>
    <x v="2"/>
    <x v="50"/>
    <x v="220"/>
    <m/>
    <m/>
    <n v="4"/>
    <m/>
    <x v="5"/>
    <x v="0"/>
    <x v="2"/>
  </r>
  <r>
    <x v="0"/>
    <x v="2"/>
    <x v="50"/>
    <x v="572"/>
    <m/>
    <m/>
    <n v="2"/>
    <m/>
    <x v="5"/>
    <x v="0"/>
    <x v="2"/>
  </r>
  <r>
    <x v="0"/>
    <x v="2"/>
    <x v="51"/>
    <x v="573"/>
    <n v="1"/>
    <m/>
    <n v="1"/>
    <m/>
    <x v="0"/>
    <x v="0"/>
    <x v="2"/>
  </r>
  <r>
    <x v="0"/>
    <x v="2"/>
    <x v="51"/>
    <x v="221"/>
    <n v="6"/>
    <n v="10"/>
    <n v="72"/>
    <n v="148"/>
    <x v="0"/>
    <x v="0"/>
    <x v="2"/>
  </r>
  <r>
    <x v="0"/>
    <x v="2"/>
    <x v="51"/>
    <x v="223"/>
    <n v="5"/>
    <n v="2"/>
    <n v="61"/>
    <n v="68"/>
    <x v="0"/>
    <x v="0"/>
    <x v="2"/>
  </r>
  <r>
    <x v="0"/>
    <x v="2"/>
    <x v="51"/>
    <x v="479"/>
    <m/>
    <m/>
    <n v="1"/>
    <m/>
    <x v="0"/>
    <x v="0"/>
    <x v="2"/>
  </r>
  <r>
    <x v="0"/>
    <x v="2"/>
    <x v="51"/>
    <x v="224"/>
    <m/>
    <m/>
    <n v="6"/>
    <n v="10"/>
    <x v="0"/>
    <x v="0"/>
    <x v="2"/>
  </r>
  <r>
    <x v="0"/>
    <x v="2"/>
    <x v="51"/>
    <x v="480"/>
    <m/>
    <m/>
    <n v="1"/>
    <m/>
    <x v="0"/>
    <x v="0"/>
    <x v="2"/>
  </r>
  <r>
    <x v="0"/>
    <x v="2"/>
    <x v="52"/>
    <x v="481"/>
    <n v="17"/>
    <m/>
    <n v="39"/>
    <m/>
    <x v="0"/>
    <x v="0"/>
    <x v="2"/>
  </r>
  <r>
    <x v="0"/>
    <x v="2"/>
    <x v="52"/>
    <x v="574"/>
    <m/>
    <m/>
    <n v="1"/>
    <m/>
    <x v="0"/>
    <x v="0"/>
    <x v="2"/>
  </r>
  <r>
    <x v="0"/>
    <x v="2"/>
    <x v="52"/>
    <x v="226"/>
    <n v="3"/>
    <n v="18"/>
    <n v="13"/>
    <n v="229"/>
    <x v="0"/>
    <x v="0"/>
    <x v="2"/>
  </r>
  <r>
    <x v="0"/>
    <x v="2"/>
    <x v="52"/>
    <x v="229"/>
    <n v="1"/>
    <n v="4"/>
    <n v="8"/>
    <n v="96"/>
    <x v="0"/>
    <x v="0"/>
    <x v="2"/>
  </r>
  <r>
    <x v="0"/>
    <x v="2"/>
    <x v="52"/>
    <x v="482"/>
    <n v="1"/>
    <m/>
    <n v="2"/>
    <m/>
    <x v="0"/>
    <x v="0"/>
    <x v="2"/>
  </r>
  <r>
    <x v="0"/>
    <x v="2"/>
    <x v="52"/>
    <x v="231"/>
    <n v="1"/>
    <m/>
    <n v="3"/>
    <m/>
    <x v="0"/>
    <x v="0"/>
    <x v="2"/>
  </r>
  <r>
    <x v="0"/>
    <x v="2"/>
    <x v="52"/>
    <x v="483"/>
    <m/>
    <n v="2"/>
    <n v="2"/>
    <n v="33"/>
    <x v="0"/>
    <x v="0"/>
    <x v="2"/>
  </r>
  <r>
    <x v="0"/>
    <x v="2"/>
    <x v="53"/>
    <x v="233"/>
    <n v="112"/>
    <m/>
    <n v="316"/>
    <m/>
    <x v="3"/>
    <x v="0"/>
    <x v="2"/>
  </r>
  <r>
    <x v="0"/>
    <x v="2"/>
    <x v="53"/>
    <x v="234"/>
    <n v="52"/>
    <m/>
    <n v="118"/>
    <m/>
    <x v="3"/>
    <x v="0"/>
    <x v="2"/>
  </r>
  <r>
    <x v="0"/>
    <x v="2"/>
    <x v="54"/>
    <x v="235"/>
    <n v="3"/>
    <n v="5"/>
    <n v="10"/>
    <n v="24"/>
    <x v="4"/>
    <x v="0"/>
    <x v="2"/>
  </r>
  <r>
    <x v="0"/>
    <x v="2"/>
    <x v="54"/>
    <x v="485"/>
    <n v="1"/>
    <n v="1"/>
    <n v="4"/>
    <n v="9"/>
    <x v="4"/>
    <x v="0"/>
    <x v="2"/>
  </r>
  <r>
    <x v="0"/>
    <x v="2"/>
    <x v="54"/>
    <x v="236"/>
    <n v="1"/>
    <n v="1"/>
    <n v="6"/>
    <n v="1"/>
    <x v="4"/>
    <x v="0"/>
    <x v="2"/>
  </r>
  <r>
    <x v="0"/>
    <x v="2"/>
    <x v="54"/>
    <x v="237"/>
    <n v="12"/>
    <n v="2"/>
    <n v="28"/>
    <n v="28"/>
    <x v="4"/>
    <x v="0"/>
    <x v="2"/>
  </r>
  <r>
    <x v="0"/>
    <x v="2"/>
    <x v="55"/>
    <x v="238"/>
    <m/>
    <n v="4"/>
    <m/>
    <n v="23"/>
    <x v="0"/>
    <x v="0"/>
    <x v="2"/>
  </r>
  <r>
    <x v="0"/>
    <x v="2"/>
    <x v="55"/>
    <x v="240"/>
    <n v="13"/>
    <m/>
    <n v="44"/>
    <m/>
    <x v="0"/>
    <x v="0"/>
    <x v="2"/>
  </r>
  <r>
    <x v="0"/>
    <x v="2"/>
    <x v="55"/>
    <x v="241"/>
    <n v="54"/>
    <n v="23"/>
    <n v="174"/>
    <n v="586"/>
    <x v="0"/>
    <x v="0"/>
    <x v="2"/>
  </r>
  <r>
    <x v="0"/>
    <x v="2"/>
    <x v="55"/>
    <x v="242"/>
    <n v="3"/>
    <m/>
    <n v="9"/>
    <n v="10"/>
    <x v="0"/>
    <x v="0"/>
    <x v="2"/>
  </r>
  <r>
    <x v="0"/>
    <x v="2"/>
    <x v="55"/>
    <x v="243"/>
    <n v="24"/>
    <m/>
    <n v="57"/>
    <n v="6"/>
    <x v="0"/>
    <x v="0"/>
    <x v="2"/>
  </r>
  <r>
    <x v="0"/>
    <x v="2"/>
    <x v="55"/>
    <x v="246"/>
    <m/>
    <n v="1"/>
    <n v="6"/>
    <n v="2"/>
    <x v="0"/>
    <x v="0"/>
    <x v="2"/>
  </r>
  <r>
    <x v="0"/>
    <x v="2"/>
    <x v="55"/>
    <x v="247"/>
    <n v="10"/>
    <n v="3"/>
    <n v="38"/>
    <n v="78"/>
    <x v="0"/>
    <x v="0"/>
    <x v="2"/>
  </r>
  <r>
    <x v="0"/>
    <x v="2"/>
    <x v="55"/>
    <x v="487"/>
    <m/>
    <m/>
    <n v="2"/>
    <m/>
    <x v="0"/>
    <x v="0"/>
    <x v="2"/>
  </r>
  <r>
    <x v="0"/>
    <x v="2"/>
    <x v="55"/>
    <x v="248"/>
    <n v="1"/>
    <m/>
    <n v="2"/>
    <m/>
    <x v="0"/>
    <x v="0"/>
    <x v="2"/>
  </r>
  <r>
    <x v="0"/>
    <x v="2"/>
    <x v="55"/>
    <x v="249"/>
    <n v="4"/>
    <n v="2"/>
    <n v="21"/>
    <n v="25"/>
    <x v="0"/>
    <x v="0"/>
    <x v="2"/>
  </r>
  <r>
    <x v="0"/>
    <x v="2"/>
    <x v="55"/>
    <x v="575"/>
    <m/>
    <m/>
    <n v="1"/>
    <m/>
    <x v="0"/>
    <x v="0"/>
    <x v="2"/>
  </r>
  <r>
    <x v="0"/>
    <x v="2"/>
    <x v="55"/>
    <x v="250"/>
    <n v="26"/>
    <n v="12"/>
    <n v="135"/>
    <n v="177"/>
    <x v="0"/>
    <x v="0"/>
    <x v="2"/>
  </r>
  <r>
    <x v="0"/>
    <x v="2"/>
    <x v="55"/>
    <x v="251"/>
    <n v="28"/>
    <n v="17"/>
    <n v="134"/>
    <n v="363"/>
    <x v="0"/>
    <x v="0"/>
    <x v="2"/>
  </r>
  <r>
    <x v="0"/>
    <x v="2"/>
    <x v="55"/>
    <x v="252"/>
    <n v="1"/>
    <n v="1"/>
    <n v="4"/>
    <n v="4"/>
    <x v="0"/>
    <x v="0"/>
    <x v="2"/>
  </r>
  <r>
    <x v="0"/>
    <x v="2"/>
    <x v="55"/>
    <x v="488"/>
    <m/>
    <m/>
    <n v="1"/>
    <m/>
    <x v="0"/>
    <x v="0"/>
    <x v="2"/>
  </r>
  <r>
    <x v="0"/>
    <x v="2"/>
    <x v="55"/>
    <x v="258"/>
    <n v="50"/>
    <n v="24"/>
    <n v="212"/>
    <n v="950"/>
    <x v="0"/>
    <x v="0"/>
    <x v="2"/>
  </r>
  <r>
    <x v="0"/>
    <x v="2"/>
    <x v="55"/>
    <x v="259"/>
    <m/>
    <m/>
    <n v="2"/>
    <m/>
    <x v="0"/>
    <x v="0"/>
    <x v="2"/>
  </r>
  <r>
    <x v="0"/>
    <x v="2"/>
    <x v="55"/>
    <x v="489"/>
    <n v="1"/>
    <m/>
    <n v="6"/>
    <m/>
    <x v="0"/>
    <x v="0"/>
    <x v="2"/>
  </r>
  <r>
    <x v="0"/>
    <x v="2"/>
    <x v="55"/>
    <x v="260"/>
    <n v="1"/>
    <m/>
    <n v="5"/>
    <m/>
    <x v="0"/>
    <x v="0"/>
    <x v="2"/>
  </r>
  <r>
    <x v="0"/>
    <x v="2"/>
    <x v="55"/>
    <x v="490"/>
    <m/>
    <m/>
    <m/>
    <n v="1"/>
    <x v="0"/>
    <x v="0"/>
    <x v="2"/>
  </r>
  <r>
    <x v="0"/>
    <x v="2"/>
    <x v="55"/>
    <x v="576"/>
    <m/>
    <m/>
    <n v="9"/>
    <m/>
    <x v="0"/>
    <x v="0"/>
    <x v="2"/>
  </r>
  <r>
    <x v="0"/>
    <x v="2"/>
    <x v="55"/>
    <x v="577"/>
    <n v="1"/>
    <m/>
    <n v="1"/>
    <m/>
    <x v="0"/>
    <x v="0"/>
    <x v="2"/>
  </r>
  <r>
    <x v="0"/>
    <x v="2"/>
    <x v="55"/>
    <x v="264"/>
    <m/>
    <m/>
    <n v="2"/>
    <m/>
    <x v="0"/>
    <x v="0"/>
    <x v="2"/>
  </r>
  <r>
    <x v="0"/>
    <x v="2"/>
    <x v="55"/>
    <x v="578"/>
    <n v="1"/>
    <m/>
    <n v="1"/>
    <m/>
    <x v="0"/>
    <x v="0"/>
    <x v="2"/>
  </r>
  <r>
    <x v="0"/>
    <x v="2"/>
    <x v="55"/>
    <x v="266"/>
    <n v="2"/>
    <m/>
    <n v="6"/>
    <m/>
    <x v="0"/>
    <x v="0"/>
    <x v="2"/>
  </r>
  <r>
    <x v="0"/>
    <x v="2"/>
    <x v="55"/>
    <x v="268"/>
    <m/>
    <m/>
    <n v="4"/>
    <m/>
    <x v="0"/>
    <x v="0"/>
    <x v="2"/>
  </r>
  <r>
    <x v="0"/>
    <x v="2"/>
    <x v="56"/>
    <x v="269"/>
    <n v="5"/>
    <n v="6"/>
    <n v="32"/>
    <n v="23"/>
    <x v="2"/>
    <x v="1"/>
    <x v="2"/>
  </r>
  <r>
    <x v="0"/>
    <x v="2"/>
    <x v="56"/>
    <x v="270"/>
    <n v="72"/>
    <n v="26"/>
    <n v="372"/>
    <n v="372"/>
    <x v="2"/>
    <x v="1"/>
    <x v="2"/>
  </r>
  <r>
    <x v="0"/>
    <x v="2"/>
    <x v="57"/>
    <x v="493"/>
    <m/>
    <m/>
    <n v="1"/>
    <m/>
    <x v="1"/>
    <x v="0"/>
    <x v="2"/>
  </r>
  <r>
    <x v="0"/>
    <x v="2"/>
    <x v="57"/>
    <x v="271"/>
    <n v="3"/>
    <m/>
    <n v="38"/>
    <m/>
    <x v="1"/>
    <x v="0"/>
    <x v="2"/>
  </r>
  <r>
    <x v="0"/>
    <x v="2"/>
    <x v="57"/>
    <x v="495"/>
    <m/>
    <m/>
    <n v="1"/>
    <m/>
    <x v="1"/>
    <x v="0"/>
    <x v="2"/>
  </r>
  <r>
    <x v="0"/>
    <x v="2"/>
    <x v="57"/>
    <x v="496"/>
    <m/>
    <n v="2"/>
    <m/>
    <n v="6"/>
    <x v="1"/>
    <x v="0"/>
    <x v="2"/>
  </r>
  <r>
    <x v="0"/>
    <x v="2"/>
    <x v="57"/>
    <x v="497"/>
    <n v="1"/>
    <m/>
    <n v="2"/>
    <n v="1"/>
    <x v="1"/>
    <x v="0"/>
    <x v="2"/>
  </r>
  <r>
    <x v="0"/>
    <x v="2"/>
    <x v="57"/>
    <x v="272"/>
    <n v="9"/>
    <m/>
    <n v="26"/>
    <m/>
    <x v="1"/>
    <x v="0"/>
    <x v="2"/>
  </r>
  <r>
    <x v="0"/>
    <x v="2"/>
    <x v="57"/>
    <x v="273"/>
    <n v="5"/>
    <m/>
    <n v="20"/>
    <m/>
    <x v="1"/>
    <x v="0"/>
    <x v="2"/>
  </r>
  <r>
    <x v="0"/>
    <x v="2"/>
    <x v="57"/>
    <x v="498"/>
    <m/>
    <m/>
    <n v="15"/>
    <m/>
    <x v="1"/>
    <x v="0"/>
    <x v="2"/>
  </r>
  <r>
    <x v="0"/>
    <x v="2"/>
    <x v="57"/>
    <x v="499"/>
    <n v="1"/>
    <m/>
    <n v="5"/>
    <n v="11"/>
    <x v="1"/>
    <x v="0"/>
    <x v="2"/>
  </r>
  <r>
    <x v="0"/>
    <x v="2"/>
    <x v="57"/>
    <x v="274"/>
    <n v="5"/>
    <n v="86"/>
    <n v="120"/>
    <n v="1304"/>
    <x v="1"/>
    <x v="0"/>
    <x v="2"/>
  </r>
  <r>
    <x v="0"/>
    <x v="2"/>
    <x v="57"/>
    <x v="275"/>
    <n v="1"/>
    <n v="1"/>
    <n v="11"/>
    <n v="87"/>
    <x v="1"/>
    <x v="0"/>
    <x v="2"/>
  </r>
  <r>
    <x v="0"/>
    <x v="2"/>
    <x v="57"/>
    <x v="276"/>
    <n v="9"/>
    <n v="14"/>
    <n v="61"/>
    <n v="531"/>
    <x v="1"/>
    <x v="0"/>
    <x v="2"/>
  </r>
  <r>
    <x v="0"/>
    <x v="2"/>
    <x v="57"/>
    <x v="277"/>
    <n v="8"/>
    <n v="11"/>
    <n v="58"/>
    <n v="130"/>
    <x v="1"/>
    <x v="0"/>
    <x v="2"/>
  </r>
  <r>
    <x v="0"/>
    <x v="2"/>
    <x v="57"/>
    <x v="500"/>
    <m/>
    <m/>
    <n v="1"/>
    <m/>
    <x v="1"/>
    <x v="0"/>
    <x v="2"/>
  </r>
  <r>
    <x v="0"/>
    <x v="2"/>
    <x v="57"/>
    <x v="579"/>
    <m/>
    <m/>
    <n v="1"/>
    <m/>
    <x v="1"/>
    <x v="0"/>
    <x v="2"/>
  </r>
  <r>
    <x v="0"/>
    <x v="2"/>
    <x v="57"/>
    <x v="278"/>
    <n v="1"/>
    <m/>
    <n v="1"/>
    <m/>
    <x v="1"/>
    <x v="0"/>
    <x v="2"/>
  </r>
  <r>
    <x v="0"/>
    <x v="2"/>
    <x v="57"/>
    <x v="580"/>
    <m/>
    <m/>
    <n v="6"/>
    <m/>
    <x v="1"/>
    <x v="0"/>
    <x v="2"/>
  </r>
  <r>
    <x v="0"/>
    <x v="2"/>
    <x v="57"/>
    <x v="279"/>
    <n v="3"/>
    <n v="6"/>
    <n v="22"/>
    <n v="245"/>
    <x v="1"/>
    <x v="0"/>
    <x v="2"/>
  </r>
  <r>
    <x v="0"/>
    <x v="2"/>
    <x v="57"/>
    <x v="505"/>
    <n v="4"/>
    <m/>
    <n v="6"/>
    <m/>
    <x v="1"/>
    <x v="0"/>
    <x v="2"/>
  </r>
  <r>
    <x v="0"/>
    <x v="2"/>
    <x v="57"/>
    <x v="506"/>
    <n v="1"/>
    <m/>
    <n v="1"/>
    <m/>
    <x v="1"/>
    <x v="0"/>
    <x v="2"/>
  </r>
  <r>
    <x v="0"/>
    <x v="2"/>
    <x v="58"/>
    <x v="581"/>
    <m/>
    <n v="1"/>
    <n v="2"/>
    <n v="1"/>
    <x v="1"/>
    <x v="0"/>
    <x v="2"/>
  </r>
  <r>
    <x v="0"/>
    <x v="2"/>
    <x v="58"/>
    <x v="280"/>
    <m/>
    <n v="1"/>
    <m/>
    <n v="7"/>
    <x v="1"/>
    <x v="0"/>
    <x v="2"/>
  </r>
  <r>
    <x v="0"/>
    <x v="2"/>
    <x v="58"/>
    <x v="582"/>
    <m/>
    <n v="1"/>
    <n v="1"/>
    <n v="1"/>
    <x v="1"/>
    <x v="0"/>
    <x v="2"/>
  </r>
  <r>
    <x v="0"/>
    <x v="2"/>
    <x v="58"/>
    <x v="281"/>
    <n v="1"/>
    <m/>
    <n v="3"/>
    <n v="86"/>
    <x v="1"/>
    <x v="0"/>
    <x v="2"/>
  </r>
  <r>
    <x v="0"/>
    <x v="2"/>
    <x v="58"/>
    <x v="282"/>
    <n v="2"/>
    <n v="7"/>
    <n v="12"/>
    <n v="148"/>
    <x v="1"/>
    <x v="0"/>
    <x v="2"/>
  </r>
  <r>
    <x v="0"/>
    <x v="2"/>
    <x v="58"/>
    <x v="283"/>
    <n v="7"/>
    <n v="4"/>
    <n v="21"/>
    <n v="104"/>
    <x v="1"/>
    <x v="0"/>
    <x v="2"/>
  </r>
  <r>
    <x v="0"/>
    <x v="2"/>
    <x v="59"/>
    <x v="284"/>
    <n v="25"/>
    <m/>
    <n v="40"/>
    <m/>
    <x v="3"/>
    <x v="0"/>
    <x v="2"/>
  </r>
  <r>
    <x v="0"/>
    <x v="2"/>
    <x v="59"/>
    <x v="285"/>
    <n v="31"/>
    <m/>
    <n v="124"/>
    <m/>
    <x v="3"/>
    <x v="0"/>
    <x v="2"/>
  </r>
  <r>
    <x v="0"/>
    <x v="2"/>
    <x v="59"/>
    <x v="583"/>
    <n v="2"/>
    <m/>
    <n v="2"/>
    <m/>
    <x v="3"/>
    <x v="0"/>
    <x v="2"/>
  </r>
  <r>
    <x v="0"/>
    <x v="2"/>
    <x v="60"/>
    <x v="286"/>
    <n v="1"/>
    <m/>
    <n v="2"/>
    <m/>
    <x v="3"/>
    <x v="0"/>
    <x v="2"/>
  </r>
  <r>
    <x v="0"/>
    <x v="3"/>
    <x v="0"/>
    <x v="0"/>
    <m/>
    <m/>
    <n v="1"/>
    <m/>
    <x v="0"/>
    <x v="0"/>
    <x v="3"/>
  </r>
  <r>
    <x v="0"/>
    <x v="3"/>
    <x v="95"/>
    <x v="584"/>
    <m/>
    <m/>
    <m/>
    <n v="1"/>
    <x v="1"/>
    <x v="0"/>
    <x v="3"/>
  </r>
  <r>
    <x v="0"/>
    <x v="3"/>
    <x v="1"/>
    <x v="292"/>
    <m/>
    <n v="1"/>
    <m/>
    <n v="5"/>
    <x v="1"/>
    <x v="0"/>
    <x v="3"/>
  </r>
  <r>
    <x v="0"/>
    <x v="3"/>
    <x v="1"/>
    <x v="293"/>
    <m/>
    <m/>
    <m/>
    <n v="1"/>
    <x v="1"/>
    <x v="0"/>
    <x v="3"/>
  </r>
  <r>
    <x v="0"/>
    <x v="3"/>
    <x v="1"/>
    <x v="294"/>
    <m/>
    <m/>
    <m/>
    <n v="7"/>
    <x v="1"/>
    <x v="0"/>
    <x v="3"/>
  </r>
  <r>
    <x v="0"/>
    <x v="3"/>
    <x v="1"/>
    <x v="295"/>
    <m/>
    <m/>
    <m/>
    <n v="2"/>
    <x v="1"/>
    <x v="0"/>
    <x v="3"/>
  </r>
  <r>
    <x v="0"/>
    <x v="3"/>
    <x v="1"/>
    <x v="1"/>
    <n v="1"/>
    <m/>
    <n v="2"/>
    <n v="14"/>
    <x v="1"/>
    <x v="0"/>
    <x v="3"/>
  </r>
  <r>
    <x v="0"/>
    <x v="3"/>
    <x v="1"/>
    <x v="296"/>
    <m/>
    <m/>
    <n v="2"/>
    <n v="1"/>
    <x v="1"/>
    <x v="0"/>
    <x v="3"/>
  </r>
  <r>
    <x v="0"/>
    <x v="3"/>
    <x v="1"/>
    <x v="2"/>
    <m/>
    <n v="1"/>
    <m/>
    <n v="1"/>
    <x v="1"/>
    <x v="0"/>
    <x v="3"/>
  </r>
  <r>
    <x v="0"/>
    <x v="3"/>
    <x v="1"/>
    <x v="3"/>
    <m/>
    <m/>
    <m/>
    <n v="1"/>
    <x v="1"/>
    <x v="0"/>
    <x v="3"/>
  </r>
  <r>
    <x v="0"/>
    <x v="3"/>
    <x v="1"/>
    <x v="4"/>
    <m/>
    <m/>
    <n v="1"/>
    <m/>
    <x v="1"/>
    <x v="0"/>
    <x v="3"/>
  </r>
  <r>
    <x v="0"/>
    <x v="3"/>
    <x v="1"/>
    <x v="511"/>
    <m/>
    <m/>
    <n v="1"/>
    <m/>
    <x v="1"/>
    <x v="0"/>
    <x v="3"/>
  </r>
  <r>
    <x v="0"/>
    <x v="3"/>
    <x v="1"/>
    <x v="297"/>
    <m/>
    <m/>
    <m/>
    <n v="1"/>
    <x v="1"/>
    <x v="0"/>
    <x v="3"/>
  </r>
  <r>
    <x v="0"/>
    <x v="3"/>
    <x v="1"/>
    <x v="5"/>
    <n v="1"/>
    <n v="1"/>
    <n v="4"/>
    <n v="17"/>
    <x v="1"/>
    <x v="0"/>
    <x v="3"/>
  </r>
  <r>
    <x v="0"/>
    <x v="3"/>
    <x v="1"/>
    <x v="6"/>
    <m/>
    <m/>
    <n v="6"/>
    <n v="10"/>
    <x v="1"/>
    <x v="0"/>
    <x v="3"/>
  </r>
  <r>
    <x v="0"/>
    <x v="3"/>
    <x v="1"/>
    <x v="7"/>
    <n v="2"/>
    <m/>
    <n v="8"/>
    <n v="5"/>
    <x v="1"/>
    <x v="0"/>
    <x v="3"/>
  </r>
  <r>
    <x v="0"/>
    <x v="3"/>
    <x v="1"/>
    <x v="8"/>
    <m/>
    <m/>
    <n v="1"/>
    <m/>
    <x v="1"/>
    <x v="0"/>
    <x v="3"/>
  </r>
  <r>
    <x v="0"/>
    <x v="3"/>
    <x v="1"/>
    <x v="299"/>
    <n v="1"/>
    <m/>
    <n v="1"/>
    <n v="1"/>
    <x v="1"/>
    <x v="0"/>
    <x v="3"/>
  </r>
  <r>
    <x v="0"/>
    <x v="3"/>
    <x v="1"/>
    <x v="300"/>
    <m/>
    <m/>
    <n v="1"/>
    <m/>
    <x v="1"/>
    <x v="0"/>
    <x v="3"/>
  </r>
  <r>
    <x v="0"/>
    <x v="3"/>
    <x v="1"/>
    <x v="303"/>
    <m/>
    <m/>
    <n v="1"/>
    <m/>
    <x v="1"/>
    <x v="0"/>
    <x v="3"/>
  </r>
  <r>
    <x v="0"/>
    <x v="3"/>
    <x v="1"/>
    <x v="517"/>
    <m/>
    <m/>
    <n v="1"/>
    <m/>
    <x v="1"/>
    <x v="0"/>
    <x v="3"/>
  </r>
  <r>
    <x v="0"/>
    <x v="3"/>
    <x v="3"/>
    <x v="11"/>
    <n v="22"/>
    <m/>
    <n v="71"/>
    <m/>
    <x v="2"/>
    <x v="1"/>
    <x v="3"/>
  </r>
  <r>
    <x v="0"/>
    <x v="3"/>
    <x v="3"/>
    <x v="305"/>
    <m/>
    <m/>
    <n v="2"/>
    <m/>
    <x v="2"/>
    <x v="1"/>
    <x v="3"/>
  </r>
  <r>
    <x v="0"/>
    <x v="3"/>
    <x v="4"/>
    <x v="306"/>
    <m/>
    <m/>
    <m/>
    <n v="2"/>
    <x v="1"/>
    <x v="0"/>
    <x v="3"/>
  </r>
  <r>
    <x v="0"/>
    <x v="3"/>
    <x v="4"/>
    <x v="12"/>
    <m/>
    <m/>
    <m/>
    <n v="1"/>
    <x v="1"/>
    <x v="0"/>
    <x v="3"/>
  </r>
  <r>
    <x v="0"/>
    <x v="3"/>
    <x v="5"/>
    <x v="308"/>
    <m/>
    <m/>
    <n v="1"/>
    <m/>
    <x v="1"/>
    <x v="0"/>
    <x v="3"/>
  </r>
  <r>
    <x v="0"/>
    <x v="3"/>
    <x v="5"/>
    <x v="13"/>
    <m/>
    <m/>
    <n v="1"/>
    <m/>
    <x v="1"/>
    <x v="0"/>
    <x v="3"/>
  </r>
  <r>
    <x v="0"/>
    <x v="3"/>
    <x v="5"/>
    <x v="14"/>
    <n v="1"/>
    <m/>
    <n v="2"/>
    <n v="6"/>
    <x v="1"/>
    <x v="0"/>
    <x v="3"/>
  </r>
  <r>
    <x v="0"/>
    <x v="3"/>
    <x v="5"/>
    <x v="15"/>
    <n v="1"/>
    <n v="2"/>
    <n v="6"/>
    <n v="12"/>
    <x v="1"/>
    <x v="0"/>
    <x v="3"/>
  </r>
  <r>
    <x v="0"/>
    <x v="3"/>
    <x v="5"/>
    <x v="311"/>
    <n v="1"/>
    <n v="2"/>
    <n v="4"/>
    <n v="7"/>
    <x v="1"/>
    <x v="0"/>
    <x v="3"/>
  </r>
  <r>
    <x v="0"/>
    <x v="3"/>
    <x v="5"/>
    <x v="16"/>
    <n v="3"/>
    <m/>
    <n v="13"/>
    <n v="21"/>
    <x v="1"/>
    <x v="0"/>
    <x v="3"/>
  </r>
  <r>
    <x v="0"/>
    <x v="3"/>
    <x v="5"/>
    <x v="312"/>
    <m/>
    <m/>
    <m/>
    <n v="1"/>
    <x v="1"/>
    <x v="0"/>
    <x v="3"/>
  </r>
  <r>
    <x v="0"/>
    <x v="3"/>
    <x v="5"/>
    <x v="17"/>
    <n v="2"/>
    <m/>
    <n v="9"/>
    <n v="5"/>
    <x v="1"/>
    <x v="0"/>
    <x v="3"/>
  </r>
  <r>
    <x v="0"/>
    <x v="3"/>
    <x v="5"/>
    <x v="313"/>
    <m/>
    <m/>
    <m/>
    <n v="2"/>
    <x v="1"/>
    <x v="0"/>
    <x v="3"/>
  </r>
  <r>
    <x v="0"/>
    <x v="3"/>
    <x v="5"/>
    <x v="314"/>
    <n v="1"/>
    <m/>
    <n v="1"/>
    <m/>
    <x v="1"/>
    <x v="0"/>
    <x v="3"/>
  </r>
  <r>
    <x v="0"/>
    <x v="3"/>
    <x v="5"/>
    <x v="315"/>
    <m/>
    <m/>
    <n v="2"/>
    <n v="1"/>
    <x v="1"/>
    <x v="0"/>
    <x v="3"/>
  </r>
  <r>
    <x v="0"/>
    <x v="3"/>
    <x v="5"/>
    <x v="316"/>
    <m/>
    <m/>
    <n v="2"/>
    <n v="1"/>
    <x v="1"/>
    <x v="0"/>
    <x v="3"/>
  </r>
  <r>
    <x v="0"/>
    <x v="3"/>
    <x v="5"/>
    <x v="317"/>
    <n v="2"/>
    <m/>
    <n v="7"/>
    <n v="3"/>
    <x v="1"/>
    <x v="0"/>
    <x v="3"/>
  </r>
  <r>
    <x v="0"/>
    <x v="3"/>
    <x v="5"/>
    <x v="318"/>
    <m/>
    <m/>
    <m/>
    <n v="1"/>
    <x v="1"/>
    <x v="0"/>
    <x v="3"/>
  </r>
  <r>
    <x v="0"/>
    <x v="3"/>
    <x v="5"/>
    <x v="18"/>
    <m/>
    <m/>
    <n v="2"/>
    <n v="12"/>
    <x v="1"/>
    <x v="0"/>
    <x v="3"/>
  </r>
  <r>
    <x v="0"/>
    <x v="3"/>
    <x v="5"/>
    <x v="19"/>
    <m/>
    <m/>
    <m/>
    <n v="4"/>
    <x v="1"/>
    <x v="0"/>
    <x v="3"/>
  </r>
  <r>
    <x v="0"/>
    <x v="3"/>
    <x v="5"/>
    <x v="20"/>
    <n v="1"/>
    <m/>
    <n v="7"/>
    <n v="15"/>
    <x v="1"/>
    <x v="0"/>
    <x v="3"/>
  </r>
  <r>
    <x v="0"/>
    <x v="3"/>
    <x v="5"/>
    <x v="21"/>
    <n v="2"/>
    <m/>
    <n v="6"/>
    <n v="5"/>
    <x v="1"/>
    <x v="0"/>
    <x v="3"/>
  </r>
  <r>
    <x v="0"/>
    <x v="3"/>
    <x v="5"/>
    <x v="22"/>
    <n v="9"/>
    <m/>
    <n v="36"/>
    <n v="28"/>
    <x v="1"/>
    <x v="0"/>
    <x v="3"/>
  </r>
  <r>
    <x v="0"/>
    <x v="3"/>
    <x v="5"/>
    <x v="23"/>
    <m/>
    <n v="1"/>
    <n v="1"/>
    <n v="8"/>
    <x v="1"/>
    <x v="0"/>
    <x v="3"/>
  </r>
  <r>
    <x v="0"/>
    <x v="3"/>
    <x v="5"/>
    <x v="24"/>
    <n v="6"/>
    <n v="1"/>
    <n v="22"/>
    <n v="17"/>
    <x v="1"/>
    <x v="0"/>
    <x v="3"/>
  </r>
  <r>
    <x v="0"/>
    <x v="3"/>
    <x v="5"/>
    <x v="25"/>
    <n v="1"/>
    <m/>
    <n v="2"/>
    <n v="4"/>
    <x v="1"/>
    <x v="0"/>
    <x v="3"/>
  </r>
  <r>
    <x v="0"/>
    <x v="3"/>
    <x v="5"/>
    <x v="26"/>
    <n v="7"/>
    <m/>
    <n v="28"/>
    <n v="17"/>
    <x v="1"/>
    <x v="0"/>
    <x v="3"/>
  </r>
  <r>
    <x v="0"/>
    <x v="3"/>
    <x v="6"/>
    <x v="27"/>
    <m/>
    <n v="1"/>
    <n v="2"/>
    <n v="1"/>
    <x v="3"/>
    <x v="0"/>
    <x v="3"/>
  </r>
  <r>
    <x v="0"/>
    <x v="3"/>
    <x v="6"/>
    <x v="323"/>
    <n v="1"/>
    <m/>
    <n v="2"/>
    <m/>
    <x v="3"/>
    <x v="0"/>
    <x v="3"/>
  </r>
  <r>
    <x v="0"/>
    <x v="3"/>
    <x v="6"/>
    <x v="28"/>
    <m/>
    <m/>
    <n v="2"/>
    <m/>
    <x v="3"/>
    <x v="0"/>
    <x v="3"/>
  </r>
  <r>
    <x v="0"/>
    <x v="3"/>
    <x v="7"/>
    <x v="31"/>
    <n v="2"/>
    <m/>
    <n v="10"/>
    <n v="2"/>
    <x v="4"/>
    <x v="0"/>
    <x v="3"/>
  </r>
  <r>
    <x v="0"/>
    <x v="3"/>
    <x v="8"/>
    <x v="32"/>
    <n v="24"/>
    <n v="2"/>
    <n v="58"/>
    <n v="13"/>
    <x v="3"/>
    <x v="0"/>
    <x v="3"/>
  </r>
  <r>
    <x v="0"/>
    <x v="3"/>
    <x v="8"/>
    <x v="33"/>
    <n v="19"/>
    <n v="2"/>
    <n v="45"/>
    <n v="16"/>
    <x v="3"/>
    <x v="0"/>
    <x v="3"/>
  </r>
  <r>
    <x v="0"/>
    <x v="3"/>
    <x v="8"/>
    <x v="34"/>
    <n v="4"/>
    <n v="2"/>
    <n v="21"/>
    <n v="13"/>
    <x v="3"/>
    <x v="0"/>
    <x v="3"/>
  </r>
  <r>
    <x v="0"/>
    <x v="3"/>
    <x v="8"/>
    <x v="35"/>
    <m/>
    <m/>
    <n v="13"/>
    <m/>
    <x v="3"/>
    <x v="0"/>
    <x v="3"/>
  </r>
  <r>
    <x v="0"/>
    <x v="3"/>
    <x v="8"/>
    <x v="38"/>
    <n v="15"/>
    <m/>
    <n v="26"/>
    <m/>
    <x v="3"/>
    <x v="0"/>
    <x v="3"/>
  </r>
  <r>
    <x v="0"/>
    <x v="3"/>
    <x v="8"/>
    <x v="39"/>
    <n v="1"/>
    <m/>
    <n v="2"/>
    <m/>
    <x v="3"/>
    <x v="0"/>
    <x v="3"/>
  </r>
  <r>
    <x v="0"/>
    <x v="3"/>
    <x v="8"/>
    <x v="330"/>
    <n v="4"/>
    <m/>
    <n v="27"/>
    <m/>
    <x v="3"/>
    <x v="0"/>
    <x v="3"/>
  </r>
  <r>
    <x v="0"/>
    <x v="3"/>
    <x v="9"/>
    <x v="332"/>
    <n v="1"/>
    <m/>
    <n v="1"/>
    <m/>
    <x v="3"/>
    <x v="0"/>
    <x v="3"/>
  </r>
  <r>
    <x v="0"/>
    <x v="3"/>
    <x v="9"/>
    <x v="40"/>
    <m/>
    <m/>
    <m/>
    <n v="22"/>
    <x v="3"/>
    <x v="0"/>
    <x v="3"/>
  </r>
  <r>
    <x v="0"/>
    <x v="3"/>
    <x v="9"/>
    <x v="585"/>
    <m/>
    <m/>
    <n v="1"/>
    <m/>
    <x v="3"/>
    <x v="0"/>
    <x v="3"/>
  </r>
  <r>
    <x v="0"/>
    <x v="3"/>
    <x v="9"/>
    <x v="334"/>
    <n v="29"/>
    <m/>
    <n v="70"/>
    <m/>
    <x v="3"/>
    <x v="0"/>
    <x v="3"/>
  </r>
  <r>
    <x v="0"/>
    <x v="3"/>
    <x v="9"/>
    <x v="586"/>
    <n v="1"/>
    <m/>
    <n v="1"/>
    <m/>
    <x v="3"/>
    <x v="0"/>
    <x v="3"/>
  </r>
  <r>
    <x v="0"/>
    <x v="3"/>
    <x v="9"/>
    <x v="587"/>
    <m/>
    <m/>
    <n v="1"/>
    <m/>
    <x v="3"/>
    <x v="0"/>
    <x v="3"/>
  </r>
  <r>
    <x v="0"/>
    <x v="3"/>
    <x v="9"/>
    <x v="41"/>
    <n v="1"/>
    <n v="12"/>
    <n v="15"/>
    <n v="81"/>
    <x v="3"/>
    <x v="0"/>
    <x v="3"/>
  </r>
  <r>
    <x v="0"/>
    <x v="3"/>
    <x v="9"/>
    <x v="42"/>
    <n v="35"/>
    <m/>
    <n v="169"/>
    <m/>
    <x v="3"/>
    <x v="0"/>
    <x v="3"/>
  </r>
  <r>
    <x v="0"/>
    <x v="3"/>
    <x v="9"/>
    <x v="335"/>
    <m/>
    <m/>
    <n v="3"/>
    <m/>
    <x v="3"/>
    <x v="0"/>
    <x v="3"/>
  </r>
  <r>
    <x v="0"/>
    <x v="3"/>
    <x v="9"/>
    <x v="44"/>
    <n v="85"/>
    <n v="23"/>
    <n v="416"/>
    <n v="124"/>
    <x v="3"/>
    <x v="0"/>
    <x v="3"/>
  </r>
  <r>
    <x v="0"/>
    <x v="3"/>
    <x v="9"/>
    <x v="45"/>
    <n v="13"/>
    <n v="4"/>
    <n v="30"/>
    <n v="19"/>
    <x v="3"/>
    <x v="0"/>
    <x v="3"/>
  </r>
  <r>
    <x v="0"/>
    <x v="3"/>
    <x v="9"/>
    <x v="46"/>
    <n v="7"/>
    <n v="9"/>
    <n v="66"/>
    <n v="105"/>
    <x v="3"/>
    <x v="0"/>
    <x v="3"/>
  </r>
  <r>
    <x v="0"/>
    <x v="3"/>
    <x v="9"/>
    <x v="47"/>
    <n v="29"/>
    <n v="3"/>
    <n v="121"/>
    <n v="6"/>
    <x v="3"/>
    <x v="0"/>
    <x v="3"/>
  </r>
  <r>
    <x v="0"/>
    <x v="3"/>
    <x v="10"/>
    <x v="588"/>
    <m/>
    <m/>
    <n v="1"/>
    <m/>
    <x v="4"/>
    <x v="0"/>
    <x v="3"/>
  </r>
  <r>
    <x v="0"/>
    <x v="3"/>
    <x v="10"/>
    <x v="337"/>
    <m/>
    <m/>
    <n v="1"/>
    <n v="1"/>
    <x v="4"/>
    <x v="0"/>
    <x v="3"/>
  </r>
  <r>
    <x v="0"/>
    <x v="3"/>
    <x v="10"/>
    <x v="338"/>
    <n v="2"/>
    <m/>
    <n v="23"/>
    <m/>
    <x v="4"/>
    <x v="0"/>
    <x v="3"/>
  </r>
  <r>
    <x v="0"/>
    <x v="3"/>
    <x v="10"/>
    <x v="48"/>
    <n v="1"/>
    <m/>
    <n v="9"/>
    <m/>
    <x v="4"/>
    <x v="0"/>
    <x v="3"/>
  </r>
  <r>
    <x v="0"/>
    <x v="3"/>
    <x v="10"/>
    <x v="49"/>
    <m/>
    <n v="1"/>
    <n v="2"/>
    <n v="8"/>
    <x v="4"/>
    <x v="0"/>
    <x v="3"/>
  </r>
  <r>
    <x v="0"/>
    <x v="3"/>
    <x v="10"/>
    <x v="50"/>
    <m/>
    <n v="3"/>
    <n v="3"/>
    <n v="14"/>
    <x v="4"/>
    <x v="0"/>
    <x v="3"/>
  </r>
  <r>
    <x v="0"/>
    <x v="3"/>
    <x v="10"/>
    <x v="343"/>
    <m/>
    <m/>
    <n v="1"/>
    <m/>
    <x v="4"/>
    <x v="0"/>
    <x v="3"/>
  </r>
  <r>
    <x v="0"/>
    <x v="3"/>
    <x v="10"/>
    <x v="345"/>
    <n v="2"/>
    <m/>
    <n v="3"/>
    <m/>
    <x v="4"/>
    <x v="0"/>
    <x v="3"/>
  </r>
  <r>
    <x v="0"/>
    <x v="3"/>
    <x v="10"/>
    <x v="347"/>
    <n v="1"/>
    <m/>
    <n v="3"/>
    <n v="1"/>
    <x v="4"/>
    <x v="0"/>
    <x v="3"/>
  </r>
  <r>
    <x v="0"/>
    <x v="3"/>
    <x v="10"/>
    <x v="52"/>
    <n v="2"/>
    <m/>
    <n v="14"/>
    <n v="1"/>
    <x v="4"/>
    <x v="0"/>
    <x v="3"/>
  </r>
  <r>
    <x v="0"/>
    <x v="3"/>
    <x v="64"/>
    <x v="531"/>
    <m/>
    <m/>
    <m/>
    <n v="1"/>
    <x v="1"/>
    <x v="0"/>
    <x v="3"/>
  </r>
  <r>
    <x v="0"/>
    <x v="3"/>
    <x v="64"/>
    <x v="349"/>
    <m/>
    <m/>
    <n v="1"/>
    <m/>
    <x v="1"/>
    <x v="0"/>
    <x v="3"/>
  </r>
  <r>
    <x v="0"/>
    <x v="3"/>
    <x v="96"/>
    <x v="589"/>
    <m/>
    <m/>
    <n v="1"/>
    <m/>
    <x v="1"/>
    <x v="0"/>
    <x v="3"/>
  </r>
  <r>
    <x v="0"/>
    <x v="3"/>
    <x v="11"/>
    <x v="590"/>
    <m/>
    <m/>
    <m/>
    <n v="1"/>
    <x v="0"/>
    <x v="0"/>
    <x v="3"/>
  </r>
  <r>
    <x v="0"/>
    <x v="3"/>
    <x v="12"/>
    <x v="55"/>
    <m/>
    <m/>
    <n v="1"/>
    <m/>
    <x v="3"/>
    <x v="0"/>
    <x v="3"/>
  </r>
  <r>
    <x v="0"/>
    <x v="3"/>
    <x v="68"/>
    <x v="354"/>
    <m/>
    <m/>
    <n v="1"/>
    <n v="1"/>
    <x v="4"/>
    <x v="0"/>
    <x v="3"/>
  </r>
  <r>
    <x v="0"/>
    <x v="3"/>
    <x v="68"/>
    <x v="532"/>
    <n v="1"/>
    <m/>
    <n v="1"/>
    <m/>
    <x v="4"/>
    <x v="0"/>
    <x v="3"/>
  </r>
  <r>
    <x v="0"/>
    <x v="3"/>
    <x v="70"/>
    <x v="358"/>
    <n v="3"/>
    <m/>
    <n v="4"/>
    <m/>
    <x v="2"/>
    <x v="1"/>
    <x v="3"/>
  </r>
  <r>
    <x v="0"/>
    <x v="3"/>
    <x v="70"/>
    <x v="359"/>
    <n v="2"/>
    <m/>
    <n v="3"/>
    <m/>
    <x v="2"/>
    <x v="1"/>
    <x v="3"/>
  </r>
  <r>
    <x v="0"/>
    <x v="3"/>
    <x v="14"/>
    <x v="57"/>
    <n v="6"/>
    <n v="5"/>
    <n v="53"/>
    <n v="9"/>
    <x v="3"/>
    <x v="0"/>
    <x v="3"/>
  </r>
  <r>
    <x v="0"/>
    <x v="3"/>
    <x v="14"/>
    <x v="58"/>
    <n v="16"/>
    <n v="3"/>
    <n v="83"/>
    <n v="17"/>
    <x v="3"/>
    <x v="0"/>
    <x v="3"/>
  </r>
  <r>
    <x v="0"/>
    <x v="3"/>
    <x v="14"/>
    <x v="59"/>
    <n v="4"/>
    <n v="6"/>
    <n v="63"/>
    <n v="16"/>
    <x v="3"/>
    <x v="0"/>
    <x v="3"/>
  </r>
  <r>
    <x v="0"/>
    <x v="3"/>
    <x v="15"/>
    <x v="60"/>
    <n v="1"/>
    <m/>
    <n v="4"/>
    <m/>
    <x v="3"/>
    <x v="0"/>
    <x v="3"/>
  </r>
  <r>
    <x v="0"/>
    <x v="3"/>
    <x v="15"/>
    <x v="61"/>
    <n v="3"/>
    <n v="2"/>
    <n v="14"/>
    <n v="2"/>
    <x v="3"/>
    <x v="0"/>
    <x v="3"/>
  </r>
  <r>
    <x v="0"/>
    <x v="3"/>
    <x v="15"/>
    <x v="62"/>
    <m/>
    <n v="2"/>
    <n v="6"/>
    <n v="8"/>
    <x v="3"/>
    <x v="0"/>
    <x v="3"/>
  </r>
  <r>
    <x v="0"/>
    <x v="3"/>
    <x v="15"/>
    <x v="63"/>
    <m/>
    <n v="1"/>
    <m/>
    <n v="5"/>
    <x v="3"/>
    <x v="0"/>
    <x v="3"/>
  </r>
  <r>
    <x v="0"/>
    <x v="3"/>
    <x v="15"/>
    <x v="361"/>
    <n v="1"/>
    <m/>
    <n v="1"/>
    <m/>
    <x v="3"/>
    <x v="0"/>
    <x v="3"/>
  </r>
  <r>
    <x v="0"/>
    <x v="3"/>
    <x v="71"/>
    <x v="362"/>
    <n v="1"/>
    <m/>
    <n v="1"/>
    <m/>
    <x v="1"/>
    <x v="0"/>
    <x v="3"/>
  </r>
  <r>
    <x v="0"/>
    <x v="3"/>
    <x v="71"/>
    <x v="534"/>
    <m/>
    <m/>
    <n v="1"/>
    <m/>
    <x v="1"/>
    <x v="0"/>
    <x v="3"/>
  </r>
  <r>
    <x v="0"/>
    <x v="3"/>
    <x v="72"/>
    <x v="365"/>
    <m/>
    <m/>
    <n v="1"/>
    <m/>
    <x v="1"/>
    <x v="0"/>
    <x v="3"/>
  </r>
  <r>
    <x v="0"/>
    <x v="3"/>
    <x v="16"/>
    <x v="64"/>
    <n v="2"/>
    <m/>
    <n v="3"/>
    <m/>
    <x v="4"/>
    <x v="0"/>
    <x v="3"/>
  </r>
  <r>
    <x v="0"/>
    <x v="3"/>
    <x v="16"/>
    <x v="65"/>
    <n v="1"/>
    <m/>
    <n v="1"/>
    <m/>
    <x v="4"/>
    <x v="0"/>
    <x v="3"/>
  </r>
  <r>
    <x v="0"/>
    <x v="3"/>
    <x v="16"/>
    <x v="367"/>
    <m/>
    <m/>
    <m/>
    <n v="1"/>
    <x v="4"/>
    <x v="0"/>
    <x v="3"/>
  </r>
  <r>
    <x v="0"/>
    <x v="3"/>
    <x v="16"/>
    <x v="368"/>
    <n v="1"/>
    <m/>
    <n v="2"/>
    <n v="2"/>
    <x v="4"/>
    <x v="0"/>
    <x v="3"/>
  </r>
  <r>
    <x v="0"/>
    <x v="3"/>
    <x v="16"/>
    <x v="591"/>
    <m/>
    <m/>
    <m/>
    <n v="1"/>
    <x v="4"/>
    <x v="0"/>
    <x v="3"/>
  </r>
  <r>
    <x v="0"/>
    <x v="3"/>
    <x v="16"/>
    <x v="66"/>
    <n v="1"/>
    <m/>
    <n v="3"/>
    <n v="1"/>
    <x v="4"/>
    <x v="0"/>
    <x v="3"/>
  </r>
  <r>
    <x v="0"/>
    <x v="3"/>
    <x v="17"/>
    <x v="371"/>
    <m/>
    <m/>
    <m/>
    <n v="1"/>
    <x v="3"/>
    <x v="0"/>
    <x v="3"/>
  </r>
  <r>
    <x v="0"/>
    <x v="3"/>
    <x v="17"/>
    <x v="68"/>
    <n v="1"/>
    <m/>
    <n v="4"/>
    <n v="1"/>
    <x v="3"/>
    <x v="0"/>
    <x v="3"/>
  </r>
  <r>
    <x v="0"/>
    <x v="3"/>
    <x v="18"/>
    <x v="69"/>
    <m/>
    <m/>
    <m/>
    <n v="18"/>
    <x v="3"/>
    <x v="0"/>
    <x v="3"/>
  </r>
  <r>
    <x v="0"/>
    <x v="3"/>
    <x v="18"/>
    <x v="70"/>
    <n v="13"/>
    <n v="2"/>
    <n v="87"/>
    <n v="21"/>
    <x v="3"/>
    <x v="0"/>
    <x v="3"/>
  </r>
  <r>
    <x v="0"/>
    <x v="3"/>
    <x v="18"/>
    <x v="71"/>
    <n v="32"/>
    <n v="18"/>
    <n v="173"/>
    <n v="52"/>
    <x v="3"/>
    <x v="0"/>
    <x v="3"/>
  </r>
  <r>
    <x v="0"/>
    <x v="3"/>
    <x v="18"/>
    <x v="375"/>
    <n v="3"/>
    <m/>
    <n v="3"/>
    <m/>
    <x v="3"/>
    <x v="0"/>
    <x v="3"/>
  </r>
  <r>
    <x v="0"/>
    <x v="3"/>
    <x v="18"/>
    <x v="378"/>
    <m/>
    <m/>
    <m/>
    <n v="1"/>
    <x v="3"/>
    <x v="0"/>
    <x v="3"/>
  </r>
  <r>
    <x v="0"/>
    <x v="3"/>
    <x v="18"/>
    <x v="72"/>
    <n v="22"/>
    <m/>
    <n v="36"/>
    <m/>
    <x v="3"/>
    <x v="0"/>
    <x v="3"/>
  </r>
  <r>
    <x v="0"/>
    <x v="3"/>
    <x v="18"/>
    <x v="73"/>
    <n v="12"/>
    <n v="3"/>
    <n v="64"/>
    <n v="36"/>
    <x v="3"/>
    <x v="0"/>
    <x v="3"/>
  </r>
  <r>
    <x v="0"/>
    <x v="3"/>
    <x v="18"/>
    <x v="74"/>
    <n v="12"/>
    <m/>
    <n v="15"/>
    <m/>
    <x v="3"/>
    <x v="0"/>
    <x v="3"/>
  </r>
  <r>
    <x v="0"/>
    <x v="3"/>
    <x v="18"/>
    <x v="75"/>
    <n v="3"/>
    <m/>
    <n v="5"/>
    <m/>
    <x v="3"/>
    <x v="0"/>
    <x v="3"/>
  </r>
  <r>
    <x v="0"/>
    <x v="3"/>
    <x v="19"/>
    <x v="77"/>
    <m/>
    <n v="1"/>
    <n v="1"/>
    <n v="1"/>
    <x v="5"/>
    <x v="0"/>
    <x v="3"/>
  </r>
  <r>
    <x v="0"/>
    <x v="3"/>
    <x v="19"/>
    <x v="379"/>
    <m/>
    <n v="1"/>
    <n v="2"/>
    <n v="1"/>
    <x v="5"/>
    <x v="0"/>
    <x v="3"/>
  </r>
  <r>
    <x v="0"/>
    <x v="3"/>
    <x v="19"/>
    <x v="78"/>
    <n v="2"/>
    <n v="2"/>
    <n v="3"/>
    <n v="7"/>
    <x v="5"/>
    <x v="0"/>
    <x v="3"/>
  </r>
  <r>
    <x v="0"/>
    <x v="3"/>
    <x v="19"/>
    <x v="79"/>
    <n v="2"/>
    <m/>
    <n v="3"/>
    <n v="6"/>
    <x v="5"/>
    <x v="0"/>
    <x v="3"/>
  </r>
  <r>
    <x v="0"/>
    <x v="3"/>
    <x v="20"/>
    <x v="80"/>
    <n v="3"/>
    <m/>
    <n v="16"/>
    <m/>
    <x v="4"/>
    <x v="0"/>
    <x v="3"/>
  </r>
  <r>
    <x v="0"/>
    <x v="3"/>
    <x v="21"/>
    <x v="81"/>
    <n v="20"/>
    <n v="1"/>
    <n v="78"/>
    <n v="1"/>
    <x v="3"/>
    <x v="0"/>
    <x v="3"/>
  </r>
  <r>
    <x v="0"/>
    <x v="3"/>
    <x v="21"/>
    <x v="82"/>
    <n v="17"/>
    <n v="5"/>
    <n v="65"/>
    <n v="56"/>
    <x v="3"/>
    <x v="0"/>
    <x v="3"/>
  </r>
  <r>
    <x v="0"/>
    <x v="3"/>
    <x v="21"/>
    <x v="83"/>
    <n v="21"/>
    <n v="4"/>
    <n v="141"/>
    <n v="60"/>
    <x v="3"/>
    <x v="0"/>
    <x v="3"/>
  </r>
  <r>
    <x v="0"/>
    <x v="3"/>
    <x v="21"/>
    <x v="85"/>
    <n v="1"/>
    <m/>
    <n v="8"/>
    <m/>
    <x v="3"/>
    <x v="0"/>
    <x v="3"/>
  </r>
  <r>
    <x v="0"/>
    <x v="3"/>
    <x v="21"/>
    <x v="86"/>
    <n v="6"/>
    <n v="1"/>
    <n v="36"/>
    <n v="15"/>
    <x v="3"/>
    <x v="0"/>
    <x v="3"/>
  </r>
  <r>
    <x v="0"/>
    <x v="3"/>
    <x v="21"/>
    <x v="87"/>
    <n v="64"/>
    <n v="16"/>
    <n v="268"/>
    <n v="91"/>
    <x v="3"/>
    <x v="0"/>
    <x v="3"/>
  </r>
  <r>
    <x v="0"/>
    <x v="3"/>
    <x v="23"/>
    <x v="89"/>
    <m/>
    <m/>
    <n v="3"/>
    <m/>
    <x v="0"/>
    <x v="0"/>
    <x v="3"/>
  </r>
  <r>
    <x v="0"/>
    <x v="3"/>
    <x v="23"/>
    <x v="381"/>
    <m/>
    <n v="1"/>
    <m/>
    <n v="2"/>
    <x v="0"/>
    <x v="0"/>
    <x v="3"/>
  </r>
  <r>
    <x v="0"/>
    <x v="3"/>
    <x v="23"/>
    <x v="90"/>
    <n v="1"/>
    <m/>
    <n v="2"/>
    <n v="4"/>
    <x v="0"/>
    <x v="0"/>
    <x v="3"/>
  </r>
  <r>
    <x v="0"/>
    <x v="3"/>
    <x v="23"/>
    <x v="383"/>
    <n v="1"/>
    <m/>
    <n v="2"/>
    <m/>
    <x v="0"/>
    <x v="0"/>
    <x v="3"/>
  </r>
  <r>
    <x v="0"/>
    <x v="3"/>
    <x v="23"/>
    <x v="93"/>
    <n v="1"/>
    <m/>
    <n v="1"/>
    <m/>
    <x v="0"/>
    <x v="0"/>
    <x v="3"/>
  </r>
  <r>
    <x v="0"/>
    <x v="3"/>
    <x v="23"/>
    <x v="384"/>
    <m/>
    <m/>
    <n v="2"/>
    <m/>
    <x v="0"/>
    <x v="0"/>
    <x v="3"/>
  </r>
  <r>
    <x v="0"/>
    <x v="3"/>
    <x v="23"/>
    <x v="592"/>
    <m/>
    <m/>
    <n v="1"/>
    <m/>
    <x v="0"/>
    <x v="0"/>
    <x v="3"/>
  </r>
  <r>
    <x v="0"/>
    <x v="3"/>
    <x v="23"/>
    <x v="386"/>
    <m/>
    <m/>
    <m/>
    <n v="1"/>
    <x v="0"/>
    <x v="0"/>
    <x v="3"/>
  </r>
  <r>
    <x v="0"/>
    <x v="3"/>
    <x v="23"/>
    <x v="96"/>
    <m/>
    <m/>
    <n v="1"/>
    <m/>
    <x v="0"/>
    <x v="0"/>
    <x v="3"/>
  </r>
  <r>
    <x v="0"/>
    <x v="3"/>
    <x v="24"/>
    <x v="388"/>
    <n v="1"/>
    <m/>
    <n v="1"/>
    <m/>
    <x v="3"/>
    <x v="0"/>
    <x v="3"/>
  </r>
  <r>
    <x v="0"/>
    <x v="3"/>
    <x v="25"/>
    <x v="98"/>
    <n v="7"/>
    <n v="46"/>
    <n v="59"/>
    <n v="452"/>
    <x v="5"/>
    <x v="0"/>
    <x v="3"/>
  </r>
  <r>
    <x v="0"/>
    <x v="3"/>
    <x v="25"/>
    <x v="100"/>
    <n v="1"/>
    <m/>
    <n v="1"/>
    <m/>
    <x v="5"/>
    <x v="0"/>
    <x v="3"/>
  </r>
  <r>
    <x v="0"/>
    <x v="3"/>
    <x v="25"/>
    <x v="393"/>
    <m/>
    <m/>
    <n v="5"/>
    <m/>
    <x v="5"/>
    <x v="0"/>
    <x v="3"/>
  </r>
  <r>
    <x v="0"/>
    <x v="3"/>
    <x v="25"/>
    <x v="394"/>
    <n v="3"/>
    <m/>
    <n v="12"/>
    <m/>
    <x v="5"/>
    <x v="0"/>
    <x v="3"/>
  </r>
  <r>
    <x v="0"/>
    <x v="3"/>
    <x v="25"/>
    <x v="101"/>
    <n v="12"/>
    <n v="2"/>
    <n v="49"/>
    <n v="36"/>
    <x v="5"/>
    <x v="0"/>
    <x v="3"/>
  </r>
  <r>
    <x v="0"/>
    <x v="3"/>
    <x v="25"/>
    <x v="399"/>
    <m/>
    <m/>
    <n v="1"/>
    <n v="1"/>
    <x v="5"/>
    <x v="0"/>
    <x v="3"/>
  </r>
  <r>
    <x v="0"/>
    <x v="3"/>
    <x v="25"/>
    <x v="102"/>
    <n v="20"/>
    <n v="1"/>
    <n v="93"/>
    <n v="46"/>
    <x v="5"/>
    <x v="0"/>
    <x v="3"/>
  </r>
  <r>
    <x v="0"/>
    <x v="3"/>
    <x v="25"/>
    <x v="103"/>
    <n v="4"/>
    <n v="6"/>
    <n v="31"/>
    <n v="67"/>
    <x v="5"/>
    <x v="0"/>
    <x v="3"/>
  </r>
  <r>
    <x v="0"/>
    <x v="3"/>
    <x v="25"/>
    <x v="104"/>
    <n v="6"/>
    <n v="2"/>
    <n v="16"/>
    <n v="11"/>
    <x v="5"/>
    <x v="0"/>
    <x v="3"/>
  </r>
  <r>
    <x v="0"/>
    <x v="3"/>
    <x v="25"/>
    <x v="105"/>
    <m/>
    <m/>
    <n v="3"/>
    <m/>
    <x v="5"/>
    <x v="0"/>
    <x v="3"/>
  </r>
  <r>
    <x v="0"/>
    <x v="3"/>
    <x v="25"/>
    <x v="106"/>
    <n v="9"/>
    <m/>
    <n v="43"/>
    <n v="14"/>
    <x v="5"/>
    <x v="0"/>
    <x v="3"/>
  </r>
  <r>
    <x v="0"/>
    <x v="3"/>
    <x v="25"/>
    <x v="107"/>
    <n v="11"/>
    <n v="87"/>
    <n v="96"/>
    <n v="978"/>
    <x v="5"/>
    <x v="0"/>
    <x v="3"/>
  </r>
  <r>
    <x v="0"/>
    <x v="3"/>
    <x v="25"/>
    <x v="108"/>
    <n v="22"/>
    <n v="8"/>
    <n v="128"/>
    <n v="88"/>
    <x v="5"/>
    <x v="0"/>
    <x v="3"/>
  </r>
  <r>
    <x v="0"/>
    <x v="3"/>
    <x v="26"/>
    <x v="110"/>
    <m/>
    <m/>
    <m/>
    <n v="1"/>
    <x v="0"/>
    <x v="0"/>
    <x v="3"/>
  </r>
  <r>
    <x v="0"/>
    <x v="3"/>
    <x v="26"/>
    <x v="111"/>
    <m/>
    <m/>
    <m/>
    <n v="1"/>
    <x v="0"/>
    <x v="0"/>
    <x v="3"/>
  </r>
  <r>
    <x v="0"/>
    <x v="3"/>
    <x v="26"/>
    <x v="112"/>
    <m/>
    <m/>
    <n v="1"/>
    <n v="1"/>
    <x v="0"/>
    <x v="0"/>
    <x v="3"/>
  </r>
  <r>
    <x v="0"/>
    <x v="3"/>
    <x v="27"/>
    <x v="113"/>
    <m/>
    <n v="1"/>
    <m/>
    <n v="3"/>
    <x v="0"/>
    <x v="0"/>
    <x v="3"/>
  </r>
  <r>
    <x v="0"/>
    <x v="3"/>
    <x v="28"/>
    <x v="115"/>
    <m/>
    <m/>
    <n v="3"/>
    <m/>
    <x v="3"/>
    <x v="0"/>
    <x v="3"/>
  </r>
  <r>
    <x v="0"/>
    <x v="3"/>
    <x v="28"/>
    <x v="116"/>
    <n v="17"/>
    <n v="1"/>
    <n v="31"/>
    <n v="3"/>
    <x v="3"/>
    <x v="0"/>
    <x v="3"/>
  </r>
  <r>
    <x v="0"/>
    <x v="3"/>
    <x v="28"/>
    <x v="117"/>
    <m/>
    <m/>
    <n v="9"/>
    <m/>
    <x v="3"/>
    <x v="0"/>
    <x v="3"/>
  </r>
  <r>
    <x v="0"/>
    <x v="3"/>
    <x v="28"/>
    <x v="118"/>
    <n v="1"/>
    <m/>
    <n v="1"/>
    <m/>
    <x v="3"/>
    <x v="0"/>
    <x v="3"/>
  </r>
  <r>
    <x v="0"/>
    <x v="3"/>
    <x v="28"/>
    <x v="403"/>
    <m/>
    <m/>
    <n v="1"/>
    <m/>
    <x v="3"/>
    <x v="0"/>
    <x v="3"/>
  </r>
  <r>
    <x v="0"/>
    <x v="3"/>
    <x v="28"/>
    <x v="407"/>
    <m/>
    <n v="2"/>
    <m/>
    <n v="2"/>
    <x v="3"/>
    <x v="0"/>
    <x v="3"/>
  </r>
  <r>
    <x v="0"/>
    <x v="3"/>
    <x v="29"/>
    <x v="119"/>
    <m/>
    <m/>
    <n v="5"/>
    <m/>
    <x v="4"/>
    <x v="0"/>
    <x v="3"/>
  </r>
  <r>
    <x v="0"/>
    <x v="3"/>
    <x v="29"/>
    <x v="411"/>
    <m/>
    <m/>
    <n v="1"/>
    <m/>
    <x v="4"/>
    <x v="0"/>
    <x v="3"/>
  </r>
  <r>
    <x v="0"/>
    <x v="3"/>
    <x v="29"/>
    <x v="120"/>
    <n v="2"/>
    <m/>
    <n v="11"/>
    <m/>
    <x v="4"/>
    <x v="0"/>
    <x v="3"/>
  </r>
  <r>
    <x v="0"/>
    <x v="3"/>
    <x v="78"/>
    <x v="412"/>
    <m/>
    <m/>
    <n v="1"/>
    <m/>
    <x v="3"/>
    <x v="0"/>
    <x v="3"/>
  </r>
  <r>
    <x v="0"/>
    <x v="3"/>
    <x v="30"/>
    <x v="121"/>
    <n v="23"/>
    <m/>
    <n v="37"/>
    <m/>
    <x v="3"/>
    <x v="0"/>
    <x v="3"/>
  </r>
  <r>
    <x v="0"/>
    <x v="3"/>
    <x v="31"/>
    <x v="593"/>
    <m/>
    <m/>
    <n v="1"/>
    <m/>
    <x v="5"/>
    <x v="0"/>
    <x v="3"/>
  </r>
  <r>
    <x v="0"/>
    <x v="3"/>
    <x v="31"/>
    <x v="122"/>
    <n v="10"/>
    <n v="5"/>
    <n v="46"/>
    <n v="32"/>
    <x v="5"/>
    <x v="0"/>
    <x v="3"/>
  </r>
  <r>
    <x v="0"/>
    <x v="3"/>
    <x v="31"/>
    <x v="123"/>
    <n v="5"/>
    <n v="1"/>
    <n v="25"/>
    <n v="43"/>
    <x v="5"/>
    <x v="0"/>
    <x v="3"/>
  </r>
  <r>
    <x v="0"/>
    <x v="3"/>
    <x v="31"/>
    <x v="124"/>
    <n v="5"/>
    <n v="16"/>
    <n v="103"/>
    <n v="162"/>
    <x v="5"/>
    <x v="0"/>
    <x v="3"/>
  </r>
  <r>
    <x v="0"/>
    <x v="3"/>
    <x v="31"/>
    <x v="415"/>
    <n v="1"/>
    <m/>
    <n v="5"/>
    <m/>
    <x v="5"/>
    <x v="0"/>
    <x v="3"/>
  </r>
  <r>
    <x v="0"/>
    <x v="3"/>
    <x v="31"/>
    <x v="417"/>
    <m/>
    <m/>
    <n v="1"/>
    <m/>
    <x v="5"/>
    <x v="0"/>
    <x v="3"/>
  </r>
  <r>
    <x v="0"/>
    <x v="3"/>
    <x v="31"/>
    <x v="418"/>
    <n v="11"/>
    <n v="12"/>
    <n v="83"/>
    <n v="62"/>
    <x v="5"/>
    <x v="0"/>
    <x v="3"/>
  </r>
  <r>
    <x v="0"/>
    <x v="3"/>
    <x v="31"/>
    <x v="419"/>
    <m/>
    <m/>
    <n v="5"/>
    <m/>
    <x v="5"/>
    <x v="0"/>
    <x v="3"/>
  </r>
  <r>
    <x v="0"/>
    <x v="3"/>
    <x v="31"/>
    <x v="420"/>
    <m/>
    <m/>
    <n v="1"/>
    <m/>
    <x v="5"/>
    <x v="0"/>
    <x v="3"/>
  </r>
  <r>
    <x v="0"/>
    <x v="3"/>
    <x v="31"/>
    <x v="421"/>
    <m/>
    <m/>
    <m/>
    <n v="1"/>
    <x v="5"/>
    <x v="0"/>
    <x v="3"/>
  </r>
  <r>
    <x v="0"/>
    <x v="3"/>
    <x v="31"/>
    <x v="422"/>
    <n v="2"/>
    <m/>
    <n v="8"/>
    <m/>
    <x v="5"/>
    <x v="0"/>
    <x v="3"/>
  </r>
  <r>
    <x v="0"/>
    <x v="3"/>
    <x v="31"/>
    <x v="423"/>
    <m/>
    <m/>
    <n v="1"/>
    <m/>
    <x v="5"/>
    <x v="0"/>
    <x v="3"/>
  </r>
  <r>
    <x v="0"/>
    <x v="3"/>
    <x v="31"/>
    <x v="127"/>
    <n v="9"/>
    <m/>
    <n v="22"/>
    <n v="4"/>
    <x v="5"/>
    <x v="0"/>
    <x v="3"/>
  </r>
  <r>
    <x v="0"/>
    <x v="3"/>
    <x v="31"/>
    <x v="128"/>
    <n v="1"/>
    <n v="4"/>
    <n v="6"/>
    <n v="12"/>
    <x v="5"/>
    <x v="0"/>
    <x v="3"/>
  </r>
  <r>
    <x v="0"/>
    <x v="3"/>
    <x v="31"/>
    <x v="129"/>
    <n v="8"/>
    <n v="81"/>
    <n v="129"/>
    <n v="913"/>
    <x v="5"/>
    <x v="0"/>
    <x v="3"/>
  </r>
  <r>
    <x v="0"/>
    <x v="3"/>
    <x v="31"/>
    <x v="130"/>
    <n v="3"/>
    <n v="10"/>
    <n v="41"/>
    <n v="124"/>
    <x v="5"/>
    <x v="0"/>
    <x v="3"/>
  </r>
  <r>
    <x v="0"/>
    <x v="3"/>
    <x v="31"/>
    <x v="131"/>
    <n v="13"/>
    <n v="3"/>
    <n v="91"/>
    <n v="36"/>
    <x v="5"/>
    <x v="0"/>
    <x v="3"/>
  </r>
  <r>
    <x v="0"/>
    <x v="3"/>
    <x v="31"/>
    <x v="132"/>
    <n v="1"/>
    <n v="6"/>
    <n v="13"/>
    <n v="45"/>
    <x v="5"/>
    <x v="0"/>
    <x v="3"/>
  </r>
  <r>
    <x v="0"/>
    <x v="3"/>
    <x v="31"/>
    <x v="133"/>
    <n v="50"/>
    <n v="13"/>
    <n v="201"/>
    <n v="101"/>
    <x v="5"/>
    <x v="0"/>
    <x v="3"/>
  </r>
  <r>
    <x v="0"/>
    <x v="3"/>
    <x v="31"/>
    <x v="425"/>
    <n v="1"/>
    <m/>
    <n v="5"/>
    <n v="3"/>
    <x v="5"/>
    <x v="0"/>
    <x v="3"/>
  </r>
  <r>
    <x v="0"/>
    <x v="3"/>
    <x v="32"/>
    <x v="134"/>
    <n v="121"/>
    <n v="16"/>
    <n v="620"/>
    <n v="178"/>
    <x v="2"/>
    <x v="1"/>
    <x v="3"/>
  </r>
  <r>
    <x v="0"/>
    <x v="3"/>
    <x v="32"/>
    <x v="135"/>
    <n v="112"/>
    <n v="23"/>
    <n v="600"/>
    <n v="257"/>
    <x v="2"/>
    <x v="1"/>
    <x v="3"/>
  </r>
  <r>
    <x v="0"/>
    <x v="3"/>
    <x v="32"/>
    <x v="136"/>
    <m/>
    <n v="7"/>
    <n v="6"/>
    <n v="48"/>
    <x v="2"/>
    <x v="1"/>
    <x v="3"/>
  </r>
  <r>
    <x v="0"/>
    <x v="3"/>
    <x v="32"/>
    <x v="137"/>
    <n v="876"/>
    <n v="163"/>
    <n v="4821"/>
    <n v="1210"/>
    <x v="2"/>
    <x v="1"/>
    <x v="3"/>
  </r>
  <r>
    <x v="0"/>
    <x v="3"/>
    <x v="32"/>
    <x v="138"/>
    <n v="146"/>
    <n v="24"/>
    <n v="1067"/>
    <n v="154"/>
    <x v="2"/>
    <x v="1"/>
    <x v="3"/>
  </r>
  <r>
    <x v="0"/>
    <x v="3"/>
    <x v="32"/>
    <x v="426"/>
    <m/>
    <n v="1"/>
    <n v="5"/>
    <n v="12"/>
    <x v="2"/>
    <x v="1"/>
    <x v="3"/>
  </r>
  <r>
    <x v="0"/>
    <x v="3"/>
    <x v="32"/>
    <x v="139"/>
    <n v="98"/>
    <n v="13"/>
    <n v="571"/>
    <n v="127"/>
    <x v="2"/>
    <x v="1"/>
    <x v="3"/>
  </r>
  <r>
    <x v="0"/>
    <x v="3"/>
    <x v="32"/>
    <x v="141"/>
    <n v="1"/>
    <n v="24"/>
    <n v="17"/>
    <n v="350"/>
    <x v="2"/>
    <x v="1"/>
    <x v="3"/>
  </r>
  <r>
    <x v="0"/>
    <x v="3"/>
    <x v="32"/>
    <x v="142"/>
    <n v="100"/>
    <n v="152"/>
    <n v="269"/>
    <n v="1639"/>
    <x v="2"/>
    <x v="1"/>
    <x v="3"/>
  </r>
  <r>
    <x v="0"/>
    <x v="3"/>
    <x v="32"/>
    <x v="143"/>
    <m/>
    <n v="21"/>
    <n v="3"/>
    <n v="120"/>
    <x v="2"/>
    <x v="1"/>
    <x v="3"/>
  </r>
  <r>
    <x v="0"/>
    <x v="3"/>
    <x v="79"/>
    <x v="429"/>
    <n v="1"/>
    <m/>
    <n v="1"/>
    <m/>
    <x v="1"/>
    <x v="0"/>
    <x v="3"/>
  </r>
  <r>
    <x v="0"/>
    <x v="3"/>
    <x v="33"/>
    <x v="144"/>
    <n v="1"/>
    <m/>
    <n v="6"/>
    <n v="5"/>
    <x v="1"/>
    <x v="0"/>
    <x v="3"/>
  </r>
  <r>
    <x v="0"/>
    <x v="3"/>
    <x v="33"/>
    <x v="146"/>
    <m/>
    <m/>
    <n v="6"/>
    <n v="7"/>
    <x v="1"/>
    <x v="0"/>
    <x v="3"/>
  </r>
  <r>
    <x v="0"/>
    <x v="3"/>
    <x v="33"/>
    <x v="147"/>
    <m/>
    <n v="1"/>
    <m/>
    <n v="1"/>
    <x v="1"/>
    <x v="0"/>
    <x v="3"/>
  </r>
  <r>
    <x v="0"/>
    <x v="3"/>
    <x v="33"/>
    <x v="148"/>
    <m/>
    <m/>
    <n v="1"/>
    <n v="4"/>
    <x v="1"/>
    <x v="0"/>
    <x v="3"/>
  </r>
  <r>
    <x v="0"/>
    <x v="3"/>
    <x v="33"/>
    <x v="149"/>
    <m/>
    <m/>
    <n v="1"/>
    <n v="1"/>
    <x v="1"/>
    <x v="0"/>
    <x v="3"/>
  </r>
  <r>
    <x v="0"/>
    <x v="3"/>
    <x v="34"/>
    <x v="150"/>
    <m/>
    <n v="1"/>
    <n v="2"/>
    <n v="4"/>
    <x v="0"/>
    <x v="0"/>
    <x v="3"/>
  </r>
  <r>
    <x v="0"/>
    <x v="3"/>
    <x v="34"/>
    <x v="151"/>
    <n v="1"/>
    <m/>
    <n v="16"/>
    <n v="3"/>
    <x v="0"/>
    <x v="0"/>
    <x v="3"/>
  </r>
  <r>
    <x v="0"/>
    <x v="3"/>
    <x v="34"/>
    <x v="432"/>
    <n v="1"/>
    <m/>
    <n v="2"/>
    <m/>
    <x v="0"/>
    <x v="0"/>
    <x v="3"/>
  </r>
  <r>
    <x v="0"/>
    <x v="3"/>
    <x v="34"/>
    <x v="153"/>
    <n v="2"/>
    <n v="2"/>
    <n v="18"/>
    <n v="9"/>
    <x v="0"/>
    <x v="0"/>
    <x v="3"/>
  </r>
  <r>
    <x v="0"/>
    <x v="3"/>
    <x v="34"/>
    <x v="154"/>
    <n v="1"/>
    <m/>
    <n v="6"/>
    <n v="3"/>
    <x v="0"/>
    <x v="0"/>
    <x v="3"/>
  </r>
  <r>
    <x v="0"/>
    <x v="3"/>
    <x v="34"/>
    <x v="155"/>
    <n v="2"/>
    <n v="1"/>
    <n v="18"/>
    <n v="23"/>
    <x v="0"/>
    <x v="0"/>
    <x v="3"/>
  </r>
  <r>
    <x v="0"/>
    <x v="3"/>
    <x v="34"/>
    <x v="433"/>
    <m/>
    <m/>
    <n v="1"/>
    <m/>
    <x v="0"/>
    <x v="0"/>
    <x v="3"/>
  </r>
  <r>
    <x v="0"/>
    <x v="3"/>
    <x v="35"/>
    <x v="156"/>
    <n v="1"/>
    <m/>
    <n v="5"/>
    <m/>
    <x v="3"/>
    <x v="0"/>
    <x v="3"/>
  </r>
  <r>
    <x v="0"/>
    <x v="3"/>
    <x v="36"/>
    <x v="157"/>
    <m/>
    <m/>
    <n v="2"/>
    <m/>
    <x v="4"/>
    <x v="0"/>
    <x v="3"/>
  </r>
  <r>
    <x v="0"/>
    <x v="3"/>
    <x v="36"/>
    <x v="438"/>
    <n v="1"/>
    <m/>
    <n v="1"/>
    <m/>
    <x v="4"/>
    <x v="0"/>
    <x v="3"/>
  </r>
  <r>
    <x v="0"/>
    <x v="3"/>
    <x v="37"/>
    <x v="158"/>
    <m/>
    <m/>
    <n v="1"/>
    <m/>
    <x v="1"/>
    <x v="0"/>
    <x v="3"/>
  </r>
  <r>
    <x v="0"/>
    <x v="3"/>
    <x v="38"/>
    <x v="441"/>
    <n v="13"/>
    <m/>
    <n v="23"/>
    <m/>
    <x v="0"/>
    <x v="0"/>
    <x v="3"/>
  </r>
  <r>
    <x v="0"/>
    <x v="3"/>
    <x v="38"/>
    <x v="161"/>
    <n v="1"/>
    <n v="7"/>
    <n v="14"/>
    <n v="79"/>
    <x v="0"/>
    <x v="0"/>
    <x v="3"/>
  </r>
  <r>
    <x v="0"/>
    <x v="3"/>
    <x v="38"/>
    <x v="560"/>
    <m/>
    <m/>
    <n v="1"/>
    <m/>
    <x v="0"/>
    <x v="0"/>
    <x v="3"/>
  </r>
  <r>
    <x v="0"/>
    <x v="3"/>
    <x v="38"/>
    <x v="162"/>
    <n v="1"/>
    <n v="1"/>
    <n v="3"/>
    <n v="5"/>
    <x v="0"/>
    <x v="0"/>
    <x v="3"/>
  </r>
  <r>
    <x v="0"/>
    <x v="3"/>
    <x v="38"/>
    <x v="164"/>
    <n v="2"/>
    <m/>
    <n v="3"/>
    <m/>
    <x v="0"/>
    <x v="0"/>
    <x v="3"/>
  </r>
  <r>
    <x v="0"/>
    <x v="3"/>
    <x v="38"/>
    <x v="165"/>
    <m/>
    <m/>
    <n v="1"/>
    <n v="27"/>
    <x v="0"/>
    <x v="0"/>
    <x v="3"/>
  </r>
  <r>
    <x v="0"/>
    <x v="3"/>
    <x v="38"/>
    <x v="166"/>
    <n v="25"/>
    <m/>
    <n v="83"/>
    <m/>
    <x v="0"/>
    <x v="0"/>
    <x v="3"/>
  </r>
  <r>
    <x v="0"/>
    <x v="3"/>
    <x v="38"/>
    <x v="168"/>
    <m/>
    <m/>
    <m/>
    <n v="1"/>
    <x v="0"/>
    <x v="0"/>
    <x v="3"/>
  </r>
  <r>
    <x v="0"/>
    <x v="3"/>
    <x v="39"/>
    <x v="444"/>
    <m/>
    <m/>
    <m/>
    <n v="1"/>
    <x v="1"/>
    <x v="0"/>
    <x v="3"/>
  </r>
  <r>
    <x v="0"/>
    <x v="3"/>
    <x v="39"/>
    <x v="169"/>
    <m/>
    <n v="1"/>
    <n v="2"/>
    <n v="8"/>
    <x v="1"/>
    <x v="0"/>
    <x v="3"/>
  </r>
  <r>
    <x v="0"/>
    <x v="3"/>
    <x v="39"/>
    <x v="446"/>
    <m/>
    <m/>
    <n v="1"/>
    <n v="3"/>
    <x v="1"/>
    <x v="0"/>
    <x v="3"/>
  </r>
  <r>
    <x v="0"/>
    <x v="3"/>
    <x v="39"/>
    <x v="447"/>
    <m/>
    <m/>
    <m/>
    <n v="1"/>
    <x v="1"/>
    <x v="0"/>
    <x v="3"/>
  </r>
  <r>
    <x v="0"/>
    <x v="3"/>
    <x v="39"/>
    <x v="170"/>
    <m/>
    <n v="4"/>
    <n v="12"/>
    <n v="50"/>
    <x v="1"/>
    <x v="0"/>
    <x v="3"/>
  </r>
  <r>
    <x v="0"/>
    <x v="3"/>
    <x v="39"/>
    <x v="171"/>
    <n v="5"/>
    <m/>
    <n v="26"/>
    <n v="8"/>
    <x v="1"/>
    <x v="0"/>
    <x v="3"/>
  </r>
  <r>
    <x v="0"/>
    <x v="3"/>
    <x v="39"/>
    <x v="172"/>
    <m/>
    <n v="1"/>
    <n v="1"/>
    <n v="2"/>
    <x v="1"/>
    <x v="0"/>
    <x v="3"/>
  </r>
  <r>
    <x v="0"/>
    <x v="3"/>
    <x v="39"/>
    <x v="173"/>
    <n v="1"/>
    <n v="1"/>
    <n v="3"/>
    <n v="10"/>
    <x v="1"/>
    <x v="0"/>
    <x v="3"/>
  </r>
  <r>
    <x v="0"/>
    <x v="3"/>
    <x v="39"/>
    <x v="174"/>
    <n v="1"/>
    <m/>
    <n v="3"/>
    <n v="29"/>
    <x v="1"/>
    <x v="0"/>
    <x v="3"/>
  </r>
  <r>
    <x v="0"/>
    <x v="3"/>
    <x v="39"/>
    <x v="175"/>
    <n v="9"/>
    <n v="3"/>
    <n v="50"/>
    <n v="55"/>
    <x v="1"/>
    <x v="0"/>
    <x v="3"/>
  </r>
  <r>
    <x v="0"/>
    <x v="3"/>
    <x v="39"/>
    <x v="594"/>
    <m/>
    <m/>
    <n v="1"/>
    <m/>
    <x v="1"/>
    <x v="0"/>
    <x v="3"/>
  </r>
  <r>
    <x v="0"/>
    <x v="3"/>
    <x v="39"/>
    <x v="176"/>
    <n v="2"/>
    <n v="1"/>
    <n v="20"/>
    <n v="31"/>
    <x v="1"/>
    <x v="0"/>
    <x v="3"/>
  </r>
  <r>
    <x v="0"/>
    <x v="3"/>
    <x v="39"/>
    <x v="179"/>
    <m/>
    <m/>
    <n v="1"/>
    <m/>
    <x v="1"/>
    <x v="0"/>
    <x v="3"/>
  </r>
  <r>
    <x v="0"/>
    <x v="3"/>
    <x v="39"/>
    <x v="180"/>
    <n v="3"/>
    <m/>
    <n v="12"/>
    <n v="16"/>
    <x v="1"/>
    <x v="0"/>
    <x v="3"/>
  </r>
  <r>
    <x v="0"/>
    <x v="3"/>
    <x v="97"/>
    <x v="595"/>
    <m/>
    <m/>
    <n v="1"/>
    <m/>
    <x v="3"/>
    <x v="0"/>
    <x v="3"/>
  </r>
  <r>
    <x v="0"/>
    <x v="3"/>
    <x v="40"/>
    <x v="181"/>
    <m/>
    <m/>
    <m/>
    <n v="6"/>
    <x v="1"/>
    <x v="0"/>
    <x v="3"/>
  </r>
  <r>
    <x v="0"/>
    <x v="3"/>
    <x v="41"/>
    <x v="182"/>
    <m/>
    <n v="1"/>
    <n v="2"/>
    <n v="5"/>
    <x v="0"/>
    <x v="0"/>
    <x v="3"/>
  </r>
  <r>
    <x v="0"/>
    <x v="3"/>
    <x v="41"/>
    <x v="183"/>
    <m/>
    <m/>
    <m/>
    <n v="2"/>
    <x v="0"/>
    <x v="0"/>
    <x v="3"/>
  </r>
  <r>
    <x v="0"/>
    <x v="3"/>
    <x v="41"/>
    <x v="185"/>
    <n v="2"/>
    <m/>
    <n v="21"/>
    <m/>
    <x v="0"/>
    <x v="0"/>
    <x v="3"/>
  </r>
  <r>
    <x v="0"/>
    <x v="3"/>
    <x v="41"/>
    <x v="186"/>
    <n v="4"/>
    <m/>
    <n v="15"/>
    <n v="1"/>
    <x v="0"/>
    <x v="0"/>
    <x v="3"/>
  </r>
  <r>
    <x v="0"/>
    <x v="3"/>
    <x v="41"/>
    <x v="187"/>
    <n v="5"/>
    <n v="1"/>
    <n v="22"/>
    <n v="28"/>
    <x v="0"/>
    <x v="0"/>
    <x v="3"/>
  </r>
  <r>
    <x v="0"/>
    <x v="3"/>
    <x v="41"/>
    <x v="188"/>
    <n v="2"/>
    <n v="1"/>
    <n v="11"/>
    <n v="4"/>
    <x v="0"/>
    <x v="0"/>
    <x v="3"/>
  </r>
  <r>
    <x v="0"/>
    <x v="3"/>
    <x v="41"/>
    <x v="189"/>
    <m/>
    <n v="13"/>
    <n v="1"/>
    <n v="31"/>
    <x v="0"/>
    <x v="0"/>
    <x v="3"/>
  </r>
  <r>
    <x v="0"/>
    <x v="3"/>
    <x v="83"/>
    <x v="596"/>
    <n v="1"/>
    <m/>
    <n v="1"/>
    <m/>
    <x v="3"/>
    <x v="0"/>
    <x v="3"/>
  </r>
  <r>
    <x v="0"/>
    <x v="3"/>
    <x v="42"/>
    <x v="453"/>
    <m/>
    <m/>
    <m/>
    <n v="1"/>
    <x v="0"/>
    <x v="0"/>
    <x v="3"/>
  </r>
  <r>
    <x v="0"/>
    <x v="3"/>
    <x v="42"/>
    <x v="454"/>
    <m/>
    <n v="1"/>
    <m/>
    <n v="1"/>
    <x v="0"/>
    <x v="0"/>
    <x v="3"/>
  </r>
  <r>
    <x v="0"/>
    <x v="3"/>
    <x v="42"/>
    <x v="597"/>
    <m/>
    <m/>
    <n v="1"/>
    <m/>
    <x v="0"/>
    <x v="0"/>
    <x v="3"/>
  </r>
  <r>
    <x v="0"/>
    <x v="3"/>
    <x v="42"/>
    <x v="192"/>
    <m/>
    <m/>
    <m/>
    <n v="1"/>
    <x v="0"/>
    <x v="0"/>
    <x v="3"/>
  </r>
  <r>
    <x v="0"/>
    <x v="3"/>
    <x v="42"/>
    <x v="193"/>
    <m/>
    <m/>
    <n v="1"/>
    <n v="6"/>
    <x v="0"/>
    <x v="0"/>
    <x v="3"/>
  </r>
  <r>
    <x v="0"/>
    <x v="3"/>
    <x v="42"/>
    <x v="195"/>
    <m/>
    <m/>
    <m/>
    <n v="1"/>
    <x v="0"/>
    <x v="0"/>
    <x v="3"/>
  </r>
  <r>
    <x v="0"/>
    <x v="3"/>
    <x v="42"/>
    <x v="196"/>
    <m/>
    <m/>
    <n v="1"/>
    <n v="2"/>
    <x v="0"/>
    <x v="0"/>
    <x v="3"/>
  </r>
  <r>
    <x v="0"/>
    <x v="3"/>
    <x v="42"/>
    <x v="197"/>
    <n v="2"/>
    <m/>
    <n v="9"/>
    <n v="1"/>
    <x v="0"/>
    <x v="0"/>
    <x v="3"/>
  </r>
  <r>
    <x v="0"/>
    <x v="3"/>
    <x v="42"/>
    <x v="198"/>
    <n v="1"/>
    <n v="3"/>
    <n v="7"/>
    <n v="78"/>
    <x v="0"/>
    <x v="0"/>
    <x v="3"/>
  </r>
  <r>
    <x v="0"/>
    <x v="3"/>
    <x v="42"/>
    <x v="199"/>
    <m/>
    <m/>
    <n v="2"/>
    <m/>
    <x v="0"/>
    <x v="0"/>
    <x v="3"/>
  </r>
  <r>
    <x v="0"/>
    <x v="3"/>
    <x v="42"/>
    <x v="201"/>
    <m/>
    <m/>
    <m/>
    <n v="17"/>
    <x v="0"/>
    <x v="0"/>
    <x v="3"/>
  </r>
  <r>
    <x v="0"/>
    <x v="3"/>
    <x v="42"/>
    <x v="458"/>
    <m/>
    <m/>
    <n v="1"/>
    <m/>
    <x v="0"/>
    <x v="0"/>
    <x v="3"/>
  </r>
  <r>
    <x v="0"/>
    <x v="3"/>
    <x v="42"/>
    <x v="202"/>
    <n v="1"/>
    <n v="4"/>
    <n v="4"/>
    <n v="64"/>
    <x v="0"/>
    <x v="0"/>
    <x v="3"/>
  </r>
  <r>
    <x v="0"/>
    <x v="3"/>
    <x v="43"/>
    <x v="203"/>
    <n v="78"/>
    <m/>
    <n v="325"/>
    <m/>
    <x v="3"/>
    <x v="0"/>
    <x v="3"/>
  </r>
  <r>
    <x v="0"/>
    <x v="3"/>
    <x v="43"/>
    <x v="204"/>
    <n v="5"/>
    <m/>
    <n v="6"/>
    <m/>
    <x v="3"/>
    <x v="0"/>
    <x v="3"/>
  </r>
  <r>
    <x v="0"/>
    <x v="3"/>
    <x v="44"/>
    <x v="459"/>
    <m/>
    <m/>
    <m/>
    <n v="1"/>
    <x v="1"/>
    <x v="0"/>
    <x v="3"/>
  </r>
  <r>
    <x v="0"/>
    <x v="3"/>
    <x v="46"/>
    <x v="207"/>
    <m/>
    <m/>
    <n v="11"/>
    <n v="11"/>
    <x v="1"/>
    <x v="0"/>
    <x v="3"/>
  </r>
  <r>
    <x v="0"/>
    <x v="3"/>
    <x v="46"/>
    <x v="464"/>
    <m/>
    <n v="1"/>
    <n v="3"/>
    <n v="8"/>
    <x v="1"/>
    <x v="0"/>
    <x v="3"/>
  </r>
  <r>
    <x v="0"/>
    <x v="3"/>
    <x v="46"/>
    <x v="465"/>
    <m/>
    <m/>
    <n v="1"/>
    <n v="1"/>
    <x v="1"/>
    <x v="0"/>
    <x v="3"/>
  </r>
  <r>
    <x v="0"/>
    <x v="3"/>
    <x v="46"/>
    <x v="466"/>
    <m/>
    <m/>
    <n v="1"/>
    <m/>
    <x v="1"/>
    <x v="0"/>
    <x v="3"/>
  </r>
  <r>
    <x v="0"/>
    <x v="3"/>
    <x v="46"/>
    <x v="468"/>
    <m/>
    <m/>
    <m/>
    <n v="1"/>
    <x v="1"/>
    <x v="0"/>
    <x v="3"/>
  </r>
  <r>
    <x v="0"/>
    <x v="3"/>
    <x v="47"/>
    <x v="208"/>
    <n v="2"/>
    <n v="3"/>
    <n v="18"/>
    <n v="63"/>
    <x v="1"/>
    <x v="0"/>
    <x v="3"/>
  </r>
  <r>
    <x v="0"/>
    <x v="3"/>
    <x v="47"/>
    <x v="209"/>
    <m/>
    <n v="24"/>
    <n v="6"/>
    <n v="235"/>
    <x v="1"/>
    <x v="0"/>
    <x v="3"/>
  </r>
  <r>
    <x v="0"/>
    <x v="3"/>
    <x v="47"/>
    <x v="210"/>
    <n v="2"/>
    <n v="1"/>
    <n v="10"/>
    <n v="83"/>
    <x v="1"/>
    <x v="0"/>
    <x v="3"/>
  </r>
  <r>
    <x v="0"/>
    <x v="3"/>
    <x v="47"/>
    <x v="211"/>
    <n v="3"/>
    <n v="19"/>
    <n v="44"/>
    <n v="89"/>
    <x v="1"/>
    <x v="0"/>
    <x v="3"/>
  </r>
  <r>
    <x v="0"/>
    <x v="3"/>
    <x v="47"/>
    <x v="212"/>
    <n v="2"/>
    <n v="11"/>
    <n v="38"/>
    <n v="58"/>
    <x v="1"/>
    <x v="0"/>
    <x v="3"/>
  </r>
  <r>
    <x v="0"/>
    <x v="3"/>
    <x v="49"/>
    <x v="214"/>
    <n v="1"/>
    <m/>
    <n v="3"/>
    <n v="39"/>
    <x v="1"/>
    <x v="0"/>
    <x v="3"/>
  </r>
  <r>
    <x v="0"/>
    <x v="3"/>
    <x v="49"/>
    <x v="215"/>
    <n v="2"/>
    <n v="2"/>
    <n v="9"/>
    <n v="36"/>
    <x v="1"/>
    <x v="0"/>
    <x v="3"/>
  </r>
  <r>
    <x v="0"/>
    <x v="3"/>
    <x v="49"/>
    <x v="216"/>
    <n v="1"/>
    <n v="1"/>
    <n v="3"/>
    <n v="24"/>
    <x v="1"/>
    <x v="0"/>
    <x v="3"/>
  </r>
  <r>
    <x v="0"/>
    <x v="3"/>
    <x v="49"/>
    <x v="218"/>
    <m/>
    <n v="6"/>
    <n v="12"/>
    <n v="93"/>
    <x v="1"/>
    <x v="0"/>
    <x v="3"/>
  </r>
  <r>
    <x v="0"/>
    <x v="3"/>
    <x v="49"/>
    <x v="219"/>
    <m/>
    <m/>
    <m/>
    <n v="4"/>
    <x v="1"/>
    <x v="0"/>
    <x v="3"/>
  </r>
  <r>
    <x v="0"/>
    <x v="3"/>
    <x v="85"/>
    <x v="474"/>
    <n v="1"/>
    <m/>
    <n v="1"/>
    <m/>
    <x v="3"/>
    <x v="0"/>
    <x v="3"/>
  </r>
  <r>
    <x v="0"/>
    <x v="3"/>
    <x v="85"/>
    <x v="475"/>
    <n v="1"/>
    <m/>
    <n v="1"/>
    <m/>
    <x v="3"/>
    <x v="0"/>
    <x v="3"/>
  </r>
  <r>
    <x v="0"/>
    <x v="3"/>
    <x v="51"/>
    <x v="221"/>
    <m/>
    <m/>
    <n v="1"/>
    <n v="1"/>
    <x v="0"/>
    <x v="0"/>
    <x v="3"/>
  </r>
  <r>
    <x v="0"/>
    <x v="3"/>
    <x v="51"/>
    <x v="223"/>
    <m/>
    <m/>
    <n v="1"/>
    <n v="2"/>
    <x v="0"/>
    <x v="0"/>
    <x v="3"/>
  </r>
  <r>
    <x v="0"/>
    <x v="3"/>
    <x v="51"/>
    <x v="479"/>
    <m/>
    <m/>
    <n v="1"/>
    <m/>
    <x v="0"/>
    <x v="0"/>
    <x v="3"/>
  </r>
  <r>
    <x v="0"/>
    <x v="3"/>
    <x v="52"/>
    <x v="481"/>
    <n v="7"/>
    <m/>
    <n v="16"/>
    <m/>
    <x v="0"/>
    <x v="0"/>
    <x v="3"/>
  </r>
  <r>
    <x v="0"/>
    <x v="3"/>
    <x v="52"/>
    <x v="226"/>
    <n v="1"/>
    <m/>
    <n v="4"/>
    <n v="10"/>
    <x v="0"/>
    <x v="0"/>
    <x v="3"/>
  </r>
  <r>
    <x v="0"/>
    <x v="3"/>
    <x v="52"/>
    <x v="229"/>
    <m/>
    <m/>
    <m/>
    <n v="5"/>
    <x v="0"/>
    <x v="0"/>
    <x v="3"/>
  </r>
  <r>
    <x v="0"/>
    <x v="3"/>
    <x v="52"/>
    <x v="482"/>
    <n v="1"/>
    <m/>
    <n v="3"/>
    <m/>
    <x v="0"/>
    <x v="0"/>
    <x v="3"/>
  </r>
  <r>
    <x v="0"/>
    <x v="3"/>
    <x v="53"/>
    <x v="233"/>
    <n v="8"/>
    <m/>
    <n v="13"/>
    <m/>
    <x v="3"/>
    <x v="0"/>
    <x v="3"/>
  </r>
  <r>
    <x v="0"/>
    <x v="3"/>
    <x v="53"/>
    <x v="234"/>
    <n v="3"/>
    <m/>
    <n v="3"/>
    <m/>
    <x v="3"/>
    <x v="0"/>
    <x v="3"/>
  </r>
  <r>
    <x v="0"/>
    <x v="3"/>
    <x v="54"/>
    <x v="235"/>
    <m/>
    <m/>
    <n v="1"/>
    <n v="8"/>
    <x v="4"/>
    <x v="0"/>
    <x v="3"/>
  </r>
  <r>
    <x v="0"/>
    <x v="3"/>
    <x v="54"/>
    <x v="485"/>
    <m/>
    <m/>
    <m/>
    <n v="2"/>
    <x v="4"/>
    <x v="0"/>
    <x v="3"/>
  </r>
  <r>
    <x v="0"/>
    <x v="3"/>
    <x v="54"/>
    <x v="236"/>
    <m/>
    <m/>
    <n v="1"/>
    <m/>
    <x v="4"/>
    <x v="0"/>
    <x v="3"/>
  </r>
  <r>
    <x v="0"/>
    <x v="3"/>
    <x v="54"/>
    <x v="237"/>
    <n v="1"/>
    <n v="3"/>
    <n v="8"/>
    <n v="5"/>
    <x v="4"/>
    <x v="0"/>
    <x v="3"/>
  </r>
  <r>
    <x v="0"/>
    <x v="3"/>
    <x v="55"/>
    <x v="240"/>
    <n v="12"/>
    <m/>
    <n v="36"/>
    <m/>
    <x v="0"/>
    <x v="0"/>
    <x v="3"/>
  </r>
  <r>
    <x v="0"/>
    <x v="3"/>
    <x v="55"/>
    <x v="241"/>
    <n v="98"/>
    <n v="49"/>
    <n v="352"/>
    <n v="709"/>
    <x v="0"/>
    <x v="0"/>
    <x v="3"/>
  </r>
  <r>
    <x v="0"/>
    <x v="3"/>
    <x v="55"/>
    <x v="242"/>
    <m/>
    <m/>
    <n v="1"/>
    <m/>
    <x v="0"/>
    <x v="0"/>
    <x v="3"/>
  </r>
  <r>
    <x v="0"/>
    <x v="3"/>
    <x v="55"/>
    <x v="243"/>
    <n v="18"/>
    <n v="1"/>
    <n v="43"/>
    <n v="4"/>
    <x v="0"/>
    <x v="0"/>
    <x v="3"/>
  </r>
  <r>
    <x v="0"/>
    <x v="3"/>
    <x v="55"/>
    <x v="246"/>
    <n v="6"/>
    <m/>
    <n v="59"/>
    <n v="6"/>
    <x v="0"/>
    <x v="0"/>
    <x v="3"/>
  </r>
  <r>
    <x v="0"/>
    <x v="3"/>
    <x v="55"/>
    <x v="247"/>
    <n v="1"/>
    <n v="1"/>
    <n v="13"/>
    <n v="15"/>
    <x v="0"/>
    <x v="0"/>
    <x v="3"/>
  </r>
  <r>
    <x v="0"/>
    <x v="3"/>
    <x v="55"/>
    <x v="487"/>
    <m/>
    <m/>
    <n v="1"/>
    <m/>
    <x v="0"/>
    <x v="0"/>
    <x v="3"/>
  </r>
  <r>
    <x v="0"/>
    <x v="3"/>
    <x v="55"/>
    <x v="249"/>
    <n v="3"/>
    <n v="1"/>
    <n v="22"/>
    <n v="6"/>
    <x v="0"/>
    <x v="0"/>
    <x v="3"/>
  </r>
  <r>
    <x v="0"/>
    <x v="3"/>
    <x v="55"/>
    <x v="250"/>
    <n v="25"/>
    <n v="1"/>
    <n v="95"/>
    <n v="16"/>
    <x v="0"/>
    <x v="0"/>
    <x v="3"/>
  </r>
  <r>
    <x v="0"/>
    <x v="3"/>
    <x v="55"/>
    <x v="251"/>
    <n v="11"/>
    <n v="1"/>
    <n v="62"/>
    <n v="66"/>
    <x v="0"/>
    <x v="0"/>
    <x v="3"/>
  </r>
  <r>
    <x v="0"/>
    <x v="3"/>
    <x v="55"/>
    <x v="252"/>
    <m/>
    <n v="3"/>
    <n v="2"/>
    <n v="6"/>
    <x v="0"/>
    <x v="0"/>
    <x v="3"/>
  </r>
  <r>
    <x v="0"/>
    <x v="3"/>
    <x v="55"/>
    <x v="488"/>
    <m/>
    <m/>
    <n v="2"/>
    <m/>
    <x v="0"/>
    <x v="0"/>
    <x v="3"/>
  </r>
  <r>
    <x v="0"/>
    <x v="3"/>
    <x v="55"/>
    <x v="258"/>
    <n v="26"/>
    <n v="7"/>
    <n v="95"/>
    <n v="165"/>
    <x v="0"/>
    <x v="0"/>
    <x v="3"/>
  </r>
  <r>
    <x v="0"/>
    <x v="3"/>
    <x v="55"/>
    <x v="259"/>
    <n v="1"/>
    <m/>
    <n v="2"/>
    <m/>
    <x v="0"/>
    <x v="0"/>
    <x v="3"/>
  </r>
  <r>
    <x v="0"/>
    <x v="3"/>
    <x v="55"/>
    <x v="489"/>
    <n v="1"/>
    <m/>
    <n v="3"/>
    <m/>
    <x v="0"/>
    <x v="0"/>
    <x v="3"/>
  </r>
  <r>
    <x v="0"/>
    <x v="3"/>
    <x v="55"/>
    <x v="260"/>
    <m/>
    <m/>
    <n v="1"/>
    <m/>
    <x v="0"/>
    <x v="0"/>
    <x v="3"/>
  </r>
  <r>
    <x v="0"/>
    <x v="3"/>
    <x v="55"/>
    <x v="490"/>
    <m/>
    <m/>
    <n v="2"/>
    <m/>
    <x v="0"/>
    <x v="0"/>
    <x v="3"/>
  </r>
  <r>
    <x v="0"/>
    <x v="3"/>
    <x v="55"/>
    <x v="266"/>
    <m/>
    <m/>
    <n v="1"/>
    <m/>
    <x v="0"/>
    <x v="0"/>
    <x v="3"/>
  </r>
  <r>
    <x v="0"/>
    <x v="3"/>
    <x v="55"/>
    <x v="268"/>
    <m/>
    <m/>
    <n v="1"/>
    <m/>
    <x v="0"/>
    <x v="0"/>
    <x v="3"/>
  </r>
  <r>
    <x v="0"/>
    <x v="3"/>
    <x v="56"/>
    <x v="269"/>
    <n v="1"/>
    <m/>
    <n v="3"/>
    <m/>
    <x v="2"/>
    <x v="1"/>
    <x v="3"/>
  </r>
  <r>
    <x v="0"/>
    <x v="3"/>
    <x v="56"/>
    <x v="270"/>
    <n v="13"/>
    <n v="14"/>
    <n v="62"/>
    <n v="160"/>
    <x v="2"/>
    <x v="1"/>
    <x v="3"/>
  </r>
  <r>
    <x v="0"/>
    <x v="3"/>
    <x v="57"/>
    <x v="493"/>
    <m/>
    <m/>
    <n v="1"/>
    <m/>
    <x v="1"/>
    <x v="0"/>
    <x v="3"/>
  </r>
  <r>
    <x v="0"/>
    <x v="3"/>
    <x v="57"/>
    <x v="271"/>
    <m/>
    <m/>
    <n v="1"/>
    <m/>
    <x v="1"/>
    <x v="0"/>
    <x v="3"/>
  </r>
  <r>
    <x v="0"/>
    <x v="3"/>
    <x v="57"/>
    <x v="496"/>
    <n v="1"/>
    <m/>
    <n v="1"/>
    <m/>
    <x v="1"/>
    <x v="0"/>
    <x v="3"/>
  </r>
  <r>
    <x v="0"/>
    <x v="3"/>
    <x v="57"/>
    <x v="272"/>
    <n v="4"/>
    <n v="2"/>
    <n v="20"/>
    <n v="3"/>
    <x v="1"/>
    <x v="0"/>
    <x v="3"/>
  </r>
  <r>
    <x v="0"/>
    <x v="3"/>
    <x v="57"/>
    <x v="273"/>
    <n v="1"/>
    <m/>
    <n v="11"/>
    <m/>
    <x v="1"/>
    <x v="0"/>
    <x v="3"/>
  </r>
  <r>
    <x v="0"/>
    <x v="3"/>
    <x v="57"/>
    <x v="498"/>
    <m/>
    <m/>
    <m/>
    <n v="1"/>
    <x v="1"/>
    <x v="0"/>
    <x v="3"/>
  </r>
  <r>
    <x v="0"/>
    <x v="3"/>
    <x v="57"/>
    <x v="499"/>
    <n v="1"/>
    <m/>
    <n v="2"/>
    <n v="1"/>
    <x v="1"/>
    <x v="0"/>
    <x v="3"/>
  </r>
  <r>
    <x v="0"/>
    <x v="3"/>
    <x v="57"/>
    <x v="274"/>
    <n v="3"/>
    <n v="20"/>
    <n v="43"/>
    <n v="173"/>
    <x v="1"/>
    <x v="0"/>
    <x v="3"/>
  </r>
  <r>
    <x v="0"/>
    <x v="3"/>
    <x v="57"/>
    <x v="275"/>
    <m/>
    <m/>
    <m/>
    <n v="5"/>
    <x v="1"/>
    <x v="0"/>
    <x v="3"/>
  </r>
  <r>
    <x v="0"/>
    <x v="3"/>
    <x v="57"/>
    <x v="276"/>
    <n v="1"/>
    <n v="1"/>
    <n v="12"/>
    <n v="50"/>
    <x v="1"/>
    <x v="0"/>
    <x v="3"/>
  </r>
  <r>
    <x v="0"/>
    <x v="3"/>
    <x v="57"/>
    <x v="277"/>
    <n v="1"/>
    <n v="2"/>
    <n v="5"/>
    <n v="11"/>
    <x v="1"/>
    <x v="0"/>
    <x v="3"/>
  </r>
  <r>
    <x v="0"/>
    <x v="3"/>
    <x v="57"/>
    <x v="598"/>
    <m/>
    <m/>
    <m/>
    <n v="1"/>
    <x v="1"/>
    <x v="0"/>
    <x v="3"/>
  </r>
  <r>
    <x v="0"/>
    <x v="3"/>
    <x v="57"/>
    <x v="501"/>
    <m/>
    <m/>
    <n v="1"/>
    <m/>
    <x v="1"/>
    <x v="0"/>
    <x v="3"/>
  </r>
  <r>
    <x v="0"/>
    <x v="3"/>
    <x v="57"/>
    <x v="504"/>
    <n v="1"/>
    <n v="1"/>
    <n v="9"/>
    <n v="15"/>
    <x v="1"/>
    <x v="0"/>
    <x v="3"/>
  </r>
  <r>
    <x v="0"/>
    <x v="3"/>
    <x v="57"/>
    <x v="599"/>
    <n v="1"/>
    <m/>
    <n v="3"/>
    <m/>
    <x v="1"/>
    <x v="0"/>
    <x v="3"/>
  </r>
  <r>
    <x v="0"/>
    <x v="3"/>
    <x v="58"/>
    <x v="281"/>
    <m/>
    <m/>
    <m/>
    <n v="1"/>
    <x v="1"/>
    <x v="0"/>
    <x v="3"/>
  </r>
  <r>
    <x v="0"/>
    <x v="3"/>
    <x v="58"/>
    <x v="282"/>
    <m/>
    <m/>
    <n v="1"/>
    <n v="6"/>
    <x v="1"/>
    <x v="0"/>
    <x v="3"/>
  </r>
  <r>
    <x v="0"/>
    <x v="3"/>
    <x v="59"/>
    <x v="284"/>
    <n v="1"/>
    <m/>
    <n v="2"/>
    <m/>
    <x v="3"/>
    <x v="0"/>
    <x v="3"/>
  </r>
  <r>
    <x v="0"/>
    <x v="3"/>
    <x v="59"/>
    <x v="285"/>
    <n v="4"/>
    <m/>
    <n v="7"/>
    <m/>
    <x v="3"/>
    <x v="0"/>
    <x v="3"/>
  </r>
  <r>
    <x v="0"/>
    <x v="4"/>
    <x v="0"/>
    <x v="0"/>
    <m/>
    <m/>
    <m/>
    <n v="1"/>
    <x v="0"/>
    <x v="0"/>
    <x v="4"/>
  </r>
  <r>
    <x v="0"/>
    <x v="4"/>
    <x v="0"/>
    <x v="288"/>
    <n v="1"/>
    <m/>
    <n v="1"/>
    <m/>
    <x v="0"/>
    <x v="0"/>
    <x v="4"/>
  </r>
  <r>
    <x v="0"/>
    <x v="4"/>
    <x v="1"/>
    <x v="292"/>
    <m/>
    <m/>
    <n v="1"/>
    <n v="3"/>
    <x v="1"/>
    <x v="0"/>
    <x v="4"/>
  </r>
  <r>
    <x v="0"/>
    <x v="4"/>
    <x v="1"/>
    <x v="294"/>
    <m/>
    <m/>
    <n v="3"/>
    <n v="8"/>
    <x v="1"/>
    <x v="0"/>
    <x v="4"/>
  </r>
  <r>
    <x v="0"/>
    <x v="4"/>
    <x v="1"/>
    <x v="295"/>
    <m/>
    <n v="2"/>
    <m/>
    <n v="6"/>
    <x v="1"/>
    <x v="0"/>
    <x v="4"/>
  </r>
  <r>
    <x v="0"/>
    <x v="4"/>
    <x v="1"/>
    <x v="1"/>
    <n v="1"/>
    <m/>
    <n v="2"/>
    <n v="16"/>
    <x v="1"/>
    <x v="0"/>
    <x v="4"/>
  </r>
  <r>
    <x v="0"/>
    <x v="4"/>
    <x v="1"/>
    <x v="296"/>
    <m/>
    <m/>
    <m/>
    <n v="2"/>
    <x v="1"/>
    <x v="0"/>
    <x v="4"/>
  </r>
  <r>
    <x v="0"/>
    <x v="4"/>
    <x v="1"/>
    <x v="2"/>
    <m/>
    <m/>
    <n v="1"/>
    <n v="1"/>
    <x v="1"/>
    <x v="0"/>
    <x v="4"/>
  </r>
  <r>
    <x v="0"/>
    <x v="4"/>
    <x v="1"/>
    <x v="3"/>
    <m/>
    <n v="2"/>
    <n v="6"/>
    <n v="16"/>
    <x v="1"/>
    <x v="0"/>
    <x v="4"/>
  </r>
  <r>
    <x v="0"/>
    <x v="4"/>
    <x v="1"/>
    <x v="297"/>
    <m/>
    <m/>
    <n v="1"/>
    <n v="7"/>
    <x v="1"/>
    <x v="0"/>
    <x v="4"/>
  </r>
  <r>
    <x v="0"/>
    <x v="4"/>
    <x v="1"/>
    <x v="5"/>
    <n v="2"/>
    <n v="1"/>
    <n v="18"/>
    <n v="46"/>
    <x v="1"/>
    <x v="0"/>
    <x v="4"/>
  </r>
  <r>
    <x v="0"/>
    <x v="4"/>
    <x v="1"/>
    <x v="6"/>
    <n v="3"/>
    <n v="2"/>
    <n v="14"/>
    <n v="28"/>
    <x v="1"/>
    <x v="0"/>
    <x v="4"/>
  </r>
  <r>
    <x v="0"/>
    <x v="4"/>
    <x v="1"/>
    <x v="7"/>
    <n v="3"/>
    <n v="4"/>
    <n v="17"/>
    <n v="23"/>
    <x v="1"/>
    <x v="0"/>
    <x v="4"/>
  </r>
  <r>
    <x v="0"/>
    <x v="4"/>
    <x v="1"/>
    <x v="8"/>
    <m/>
    <m/>
    <n v="1"/>
    <n v="2"/>
    <x v="1"/>
    <x v="0"/>
    <x v="4"/>
  </r>
  <r>
    <x v="0"/>
    <x v="4"/>
    <x v="1"/>
    <x v="514"/>
    <m/>
    <m/>
    <m/>
    <n v="1"/>
    <x v="1"/>
    <x v="0"/>
    <x v="4"/>
  </r>
  <r>
    <x v="0"/>
    <x v="4"/>
    <x v="1"/>
    <x v="298"/>
    <m/>
    <m/>
    <n v="1"/>
    <n v="2"/>
    <x v="1"/>
    <x v="0"/>
    <x v="4"/>
  </r>
  <r>
    <x v="0"/>
    <x v="4"/>
    <x v="1"/>
    <x v="300"/>
    <m/>
    <m/>
    <n v="1"/>
    <m/>
    <x v="1"/>
    <x v="0"/>
    <x v="4"/>
  </r>
  <r>
    <x v="0"/>
    <x v="4"/>
    <x v="1"/>
    <x v="301"/>
    <n v="1"/>
    <m/>
    <n v="1"/>
    <m/>
    <x v="1"/>
    <x v="0"/>
    <x v="4"/>
  </r>
  <r>
    <x v="0"/>
    <x v="4"/>
    <x v="2"/>
    <x v="10"/>
    <m/>
    <m/>
    <m/>
    <n v="1"/>
    <x v="2"/>
    <x v="1"/>
    <x v="4"/>
  </r>
  <r>
    <x v="0"/>
    <x v="4"/>
    <x v="62"/>
    <x v="304"/>
    <n v="1"/>
    <m/>
    <n v="2"/>
    <m/>
    <x v="3"/>
    <x v="0"/>
    <x v="4"/>
  </r>
  <r>
    <x v="0"/>
    <x v="4"/>
    <x v="3"/>
    <x v="11"/>
    <n v="61"/>
    <m/>
    <n v="130"/>
    <m/>
    <x v="2"/>
    <x v="1"/>
    <x v="4"/>
  </r>
  <r>
    <x v="0"/>
    <x v="4"/>
    <x v="3"/>
    <x v="305"/>
    <n v="1"/>
    <m/>
    <n v="4"/>
    <m/>
    <x v="2"/>
    <x v="1"/>
    <x v="4"/>
  </r>
  <r>
    <x v="0"/>
    <x v="4"/>
    <x v="4"/>
    <x v="306"/>
    <n v="1"/>
    <m/>
    <n v="3"/>
    <n v="1"/>
    <x v="1"/>
    <x v="0"/>
    <x v="4"/>
  </r>
  <r>
    <x v="0"/>
    <x v="4"/>
    <x v="4"/>
    <x v="520"/>
    <m/>
    <m/>
    <n v="1"/>
    <n v="2"/>
    <x v="1"/>
    <x v="0"/>
    <x v="4"/>
  </r>
  <r>
    <x v="0"/>
    <x v="4"/>
    <x v="4"/>
    <x v="12"/>
    <m/>
    <m/>
    <n v="1"/>
    <m/>
    <x v="1"/>
    <x v="0"/>
    <x v="4"/>
  </r>
  <r>
    <x v="0"/>
    <x v="4"/>
    <x v="5"/>
    <x v="600"/>
    <m/>
    <m/>
    <n v="1"/>
    <m/>
    <x v="1"/>
    <x v="0"/>
    <x v="4"/>
  </r>
  <r>
    <x v="0"/>
    <x v="4"/>
    <x v="5"/>
    <x v="308"/>
    <m/>
    <m/>
    <n v="1"/>
    <m/>
    <x v="1"/>
    <x v="0"/>
    <x v="4"/>
  </r>
  <r>
    <x v="0"/>
    <x v="4"/>
    <x v="5"/>
    <x v="13"/>
    <m/>
    <m/>
    <n v="3"/>
    <m/>
    <x v="1"/>
    <x v="0"/>
    <x v="4"/>
  </r>
  <r>
    <x v="0"/>
    <x v="4"/>
    <x v="5"/>
    <x v="15"/>
    <n v="1"/>
    <n v="1"/>
    <n v="3"/>
    <n v="14"/>
    <x v="1"/>
    <x v="0"/>
    <x v="4"/>
  </r>
  <r>
    <x v="0"/>
    <x v="4"/>
    <x v="5"/>
    <x v="311"/>
    <m/>
    <m/>
    <n v="4"/>
    <n v="7"/>
    <x v="1"/>
    <x v="0"/>
    <x v="4"/>
  </r>
  <r>
    <x v="0"/>
    <x v="4"/>
    <x v="5"/>
    <x v="16"/>
    <n v="1"/>
    <m/>
    <n v="4"/>
    <n v="21"/>
    <x v="1"/>
    <x v="0"/>
    <x v="4"/>
  </r>
  <r>
    <x v="0"/>
    <x v="4"/>
    <x v="5"/>
    <x v="312"/>
    <m/>
    <m/>
    <m/>
    <n v="1"/>
    <x v="1"/>
    <x v="0"/>
    <x v="4"/>
  </r>
  <r>
    <x v="0"/>
    <x v="4"/>
    <x v="5"/>
    <x v="17"/>
    <n v="1"/>
    <m/>
    <n v="4"/>
    <n v="4"/>
    <x v="1"/>
    <x v="0"/>
    <x v="4"/>
  </r>
  <r>
    <x v="0"/>
    <x v="4"/>
    <x v="5"/>
    <x v="313"/>
    <m/>
    <m/>
    <n v="2"/>
    <n v="1"/>
    <x v="1"/>
    <x v="0"/>
    <x v="4"/>
  </r>
  <r>
    <x v="0"/>
    <x v="4"/>
    <x v="5"/>
    <x v="314"/>
    <n v="1"/>
    <m/>
    <n v="1"/>
    <m/>
    <x v="1"/>
    <x v="0"/>
    <x v="4"/>
  </r>
  <r>
    <x v="0"/>
    <x v="4"/>
    <x v="5"/>
    <x v="315"/>
    <m/>
    <m/>
    <m/>
    <n v="1"/>
    <x v="1"/>
    <x v="0"/>
    <x v="4"/>
  </r>
  <r>
    <x v="0"/>
    <x v="4"/>
    <x v="5"/>
    <x v="316"/>
    <m/>
    <m/>
    <n v="1"/>
    <m/>
    <x v="1"/>
    <x v="0"/>
    <x v="4"/>
  </r>
  <r>
    <x v="0"/>
    <x v="4"/>
    <x v="5"/>
    <x v="317"/>
    <n v="1"/>
    <m/>
    <n v="5"/>
    <n v="1"/>
    <x v="1"/>
    <x v="0"/>
    <x v="4"/>
  </r>
  <r>
    <x v="0"/>
    <x v="4"/>
    <x v="5"/>
    <x v="318"/>
    <m/>
    <m/>
    <m/>
    <n v="2"/>
    <x v="1"/>
    <x v="0"/>
    <x v="4"/>
  </r>
  <r>
    <x v="0"/>
    <x v="4"/>
    <x v="5"/>
    <x v="18"/>
    <m/>
    <m/>
    <n v="1"/>
    <n v="12"/>
    <x v="1"/>
    <x v="0"/>
    <x v="4"/>
  </r>
  <r>
    <x v="0"/>
    <x v="4"/>
    <x v="5"/>
    <x v="19"/>
    <m/>
    <m/>
    <m/>
    <n v="2"/>
    <x v="1"/>
    <x v="0"/>
    <x v="4"/>
  </r>
  <r>
    <x v="0"/>
    <x v="4"/>
    <x v="5"/>
    <x v="20"/>
    <n v="7"/>
    <m/>
    <n v="11"/>
    <n v="24"/>
    <x v="1"/>
    <x v="0"/>
    <x v="4"/>
  </r>
  <r>
    <x v="0"/>
    <x v="4"/>
    <x v="5"/>
    <x v="21"/>
    <n v="2"/>
    <m/>
    <n v="11"/>
    <n v="12"/>
    <x v="1"/>
    <x v="0"/>
    <x v="4"/>
  </r>
  <r>
    <x v="0"/>
    <x v="4"/>
    <x v="5"/>
    <x v="22"/>
    <n v="12"/>
    <n v="2"/>
    <n v="56"/>
    <n v="57"/>
    <x v="1"/>
    <x v="0"/>
    <x v="4"/>
  </r>
  <r>
    <x v="0"/>
    <x v="4"/>
    <x v="5"/>
    <x v="23"/>
    <m/>
    <m/>
    <n v="1"/>
    <n v="6"/>
    <x v="1"/>
    <x v="0"/>
    <x v="4"/>
  </r>
  <r>
    <x v="0"/>
    <x v="4"/>
    <x v="5"/>
    <x v="24"/>
    <n v="9"/>
    <n v="2"/>
    <n v="45"/>
    <n v="37"/>
    <x v="1"/>
    <x v="0"/>
    <x v="4"/>
  </r>
  <r>
    <x v="0"/>
    <x v="4"/>
    <x v="5"/>
    <x v="25"/>
    <m/>
    <n v="1"/>
    <n v="2"/>
    <n v="7"/>
    <x v="1"/>
    <x v="0"/>
    <x v="4"/>
  </r>
  <r>
    <x v="0"/>
    <x v="4"/>
    <x v="5"/>
    <x v="26"/>
    <n v="8"/>
    <n v="1"/>
    <n v="40"/>
    <n v="35"/>
    <x v="1"/>
    <x v="0"/>
    <x v="4"/>
  </r>
  <r>
    <x v="0"/>
    <x v="4"/>
    <x v="63"/>
    <x v="320"/>
    <m/>
    <m/>
    <m/>
    <n v="1"/>
    <x v="4"/>
    <x v="0"/>
    <x v="4"/>
  </r>
  <r>
    <x v="0"/>
    <x v="4"/>
    <x v="6"/>
    <x v="527"/>
    <m/>
    <m/>
    <n v="1"/>
    <m/>
    <x v="3"/>
    <x v="0"/>
    <x v="4"/>
  </r>
  <r>
    <x v="0"/>
    <x v="4"/>
    <x v="6"/>
    <x v="27"/>
    <m/>
    <m/>
    <n v="3"/>
    <m/>
    <x v="3"/>
    <x v="0"/>
    <x v="4"/>
  </r>
  <r>
    <x v="0"/>
    <x v="4"/>
    <x v="6"/>
    <x v="323"/>
    <n v="4"/>
    <m/>
    <n v="9"/>
    <m/>
    <x v="3"/>
    <x v="0"/>
    <x v="4"/>
  </r>
  <r>
    <x v="0"/>
    <x v="4"/>
    <x v="6"/>
    <x v="28"/>
    <n v="1"/>
    <m/>
    <n v="9"/>
    <n v="1"/>
    <x v="3"/>
    <x v="0"/>
    <x v="4"/>
  </r>
  <r>
    <x v="0"/>
    <x v="4"/>
    <x v="6"/>
    <x v="29"/>
    <n v="1"/>
    <m/>
    <n v="3"/>
    <m/>
    <x v="3"/>
    <x v="0"/>
    <x v="4"/>
  </r>
  <r>
    <x v="0"/>
    <x v="4"/>
    <x v="7"/>
    <x v="30"/>
    <m/>
    <m/>
    <m/>
    <n v="2"/>
    <x v="4"/>
    <x v="0"/>
    <x v="4"/>
  </r>
  <r>
    <x v="0"/>
    <x v="4"/>
    <x v="7"/>
    <x v="31"/>
    <n v="3"/>
    <n v="1"/>
    <n v="18"/>
    <n v="14"/>
    <x v="4"/>
    <x v="0"/>
    <x v="4"/>
  </r>
  <r>
    <x v="0"/>
    <x v="4"/>
    <x v="8"/>
    <x v="327"/>
    <n v="3"/>
    <m/>
    <n v="3"/>
    <m/>
    <x v="3"/>
    <x v="0"/>
    <x v="4"/>
  </r>
  <r>
    <x v="0"/>
    <x v="4"/>
    <x v="8"/>
    <x v="32"/>
    <n v="55"/>
    <n v="2"/>
    <n v="205"/>
    <n v="41"/>
    <x v="3"/>
    <x v="0"/>
    <x v="4"/>
  </r>
  <r>
    <x v="0"/>
    <x v="4"/>
    <x v="8"/>
    <x v="33"/>
    <n v="72"/>
    <n v="3"/>
    <n v="140"/>
    <n v="36"/>
    <x v="3"/>
    <x v="0"/>
    <x v="4"/>
  </r>
  <r>
    <x v="0"/>
    <x v="4"/>
    <x v="8"/>
    <x v="34"/>
    <n v="30"/>
    <n v="15"/>
    <n v="99"/>
    <n v="90"/>
    <x v="3"/>
    <x v="0"/>
    <x v="4"/>
  </r>
  <r>
    <x v="0"/>
    <x v="4"/>
    <x v="8"/>
    <x v="35"/>
    <n v="3"/>
    <m/>
    <n v="20"/>
    <m/>
    <x v="3"/>
    <x v="0"/>
    <x v="4"/>
  </r>
  <r>
    <x v="0"/>
    <x v="4"/>
    <x v="8"/>
    <x v="36"/>
    <n v="4"/>
    <m/>
    <n v="4"/>
    <m/>
    <x v="3"/>
    <x v="0"/>
    <x v="4"/>
  </r>
  <r>
    <x v="0"/>
    <x v="4"/>
    <x v="8"/>
    <x v="38"/>
    <n v="61"/>
    <n v="1"/>
    <n v="123"/>
    <n v="1"/>
    <x v="3"/>
    <x v="0"/>
    <x v="4"/>
  </r>
  <r>
    <x v="0"/>
    <x v="4"/>
    <x v="8"/>
    <x v="39"/>
    <n v="1"/>
    <m/>
    <n v="1"/>
    <m/>
    <x v="3"/>
    <x v="0"/>
    <x v="4"/>
  </r>
  <r>
    <x v="0"/>
    <x v="4"/>
    <x v="8"/>
    <x v="330"/>
    <n v="14"/>
    <m/>
    <n v="45"/>
    <m/>
    <x v="3"/>
    <x v="0"/>
    <x v="4"/>
  </r>
  <r>
    <x v="0"/>
    <x v="4"/>
    <x v="9"/>
    <x v="601"/>
    <m/>
    <m/>
    <n v="3"/>
    <m/>
    <x v="3"/>
    <x v="0"/>
    <x v="4"/>
  </r>
  <r>
    <x v="0"/>
    <x v="4"/>
    <x v="9"/>
    <x v="332"/>
    <n v="3"/>
    <m/>
    <n v="3"/>
    <m/>
    <x v="3"/>
    <x v="0"/>
    <x v="4"/>
  </r>
  <r>
    <x v="0"/>
    <x v="4"/>
    <x v="9"/>
    <x v="40"/>
    <m/>
    <m/>
    <m/>
    <n v="87"/>
    <x v="3"/>
    <x v="0"/>
    <x v="4"/>
  </r>
  <r>
    <x v="0"/>
    <x v="4"/>
    <x v="9"/>
    <x v="586"/>
    <n v="1"/>
    <m/>
    <n v="1"/>
    <m/>
    <x v="3"/>
    <x v="0"/>
    <x v="4"/>
  </r>
  <r>
    <x v="0"/>
    <x v="4"/>
    <x v="9"/>
    <x v="41"/>
    <n v="2"/>
    <n v="85"/>
    <n v="106"/>
    <n v="398"/>
    <x v="3"/>
    <x v="0"/>
    <x v="4"/>
  </r>
  <r>
    <x v="0"/>
    <x v="4"/>
    <x v="9"/>
    <x v="42"/>
    <n v="129"/>
    <m/>
    <n v="634"/>
    <m/>
    <x v="3"/>
    <x v="0"/>
    <x v="4"/>
  </r>
  <r>
    <x v="0"/>
    <x v="4"/>
    <x v="9"/>
    <x v="43"/>
    <m/>
    <m/>
    <n v="1"/>
    <m/>
    <x v="3"/>
    <x v="0"/>
    <x v="4"/>
  </r>
  <r>
    <x v="0"/>
    <x v="4"/>
    <x v="9"/>
    <x v="335"/>
    <m/>
    <m/>
    <n v="7"/>
    <m/>
    <x v="3"/>
    <x v="0"/>
    <x v="4"/>
  </r>
  <r>
    <x v="0"/>
    <x v="4"/>
    <x v="9"/>
    <x v="44"/>
    <n v="277"/>
    <n v="96"/>
    <n v="1301"/>
    <n v="675"/>
    <x v="3"/>
    <x v="0"/>
    <x v="4"/>
  </r>
  <r>
    <x v="0"/>
    <x v="4"/>
    <x v="9"/>
    <x v="45"/>
    <n v="24"/>
    <n v="9"/>
    <n v="126"/>
    <n v="141"/>
    <x v="3"/>
    <x v="0"/>
    <x v="4"/>
  </r>
  <r>
    <x v="0"/>
    <x v="4"/>
    <x v="9"/>
    <x v="46"/>
    <n v="26"/>
    <n v="24"/>
    <n v="151"/>
    <n v="164"/>
    <x v="3"/>
    <x v="0"/>
    <x v="4"/>
  </r>
  <r>
    <x v="0"/>
    <x v="4"/>
    <x v="9"/>
    <x v="47"/>
    <n v="106"/>
    <n v="5"/>
    <n v="533"/>
    <n v="14"/>
    <x v="3"/>
    <x v="0"/>
    <x v="4"/>
  </r>
  <r>
    <x v="0"/>
    <x v="4"/>
    <x v="10"/>
    <x v="337"/>
    <n v="1"/>
    <m/>
    <n v="2"/>
    <n v="1"/>
    <x v="4"/>
    <x v="0"/>
    <x v="4"/>
  </r>
  <r>
    <x v="0"/>
    <x v="4"/>
    <x v="10"/>
    <x v="338"/>
    <n v="1"/>
    <m/>
    <n v="12"/>
    <m/>
    <x v="4"/>
    <x v="0"/>
    <x v="4"/>
  </r>
  <r>
    <x v="0"/>
    <x v="4"/>
    <x v="10"/>
    <x v="48"/>
    <m/>
    <m/>
    <n v="4"/>
    <m/>
    <x v="4"/>
    <x v="0"/>
    <x v="4"/>
  </r>
  <r>
    <x v="0"/>
    <x v="4"/>
    <x v="10"/>
    <x v="339"/>
    <m/>
    <m/>
    <m/>
    <n v="1"/>
    <x v="4"/>
    <x v="0"/>
    <x v="4"/>
  </r>
  <r>
    <x v="0"/>
    <x v="4"/>
    <x v="10"/>
    <x v="49"/>
    <m/>
    <n v="3"/>
    <n v="16"/>
    <n v="37"/>
    <x v="4"/>
    <x v="0"/>
    <x v="4"/>
  </r>
  <r>
    <x v="0"/>
    <x v="4"/>
    <x v="10"/>
    <x v="50"/>
    <n v="4"/>
    <n v="6"/>
    <n v="42"/>
    <n v="50"/>
    <x v="4"/>
    <x v="0"/>
    <x v="4"/>
  </r>
  <r>
    <x v="0"/>
    <x v="4"/>
    <x v="10"/>
    <x v="343"/>
    <n v="1"/>
    <m/>
    <n v="1"/>
    <m/>
    <x v="4"/>
    <x v="0"/>
    <x v="4"/>
  </r>
  <r>
    <x v="0"/>
    <x v="4"/>
    <x v="10"/>
    <x v="344"/>
    <m/>
    <m/>
    <n v="4"/>
    <m/>
    <x v="4"/>
    <x v="0"/>
    <x v="4"/>
  </r>
  <r>
    <x v="0"/>
    <x v="4"/>
    <x v="10"/>
    <x v="345"/>
    <n v="1"/>
    <m/>
    <n v="2"/>
    <m/>
    <x v="4"/>
    <x v="0"/>
    <x v="4"/>
  </r>
  <r>
    <x v="0"/>
    <x v="4"/>
    <x v="10"/>
    <x v="347"/>
    <n v="1"/>
    <n v="1"/>
    <n v="9"/>
    <n v="7"/>
    <x v="4"/>
    <x v="0"/>
    <x v="4"/>
  </r>
  <r>
    <x v="0"/>
    <x v="4"/>
    <x v="10"/>
    <x v="52"/>
    <n v="2"/>
    <m/>
    <n v="17"/>
    <n v="5"/>
    <x v="4"/>
    <x v="0"/>
    <x v="4"/>
  </r>
  <r>
    <x v="0"/>
    <x v="4"/>
    <x v="10"/>
    <x v="53"/>
    <m/>
    <m/>
    <m/>
    <n v="4"/>
    <x v="4"/>
    <x v="0"/>
    <x v="4"/>
  </r>
  <r>
    <x v="0"/>
    <x v="4"/>
    <x v="64"/>
    <x v="348"/>
    <m/>
    <m/>
    <m/>
    <n v="1"/>
    <x v="1"/>
    <x v="0"/>
    <x v="4"/>
  </r>
  <r>
    <x v="0"/>
    <x v="4"/>
    <x v="64"/>
    <x v="349"/>
    <m/>
    <m/>
    <n v="3"/>
    <n v="1"/>
    <x v="1"/>
    <x v="0"/>
    <x v="4"/>
  </r>
  <r>
    <x v="0"/>
    <x v="4"/>
    <x v="11"/>
    <x v="602"/>
    <m/>
    <m/>
    <n v="1"/>
    <m/>
    <x v="0"/>
    <x v="0"/>
    <x v="4"/>
  </r>
  <r>
    <x v="0"/>
    <x v="4"/>
    <x v="11"/>
    <x v="54"/>
    <n v="1"/>
    <m/>
    <n v="1"/>
    <m/>
    <x v="0"/>
    <x v="0"/>
    <x v="4"/>
  </r>
  <r>
    <x v="0"/>
    <x v="4"/>
    <x v="12"/>
    <x v="55"/>
    <n v="1"/>
    <n v="3"/>
    <n v="13"/>
    <n v="13"/>
    <x v="3"/>
    <x v="0"/>
    <x v="4"/>
  </r>
  <r>
    <x v="0"/>
    <x v="4"/>
    <x v="68"/>
    <x v="354"/>
    <m/>
    <m/>
    <n v="2"/>
    <n v="2"/>
    <x v="4"/>
    <x v="0"/>
    <x v="4"/>
  </r>
  <r>
    <x v="0"/>
    <x v="4"/>
    <x v="69"/>
    <x v="603"/>
    <m/>
    <m/>
    <n v="3"/>
    <m/>
    <x v="3"/>
    <x v="0"/>
    <x v="4"/>
  </r>
  <r>
    <x v="0"/>
    <x v="4"/>
    <x v="70"/>
    <x v="358"/>
    <n v="7"/>
    <m/>
    <n v="7"/>
    <m/>
    <x v="2"/>
    <x v="1"/>
    <x v="4"/>
  </r>
  <r>
    <x v="0"/>
    <x v="4"/>
    <x v="70"/>
    <x v="359"/>
    <n v="4"/>
    <m/>
    <n v="15"/>
    <m/>
    <x v="2"/>
    <x v="1"/>
    <x v="4"/>
  </r>
  <r>
    <x v="0"/>
    <x v="4"/>
    <x v="14"/>
    <x v="57"/>
    <n v="70"/>
    <n v="14"/>
    <n v="241"/>
    <n v="22"/>
    <x v="3"/>
    <x v="0"/>
    <x v="4"/>
  </r>
  <r>
    <x v="0"/>
    <x v="4"/>
    <x v="14"/>
    <x v="58"/>
    <n v="83"/>
    <n v="36"/>
    <n v="387"/>
    <n v="88"/>
    <x v="3"/>
    <x v="0"/>
    <x v="4"/>
  </r>
  <r>
    <x v="0"/>
    <x v="4"/>
    <x v="14"/>
    <x v="59"/>
    <n v="56"/>
    <n v="14"/>
    <n v="231"/>
    <n v="60"/>
    <x v="3"/>
    <x v="0"/>
    <x v="4"/>
  </r>
  <r>
    <x v="0"/>
    <x v="4"/>
    <x v="15"/>
    <x v="60"/>
    <n v="1"/>
    <m/>
    <n v="3"/>
    <m/>
    <x v="3"/>
    <x v="0"/>
    <x v="4"/>
  </r>
  <r>
    <x v="0"/>
    <x v="4"/>
    <x v="15"/>
    <x v="61"/>
    <n v="26"/>
    <n v="2"/>
    <n v="76"/>
    <n v="3"/>
    <x v="3"/>
    <x v="0"/>
    <x v="4"/>
  </r>
  <r>
    <x v="0"/>
    <x v="4"/>
    <x v="15"/>
    <x v="62"/>
    <n v="6"/>
    <n v="7"/>
    <n v="17"/>
    <n v="48"/>
    <x v="3"/>
    <x v="0"/>
    <x v="4"/>
  </r>
  <r>
    <x v="0"/>
    <x v="4"/>
    <x v="15"/>
    <x v="63"/>
    <m/>
    <n v="1"/>
    <m/>
    <n v="9"/>
    <x v="3"/>
    <x v="0"/>
    <x v="4"/>
  </r>
  <r>
    <x v="0"/>
    <x v="4"/>
    <x v="16"/>
    <x v="64"/>
    <n v="1"/>
    <m/>
    <n v="3"/>
    <n v="1"/>
    <x v="4"/>
    <x v="0"/>
    <x v="4"/>
  </r>
  <r>
    <x v="0"/>
    <x v="4"/>
    <x v="16"/>
    <x v="604"/>
    <m/>
    <m/>
    <n v="1"/>
    <m/>
    <x v="4"/>
    <x v="0"/>
    <x v="4"/>
  </r>
  <r>
    <x v="0"/>
    <x v="4"/>
    <x v="16"/>
    <x v="66"/>
    <m/>
    <n v="1"/>
    <m/>
    <n v="2"/>
    <x v="4"/>
    <x v="0"/>
    <x v="4"/>
  </r>
  <r>
    <x v="0"/>
    <x v="4"/>
    <x v="16"/>
    <x v="67"/>
    <n v="1"/>
    <m/>
    <n v="1"/>
    <n v="1"/>
    <x v="4"/>
    <x v="0"/>
    <x v="4"/>
  </r>
  <r>
    <x v="0"/>
    <x v="4"/>
    <x v="17"/>
    <x v="371"/>
    <n v="1"/>
    <m/>
    <n v="1"/>
    <n v="1"/>
    <x v="3"/>
    <x v="0"/>
    <x v="4"/>
  </r>
  <r>
    <x v="0"/>
    <x v="4"/>
    <x v="17"/>
    <x v="372"/>
    <m/>
    <m/>
    <n v="1"/>
    <m/>
    <x v="3"/>
    <x v="0"/>
    <x v="4"/>
  </r>
  <r>
    <x v="0"/>
    <x v="4"/>
    <x v="17"/>
    <x v="68"/>
    <n v="2"/>
    <m/>
    <n v="3"/>
    <n v="4"/>
    <x v="3"/>
    <x v="0"/>
    <x v="4"/>
  </r>
  <r>
    <x v="0"/>
    <x v="4"/>
    <x v="18"/>
    <x v="69"/>
    <m/>
    <n v="1"/>
    <m/>
    <n v="69"/>
    <x v="3"/>
    <x v="0"/>
    <x v="4"/>
  </r>
  <r>
    <x v="0"/>
    <x v="4"/>
    <x v="18"/>
    <x v="70"/>
    <n v="51"/>
    <n v="18"/>
    <n v="374"/>
    <n v="176"/>
    <x v="3"/>
    <x v="0"/>
    <x v="4"/>
  </r>
  <r>
    <x v="0"/>
    <x v="4"/>
    <x v="18"/>
    <x v="71"/>
    <n v="112"/>
    <n v="46"/>
    <n v="552"/>
    <n v="246"/>
    <x v="3"/>
    <x v="0"/>
    <x v="4"/>
  </r>
  <r>
    <x v="0"/>
    <x v="4"/>
    <x v="18"/>
    <x v="378"/>
    <m/>
    <m/>
    <m/>
    <n v="1"/>
    <x v="3"/>
    <x v="0"/>
    <x v="4"/>
  </r>
  <r>
    <x v="0"/>
    <x v="4"/>
    <x v="18"/>
    <x v="72"/>
    <n v="57"/>
    <m/>
    <n v="109"/>
    <m/>
    <x v="3"/>
    <x v="0"/>
    <x v="4"/>
  </r>
  <r>
    <x v="0"/>
    <x v="4"/>
    <x v="18"/>
    <x v="605"/>
    <m/>
    <m/>
    <n v="1"/>
    <m/>
    <x v="3"/>
    <x v="0"/>
    <x v="4"/>
  </r>
  <r>
    <x v="0"/>
    <x v="4"/>
    <x v="18"/>
    <x v="73"/>
    <n v="85"/>
    <n v="17"/>
    <n v="293"/>
    <n v="121"/>
    <x v="3"/>
    <x v="0"/>
    <x v="4"/>
  </r>
  <r>
    <x v="0"/>
    <x v="4"/>
    <x v="18"/>
    <x v="74"/>
    <n v="4"/>
    <m/>
    <n v="11"/>
    <m/>
    <x v="3"/>
    <x v="0"/>
    <x v="4"/>
  </r>
  <r>
    <x v="0"/>
    <x v="4"/>
    <x v="18"/>
    <x v="75"/>
    <n v="6"/>
    <m/>
    <n v="16"/>
    <m/>
    <x v="3"/>
    <x v="0"/>
    <x v="4"/>
  </r>
  <r>
    <x v="0"/>
    <x v="4"/>
    <x v="19"/>
    <x v="76"/>
    <n v="1"/>
    <m/>
    <n v="1"/>
    <n v="1"/>
    <x v="5"/>
    <x v="0"/>
    <x v="4"/>
  </r>
  <r>
    <x v="0"/>
    <x v="4"/>
    <x v="19"/>
    <x v="77"/>
    <m/>
    <m/>
    <n v="5"/>
    <m/>
    <x v="5"/>
    <x v="0"/>
    <x v="4"/>
  </r>
  <r>
    <x v="0"/>
    <x v="4"/>
    <x v="19"/>
    <x v="78"/>
    <n v="6"/>
    <n v="4"/>
    <n v="18"/>
    <n v="15"/>
    <x v="5"/>
    <x v="0"/>
    <x v="4"/>
  </r>
  <r>
    <x v="0"/>
    <x v="4"/>
    <x v="19"/>
    <x v="79"/>
    <n v="4"/>
    <n v="2"/>
    <n v="23"/>
    <n v="11"/>
    <x v="5"/>
    <x v="0"/>
    <x v="4"/>
  </r>
  <r>
    <x v="0"/>
    <x v="4"/>
    <x v="20"/>
    <x v="80"/>
    <n v="3"/>
    <m/>
    <n v="7"/>
    <m/>
    <x v="4"/>
    <x v="0"/>
    <x v="4"/>
  </r>
  <r>
    <x v="0"/>
    <x v="4"/>
    <x v="21"/>
    <x v="81"/>
    <n v="63"/>
    <n v="3"/>
    <n v="280"/>
    <n v="3"/>
    <x v="3"/>
    <x v="0"/>
    <x v="4"/>
  </r>
  <r>
    <x v="0"/>
    <x v="4"/>
    <x v="21"/>
    <x v="82"/>
    <n v="70"/>
    <n v="21"/>
    <n v="310"/>
    <n v="206"/>
    <x v="3"/>
    <x v="0"/>
    <x v="4"/>
  </r>
  <r>
    <x v="0"/>
    <x v="4"/>
    <x v="21"/>
    <x v="83"/>
    <n v="81"/>
    <n v="15"/>
    <n v="421"/>
    <n v="188"/>
    <x v="3"/>
    <x v="0"/>
    <x v="4"/>
  </r>
  <r>
    <x v="0"/>
    <x v="4"/>
    <x v="21"/>
    <x v="84"/>
    <m/>
    <m/>
    <n v="1"/>
    <n v="1"/>
    <x v="3"/>
    <x v="0"/>
    <x v="4"/>
  </r>
  <r>
    <x v="0"/>
    <x v="4"/>
    <x v="21"/>
    <x v="85"/>
    <n v="2"/>
    <m/>
    <n v="10"/>
    <m/>
    <x v="3"/>
    <x v="0"/>
    <x v="4"/>
  </r>
  <r>
    <x v="0"/>
    <x v="4"/>
    <x v="21"/>
    <x v="86"/>
    <n v="16"/>
    <n v="6"/>
    <n v="95"/>
    <n v="103"/>
    <x v="3"/>
    <x v="0"/>
    <x v="4"/>
  </r>
  <r>
    <x v="0"/>
    <x v="4"/>
    <x v="21"/>
    <x v="87"/>
    <n v="203"/>
    <n v="50"/>
    <n v="853"/>
    <n v="362"/>
    <x v="3"/>
    <x v="0"/>
    <x v="4"/>
  </r>
  <r>
    <x v="0"/>
    <x v="4"/>
    <x v="22"/>
    <x v="540"/>
    <m/>
    <m/>
    <n v="1"/>
    <m/>
    <x v="3"/>
    <x v="0"/>
    <x v="4"/>
  </r>
  <r>
    <x v="0"/>
    <x v="4"/>
    <x v="23"/>
    <x v="89"/>
    <m/>
    <m/>
    <n v="1"/>
    <n v="1"/>
    <x v="0"/>
    <x v="0"/>
    <x v="4"/>
  </r>
  <r>
    <x v="0"/>
    <x v="4"/>
    <x v="23"/>
    <x v="606"/>
    <m/>
    <m/>
    <n v="1"/>
    <m/>
    <x v="0"/>
    <x v="0"/>
    <x v="4"/>
  </r>
  <r>
    <x v="0"/>
    <x v="4"/>
    <x v="23"/>
    <x v="381"/>
    <n v="1"/>
    <m/>
    <n v="1"/>
    <m/>
    <x v="0"/>
    <x v="0"/>
    <x v="4"/>
  </r>
  <r>
    <x v="0"/>
    <x v="4"/>
    <x v="23"/>
    <x v="90"/>
    <n v="1"/>
    <n v="2"/>
    <n v="5"/>
    <n v="19"/>
    <x v="0"/>
    <x v="0"/>
    <x v="4"/>
  </r>
  <r>
    <x v="0"/>
    <x v="4"/>
    <x v="23"/>
    <x v="91"/>
    <n v="1"/>
    <n v="3"/>
    <n v="2"/>
    <n v="4"/>
    <x v="0"/>
    <x v="0"/>
    <x v="4"/>
  </r>
  <r>
    <x v="0"/>
    <x v="4"/>
    <x v="23"/>
    <x v="92"/>
    <n v="1"/>
    <m/>
    <n v="1"/>
    <n v="2"/>
    <x v="0"/>
    <x v="0"/>
    <x v="4"/>
  </r>
  <r>
    <x v="0"/>
    <x v="4"/>
    <x v="23"/>
    <x v="382"/>
    <n v="1"/>
    <m/>
    <n v="1"/>
    <m/>
    <x v="0"/>
    <x v="0"/>
    <x v="4"/>
  </r>
  <r>
    <x v="0"/>
    <x v="4"/>
    <x v="23"/>
    <x v="383"/>
    <m/>
    <m/>
    <n v="2"/>
    <m/>
    <x v="0"/>
    <x v="0"/>
    <x v="4"/>
  </r>
  <r>
    <x v="0"/>
    <x v="4"/>
    <x v="23"/>
    <x v="93"/>
    <n v="2"/>
    <m/>
    <n v="15"/>
    <m/>
    <x v="0"/>
    <x v="0"/>
    <x v="4"/>
  </r>
  <r>
    <x v="0"/>
    <x v="4"/>
    <x v="23"/>
    <x v="607"/>
    <m/>
    <m/>
    <m/>
    <n v="1"/>
    <x v="0"/>
    <x v="0"/>
    <x v="4"/>
  </r>
  <r>
    <x v="0"/>
    <x v="4"/>
    <x v="23"/>
    <x v="384"/>
    <n v="1"/>
    <m/>
    <n v="2"/>
    <m/>
    <x v="0"/>
    <x v="0"/>
    <x v="4"/>
  </r>
  <r>
    <x v="0"/>
    <x v="4"/>
    <x v="23"/>
    <x v="608"/>
    <n v="1"/>
    <m/>
    <n v="1"/>
    <m/>
    <x v="0"/>
    <x v="0"/>
    <x v="4"/>
  </r>
  <r>
    <x v="0"/>
    <x v="4"/>
    <x v="23"/>
    <x v="386"/>
    <m/>
    <m/>
    <n v="1"/>
    <m/>
    <x v="0"/>
    <x v="0"/>
    <x v="4"/>
  </r>
  <r>
    <x v="0"/>
    <x v="4"/>
    <x v="23"/>
    <x v="95"/>
    <m/>
    <m/>
    <m/>
    <n v="2"/>
    <x v="0"/>
    <x v="0"/>
    <x v="4"/>
  </r>
  <r>
    <x v="0"/>
    <x v="4"/>
    <x v="23"/>
    <x v="387"/>
    <m/>
    <m/>
    <n v="2"/>
    <n v="1"/>
    <x v="0"/>
    <x v="0"/>
    <x v="4"/>
  </r>
  <r>
    <x v="0"/>
    <x v="4"/>
    <x v="23"/>
    <x v="96"/>
    <n v="3"/>
    <n v="2"/>
    <n v="14"/>
    <n v="3"/>
    <x v="0"/>
    <x v="0"/>
    <x v="4"/>
  </r>
  <r>
    <x v="0"/>
    <x v="4"/>
    <x v="24"/>
    <x v="388"/>
    <m/>
    <m/>
    <n v="6"/>
    <n v="1"/>
    <x v="3"/>
    <x v="0"/>
    <x v="4"/>
  </r>
  <r>
    <x v="0"/>
    <x v="4"/>
    <x v="24"/>
    <x v="545"/>
    <n v="1"/>
    <m/>
    <n v="1"/>
    <m/>
    <x v="3"/>
    <x v="0"/>
    <x v="4"/>
  </r>
  <r>
    <x v="0"/>
    <x v="4"/>
    <x v="75"/>
    <x v="390"/>
    <m/>
    <m/>
    <n v="1"/>
    <n v="1"/>
    <x v="3"/>
    <x v="0"/>
    <x v="4"/>
  </r>
  <r>
    <x v="0"/>
    <x v="4"/>
    <x v="76"/>
    <x v="391"/>
    <m/>
    <m/>
    <n v="2"/>
    <m/>
    <x v="3"/>
    <x v="0"/>
    <x v="4"/>
  </r>
  <r>
    <x v="0"/>
    <x v="4"/>
    <x v="25"/>
    <x v="392"/>
    <m/>
    <m/>
    <n v="1"/>
    <m/>
    <x v="5"/>
    <x v="0"/>
    <x v="4"/>
  </r>
  <r>
    <x v="0"/>
    <x v="4"/>
    <x v="25"/>
    <x v="98"/>
    <n v="22"/>
    <n v="130"/>
    <n v="205"/>
    <n v="1484"/>
    <x v="5"/>
    <x v="0"/>
    <x v="4"/>
  </r>
  <r>
    <x v="0"/>
    <x v="4"/>
    <x v="25"/>
    <x v="100"/>
    <n v="1"/>
    <m/>
    <n v="1"/>
    <m/>
    <x v="5"/>
    <x v="0"/>
    <x v="4"/>
  </r>
  <r>
    <x v="0"/>
    <x v="4"/>
    <x v="25"/>
    <x v="393"/>
    <n v="2"/>
    <m/>
    <n v="19"/>
    <m/>
    <x v="5"/>
    <x v="0"/>
    <x v="4"/>
  </r>
  <r>
    <x v="0"/>
    <x v="4"/>
    <x v="25"/>
    <x v="394"/>
    <n v="1"/>
    <m/>
    <n v="12"/>
    <m/>
    <x v="5"/>
    <x v="0"/>
    <x v="4"/>
  </r>
  <r>
    <x v="0"/>
    <x v="4"/>
    <x v="25"/>
    <x v="101"/>
    <n v="3"/>
    <n v="6"/>
    <n v="23"/>
    <n v="60"/>
    <x v="5"/>
    <x v="0"/>
    <x v="4"/>
  </r>
  <r>
    <x v="0"/>
    <x v="4"/>
    <x v="25"/>
    <x v="399"/>
    <m/>
    <m/>
    <n v="1"/>
    <m/>
    <x v="5"/>
    <x v="0"/>
    <x v="4"/>
  </r>
  <r>
    <x v="0"/>
    <x v="4"/>
    <x v="25"/>
    <x v="102"/>
    <n v="28"/>
    <n v="6"/>
    <n v="183"/>
    <n v="98"/>
    <x v="5"/>
    <x v="0"/>
    <x v="4"/>
  </r>
  <r>
    <x v="0"/>
    <x v="4"/>
    <x v="25"/>
    <x v="103"/>
    <n v="7"/>
    <n v="4"/>
    <n v="39"/>
    <n v="113"/>
    <x v="5"/>
    <x v="0"/>
    <x v="4"/>
  </r>
  <r>
    <x v="0"/>
    <x v="4"/>
    <x v="25"/>
    <x v="104"/>
    <n v="5"/>
    <n v="3"/>
    <n v="22"/>
    <n v="16"/>
    <x v="5"/>
    <x v="0"/>
    <x v="4"/>
  </r>
  <r>
    <x v="0"/>
    <x v="4"/>
    <x v="25"/>
    <x v="105"/>
    <n v="1"/>
    <m/>
    <n v="12"/>
    <m/>
    <x v="5"/>
    <x v="0"/>
    <x v="4"/>
  </r>
  <r>
    <x v="0"/>
    <x v="4"/>
    <x v="25"/>
    <x v="401"/>
    <n v="1"/>
    <m/>
    <n v="1"/>
    <m/>
    <x v="5"/>
    <x v="0"/>
    <x v="4"/>
  </r>
  <r>
    <x v="0"/>
    <x v="4"/>
    <x v="25"/>
    <x v="106"/>
    <n v="13"/>
    <n v="3"/>
    <n v="54"/>
    <n v="24"/>
    <x v="5"/>
    <x v="0"/>
    <x v="4"/>
  </r>
  <r>
    <x v="0"/>
    <x v="4"/>
    <x v="25"/>
    <x v="107"/>
    <n v="5"/>
    <n v="64"/>
    <n v="66"/>
    <n v="797"/>
    <x v="5"/>
    <x v="0"/>
    <x v="4"/>
  </r>
  <r>
    <x v="0"/>
    <x v="4"/>
    <x v="25"/>
    <x v="108"/>
    <n v="72"/>
    <n v="21"/>
    <n v="341"/>
    <n v="218"/>
    <x v="5"/>
    <x v="0"/>
    <x v="4"/>
  </r>
  <r>
    <x v="0"/>
    <x v="4"/>
    <x v="26"/>
    <x v="109"/>
    <n v="1"/>
    <m/>
    <n v="1"/>
    <m/>
    <x v="0"/>
    <x v="0"/>
    <x v="4"/>
  </r>
  <r>
    <x v="0"/>
    <x v="4"/>
    <x v="26"/>
    <x v="110"/>
    <m/>
    <n v="1"/>
    <n v="2"/>
    <n v="15"/>
    <x v="0"/>
    <x v="0"/>
    <x v="4"/>
  </r>
  <r>
    <x v="0"/>
    <x v="4"/>
    <x v="26"/>
    <x v="111"/>
    <m/>
    <n v="1"/>
    <n v="1"/>
    <n v="32"/>
    <x v="0"/>
    <x v="0"/>
    <x v="4"/>
  </r>
  <r>
    <x v="0"/>
    <x v="4"/>
    <x v="26"/>
    <x v="402"/>
    <m/>
    <m/>
    <n v="1"/>
    <m/>
    <x v="0"/>
    <x v="0"/>
    <x v="4"/>
  </r>
  <r>
    <x v="0"/>
    <x v="4"/>
    <x v="26"/>
    <x v="112"/>
    <m/>
    <n v="2"/>
    <n v="6"/>
    <n v="23"/>
    <x v="0"/>
    <x v="0"/>
    <x v="4"/>
  </r>
  <r>
    <x v="0"/>
    <x v="4"/>
    <x v="27"/>
    <x v="113"/>
    <m/>
    <n v="2"/>
    <m/>
    <n v="14"/>
    <x v="0"/>
    <x v="0"/>
    <x v="4"/>
  </r>
  <r>
    <x v="0"/>
    <x v="4"/>
    <x v="28"/>
    <x v="115"/>
    <m/>
    <m/>
    <n v="6"/>
    <m/>
    <x v="3"/>
    <x v="0"/>
    <x v="4"/>
  </r>
  <r>
    <x v="0"/>
    <x v="4"/>
    <x v="28"/>
    <x v="116"/>
    <n v="7"/>
    <n v="2"/>
    <n v="32"/>
    <n v="8"/>
    <x v="3"/>
    <x v="0"/>
    <x v="4"/>
  </r>
  <r>
    <x v="0"/>
    <x v="4"/>
    <x v="28"/>
    <x v="117"/>
    <n v="9"/>
    <m/>
    <n v="39"/>
    <m/>
    <x v="3"/>
    <x v="0"/>
    <x v="4"/>
  </r>
  <r>
    <x v="0"/>
    <x v="4"/>
    <x v="28"/>
    <x v="118"/>
    <n v="2"/>
    <m/>
    <n v="2"/>
    <m/>
    <x v="3"/>
    <x v="0"/>
    <x v="4"/>
  </r>
  <r>
    <x v="0"/>
    <x v="4"/>
    <x v="28"/>
    <x v="404"/>
    <m/>
    <m/>
    <n v="3"/>
    <m/>
    <x v="3"/>
    <x v="0"/>
    <x v="4"/>
  </r>
  <r>
    <x v="0"/>
    <x v="4"/>
    <x v="28"/>
    <x v="405"/>
    <m/>
    <m/>
    <m/>
    <n v="2"/>
    <x v="3"/>
    <x v="0"/>
    <x v="4"/>
  </r>
  <r>
    <x v="0"/>
    <x v="4"/>
    <x v="28"/>
    <x v="407"/>
    <m/>
    <n v="2"/>
    <n v="1"/>
    <n v="3"/>
    <x v="3"/>
    <x v="0"/>
    <x v="4"/>
  </r>
  <r>
    <x v="0"/>
    <x v="4"/>
    <x v="77"/>
    <x v="546"/>
    <m/>
    <m/>
    <n v="1"/>
    <m/>
    <x v="1"/>
    <x v="0"/>
    <x v="4"/>
  </r>
  <r>
    <x v="0"/>
    <x v="4"/>
    <x v="77"/>
    <x v="408"/>
    <m/>
    <m/>
    <m/>
    <n v="5"/>
    <x v="1"/>
    <x v="0"/>
    <x v="4"/>
  </r>
  <r>
    <x v="0"/>
    <x v="4"/>
    <x v="77"/>
    <x v="409"/>
    <m/>
    <n v="2"/>
    <m/>
    <n v="4"/>
    <x v="1"/>
    <x v="0"/>
    <x v="4"/>
  </r>
  <r>
    <x v="0"/>
    <x v="4"/>
    <x v="29"/>
    <x v="609"/>
    <m/>
    <m/>
    <n v="1"/>
    <m/>
    <x v="4"/>
    <x v="0"/>
    <x v="4"/>
  </r>
  <r>
    <x v="0"/>
    <x v="4"/>
    <x v="29"/>
    <x v="410"/>
    <m/>
    <m/>
    <m/>
    <n v="5"/>
    <x v="4"/>
    <x v="0"/>
    <x v="4"/>
  </r>
  <r>
    <x v="0"/>
    <x v="4"/>
    <x v="29"/>
    <x v="119"/>
    <n v="5"/>
    <m/>
    <n v="11"/>
    <n v="10"/>
    <x v="4"/>
    <x v="0"/>
    <x v="4"/>
  </r>
  <r>
    <x v="0"/>
    <x v="4"/>
    <x v="29"/>
    <x v="411"/>
    <m/>
    <m/>
    <n v="1"/>
    <m/>
    <x v="4"/>
    <x v="0"/>
    <x v="4"/>
  </r>
  <r>
    <x v="0"/>
    <x v="4"/>
    <x v="29"/>
    <x v="120"/>
    <m/>
    <n v="2"/>
    <n v="12"/>
    <n v="6"/>
    <x v="4"/>
    <x v="0"/>
    <x v="4"/>
  </r>
  <r>
    <x v="0"/>
    <x v="4"/>
    <x v="78"/>
    <x v="413"/>
    <n v="1"/>
    <m/>
    <n v="1"/>
    <m/>
    <x v="3"/>
    <x v="0"/>
    <x v="4"/>
  </r>
  <r>
    <x v="0"/>
    <x v="4"/>
    <x v="78"/>
    <x v="414"/>
    <n v="1"/>
    <m/>
    <n v="2"/>
    <m/>
    <x v="3"/>
    <x v="0"/>
    <x v="4"/>
  </r>
  <r>
    <x v="0"/>
    <x v="4"/>
    <x v="30"/>
    <x v="121"/>
    <n v="6"/>
    <m/>
    <n v="15"/>
    <m/>
    <x v="3"/>
    <x v="0"/>
    <x v="4"/>
  </r>
  <r>
    <x v="0"/>
    <x v="4"/>
    <x v="31"/>
    <x v="122"/>
    <n v="4"/>
    <n v="11"/>
    <n v="14"/>
    <n v="54"/>
    <x v="5"/>
    <x v="0"/>
    <x v="4"/>
  </r>
  <r>
    <x v="0"/>
    <x v="4"/>
    <x v="31"/>
    <x v="123"/>
    <n v="10"/>
    <n v="8"/>
    <n v="68"/>
    <n v="130"/>
    <x v="5"/>
    <x v="0"/>
    <x v="4"/>
  </r>
  <r>
    <x v="0"/>
    <x v="4"/>
    <x v="31"/>
    <x v="124"/>
    <n v="4"/>
    <n v="31"/>
    <n v="58"/>
    <n v="236"/>
    <x v="5"/>
    <x v="0"/>
    <x v="4"/>
  </r>
  <r>
    <x v="0"/>
    <x v="4"/>
    <x v="31"/>
    <x v="417"/>
    <n v="2"/>
    <m/>
    <n v="5"/>
    <m/>
    <x v="5"/>
    <x v="0"/>
    <x v="4"/>
  </r>
  <r>
    <x v="0"/>
    <x v="4"/>
    <x v="31"/>
    <x v="418"/>
    <n v="8"/>
    <n v="12"/>
    <n v="58"/>
    <n v="92"/>
    <x v="5"/>
    <x v="0"/>
    <x v="4"/>
  </r>
  <r>
    <x v="0"/>
    <x v="4"/>
    <x v="31"/>
    <x v="419"/>
    <m/>
    <m/>
    <n v="3"/>
    <m/>
    <x v="5"/>
    <x v="0"/>
    <x v="4"/>
  </r>
  <r>
    <x v="0"/>
    <x v="4"/>
    <x v="31"/>
    <x v="420"/>
    <m/>
    <m/>
    <n v="1"/>
    <m/>
    <x v="5"/>
    <x v="0"/>
    <x v="4"/>
  </r>
  <r>
    <x v="0"/>
    <x v="4"/>
    <x v="31"/>
    <x v="422"/>
    <n v="1"/>
    <m/>
    <n v="1"/>
    <m/>
    <x v="5"/>
    <x v="0"/>
    <x v="4"/>
  </r>
  <r>
    <x v="0"/>
    <x v="4"/>
    <x v="31"/>
    <x v="423"/>
    <m/>
    <m/>
    <n v="2"/>
    <m/>
    <x v="5"/>
    <x v="0"/>
    <x v="4"/>
  </r>
  <r>
    <x v="0"/>
    <x v="4"/>
    <x v="31"/>
    <x v="127"/>
    <n v="10"/>
    <n v="3"/>
    <n v="37"/>
    <n v="18"/>
    <x v="5"/>
    <x v="0"/>
    <x v="4"/>
  </r>
  <r>
    <x v="0"/>
    <x v="4"/>
    <x v="31"/>
    <x v="128"/>
    <m/>
    <n v="5"/>
    <n v="24"/>
    <n v="33"/>
    <x v="5"/>
    <x v="0"/>
    <x v="4"/>
  </r>
  <r>
    <x v="0"/>
    <x v="4"/>
    <x v="31"/>
    <x v="129"/>
    <n v="11"/>
    <n v="109"/>
    <n v="98"/>
    <n v="1337"/>
    <x v="5"/>
    <x v="0"/>
    <x v="4"/>
  </r>
  <r>
    <x v="0"/>
    <x v="4"/>
    <x v="31"/>
    <x v="130"/>
    <n v="12"/>
    <n v="58"/>
    <n v="72"/>
    <n v="451"/>
    <x v="5"/>
    <x v="0"/>
    <x v="4"/>
  </r>
  <r>
    <x v="0"/>
    <x v="4"/>
    <x v="31"/>
    <x v="131"/>
    <n v="16"/>
    <n v="16"/>
    <n v="100"/>
    <n v="118"/>
    <x v="5"/>
    <x v="0"/>
    <x v="4"/>
  </r>
  <r>
    <x v="0"/>
    <x v="4"/>
    <x v="31"/>
    <x v="132"/>
    <n v="2"/>
    <n v="24"/>
    <n v="61"/>
    <n v="182"/>
    <x v="5"/>
    <x v="0"/>
    <x v="4"/>
  </r>
  <r>
    <x v="0"/>
    <x v="4"/>
    <x v="31"/>
    <x v="133"/>
    <n v="57"/>
    <n v="26"/>
    <n v="276"/>
    <n v="370"/>
    <x v="5"/>
    <x v="0"/>
    <x v="4"/>
  </r>
  <r>
    <x v="0"/>
    <x v="4"/>
    <x v="31"/>
    <x v="425"/>
    <n v="2"/>
    <n v="1"/>
    <n v="7"/>
    <n v="12"/>
    <x v="5"/>
    <x v="0"/>
    <x v="4"/>
  </r>
  <r>
    <x v="0"/>
    <x v="4"/>
    <x v="32"/>
    <x v="134"/>
    <n v="186"/>
    <n v="20"/>
    <n v="1105"/>
    <n v="496"/>
    <x v="2"/>
    <x v="1"/>
    <x v="4"/>
  </r>
  <r>
    <x v="0"/>
    <x v="4"/>
    <x v="32"/>
    <x v="135"/>
    <n v="194"/>
    <n v="68"/>
    <n v="1280"/>
    <n v="856"/>
    <x v="2"/>
    <x v="1"/>
    <x v="4"/>
  </r>
  <r>
    <x v="0"/>
    <x v="4"/>
    <x v="32"/>
    <x v="136"/>
    <n v="2"/>
    <n v="8"/>
    <n v="2"/>
    <n v="139"/>
    <x v="2"/>
    <x v="1"/>
    <x v="4"/>
  </r>
  <r>
    <x v="0"/>
    <x v="4"/>
    <x v="32"/>
    <x v="137"/>
    <n v="344"/>
    <n v="76"/>
    <n v="1807"/>
    <n v="706"/>
    <x v="2"/>
    <x v="1"/>
    <x v="4"/>
  </r>
  <r>
    <x v="0"/>
    <x v="4"/>
    <x v="32"/>
    <x v="138"/>
    <n v="219"/>
    <n v="42"/>
    <n v="1256"/>
    <n v="440"/>
    <x v="2"/>
    <x v="1"/>
    <x v="4"/>
  </r>
  <r>
    <x v="0"/>
    <x v="4"/>
    <x v="32"/>
    <x v="426"/>
    <n v="1"/>
    <n v="1"/>
    <n v="3"/>
    <n v="11"/>
    <x v="2"/>
    <x v="1"/>
    <x v="4"/>
  </r>
  <r>
    <x v="0"/>
    <x v="4"/>
    <x v="32"/>
    <x v="139"/>
    <n v="91"/>
    <n v="22"/>
    <n v="601"/>
    <n v="216"/>
    <x v="2"/>
    <x v="1"/>
    <x v="4"/>
  </r>
  <r>
    <x v="0"/>
    <x v="4"/>
    <x v="32"/>
    <x v="141"/>
    <n v="1"/>
    <n v="24"/>
    <n v="38"/>
    <n v="434"/>
    <x v="2"/>
    <x v="1"/>
    <x v="4"/>
  </r>
  <r>
    <x v="0"/>
    <x v="4"/>
    <x v="32"/>
    <x v="142"/>
    <n v="31"/>
    <n v="96"/>
    <n v="133"/>
    <n v="1351"/>
    <x v="2"/>
    <x v="1"/>
    <x v="4"/>
  </r>
  <r>
    <x v="0"/>
    <x v="4"/>
    <x v="32"/>
    <x v="143"/>
    <n v="5"/>
    <n v="20"/>
    <n v="21"/>
    <n v="327"/>
    <x v="2"/>
    <x v="1"/>
    <x v="4"/>
  </r>
  <r>
    <x v="0"/>
    <x v="4"/>
    <x v="79"/>
    <x v="429"/>
    <m/>
    <m/>
    <m/>
    <n v="2"/>
    <x v="1"/>
    <x v="0"/>
    <x v="4"/>
  </r>
  <r>
    <x v="0"/>
    <x v="4"/>
    <x v="33"/>
    <x v="144"/>
    <n v="3"/>
    <n v="1"/>
    <n v="10"/>
    <n v="25"/>
    <x v="1"/>
    <x v="0"/>
    <x v="4"/>
  </r>
  <r>
    <x v="0"/>
    <x v="4"/>
    <x v="33"/>
    <x v="430"/>
    <m/>
    <m/>
    <m/>
    <n v="1"/>
    <x v="1"/>
    <x v="0"/>
    <x v="4"/>
  </r>
  <r>
    <x v="0"/>
    <x v="4"/>
    <x v="33"/>
    <x v="145"/>
    <m/>
    <n v="1"/>
    <n v="2"/>
    <n v="11"/>
    <x v="1"/>
    <x v="0"/>
    <x v="4"/>
  </r>
  <r>
    <x v="0"/>
    <x v="4"/>
    <x v="33"/>
    <x v="146"/>
    <n v="7"/>
    <n v="1"/>
    <n v="32"/>
    <n v="13"/>
    <x v="1"/>
    <x v="0"/>
    <x v="4"/>
  </r>
  <r>
    <x v="0"/>
    <x v="4"/>
    <x v="33"/>
    <x v="147"/>
    <n v="1"/>
    <m/>
    <n v="2"/>
    <n v="8"/>
    <x v="1"/>
    <x v="0"/>
    <x v="4"/>
  </r>
  <r>
    <x v="0"/>
    <x v="4"/>
    <x v="33"/>
    <x v="148"/>
    <n v="1"/>
    <n v="1"/>
    <n v="6"/>
    <n v="17"/>
    <x v="1"/>
    <x v="0"/>
    <x v="4"/>
  </r>
  <r>
    <x v="0"/>
    <x v="4"/>
    <x v="33"/>
    <x v="149"/>
    <n v="1"/>
    <n v="1"/>
    <n v="2"/>
    <n v="8"/>
    <x v="1"/>
    <x v="0"/>
    <x v="4"/>
  </r>
  <r>
    <x v="0"/>
    <x v="4"/>
    <x v="80"/>
    <x v="431"/>
    <m/>
    <m/>
    <n v="1"/>
    <m/>
    <x v="3"/>
    <x v="0"/>
    <x v="4"/>
  </r>
  <r>
    <x v="0"/>
    <x v="4"/>
    <x v="34"/>
    <x v="150"/>
    <n v="1"/>
    <n v="1"/>
    <n v="6"/>
    <n v="10"/>
    <x v="0"/>
    <x v="0"/>
    <x v="4"/>
  </r>
  <r>
    <x v="0"/>
    <x v="4"/>
    <x v="34"/>
    <x v="151"/>
    <m/>
    <m/>
    <n v="15"/>
    <n v="10"/>
    <x v="0"/>
    <x v="0"/>
    <x v="4"/>
  </r>
  <r>
    <x v="0"/>
    <x v="4"/>
    <x v="34"/>
    <x v="152"/>
    <m/>
    <m/>
    <n v="1"/>
    <m/>
    <x v="0"/>
    <x v="0"/>
    <x v="4"/>
  </r>
  <r>
    <x v="0"/>
    <x v="4"/>
    <x v="34"/>
    <x v="153"/>
    <n v="18"/>
    <n v="9"/>
    <n v="84"/>
    <n v="35"/>
    <x v="0"/>
    <x v="0"/>
    <x v="4"/>
  </r>
  <r>
    <x v="0"/>
    <x v="4"/>
    <x v="34"/>
    <x v="154"/>
    <m/>
    <n v="2"/>
    <n v="18"/>
    <n v="39"/>
    <x v="0"/>
    <x v="0"/>
    <x v="4"/>
  </r>
  <r>
    <x v="0"/>
    <x v="4"/>
    <x v="34"/>
    <x v="155"/>
    <n v="41"/>
    <n v="2"/>
    <n v="126"/>
    <n v="115"/>
    <x v="0"/>
    <x v="0"/>
    <x v="4"/>
  </r>
  <r>
    <x v="0"/>
    <x v="4"/>
    <x v="34"/>
    <x v="433"/>
    <m/>
    <m/>
    <m/>
    <n v="4"/>
    <x v="0"/>
    <x v="0"/>
    <x v="4"/>
  </r>
  <r>
    <x v="0"/>
    <x v="4"/>
    <x v="35"/>
    <x v="434"/>
    <n v="1"/>
    <n v="1"/>
    <n v="1"/>
    <n v="1"/>
    <x v="3"/>
    <x v="0"/>
    <x v="4"/>
  </r>
  <r>
    <x v="0"/>
    <x v="4"/>
    <x v="35"/>
    <x v="435"/>
    <n v="3"/>
    <m/>
    <n v="4"/>
    <m/>
    <x v="3"/>
    <x v="0"/>
    <x v="4"/>
  </r>
  <r>
    <x v="0"/>
    <x v="4"/>
    <x v="35"/>
    <x v="556"/>
    <m/>
    <m/>
    <n v="2"/>
    <m/>
    <x v="3"/>
    <x v="0"/>
    <x v="4"/>
  </r>
  <r>
    <x v="0"/>
    <x v="4"/>
    <x v="35"/>
    <x v="156"/>
    <n v="2"/>
    <m/>
    <n v="8"/>
    <m/>
    <x v="3"/>
    <x v="0"/>
    <x v="4"/>
  </r>
  <r>
    <x v="0"/>
    <x v="4"/>
    <x v="36"/>
    <x v="157"/>
    <m/>
    <m/>
    <n v="1"/>
    <n v="1"/>
    <x v="4"/>
    <x v="0"/>
    <x v="4"/>
  </r>
  <r>
    <x v="0"/>
    <x v="4"/>
    <x v="81"/>
    <x v="439"/>
    <n v="2"/>
    <m/>
    <n v="2"/>
    <m/>
    <x v="3"/>
    <x v="0"/>
    <x v="4"/>
  </r>
  <r>
    <x v="0"/>
    <x v="4"/>
    <x v="81"/>
    <x v="610"/>
    <n v="1"/>
    <m/>
    <n v="1"/>
    <m/>
    <x v="3"/>
    <x v="0"/>
    <x v="4"/>
  </r>
  <r>
    <x v="0"/>
    <x v="4"/>
    <x v="37"/>
    <x v="559"/>
    <m/>
    <m/>
    <n v="1"/>
    <m/>
    <x v="1"/>
    <x v="0"/>
    <x v="4"/>
  </r>
  <r>
    <x v="0"/>
    <x v="4"/>
    <x v="38"/>
    <x v="441"/>
    <n v="11"/>
    <m/>
    <n v="16"/>
    <m/>
    <x v="0"/>
    <x v="0"/>
    <x v="4"/>
  </r>
  <r>
    <x v="0"/>
    <x v="4"/>
    <x v="38"/>
    <x v="159"/>
    <n v="1"/>
    <m/>
    <n v="1"/>
    <m/>
    <x v="0"/>
    <x v="0"/>
    <x v="4"/>
  </r>
  <r>
    <x v="0"/>
    <x v="4"/>
    <x v="38"/>
    <x v="160"/>
    <m/>
    <m/>
    <n v="3"/>
    <n v="1"/>
    <x v="0"/>
    <x v="0"/>
    <x v="4"/>
  </r>
  <r>
    <x v="0"/>
    <x v="4"/>
    <x v="38"/>
    <x v="161"/>
    <n v="10"/>
    <n v="20"/>
    <n v="68"/>
    <n v="388"/>
    <x v="0"/>
    <x v="0"/>
    <x v="4"/>
  </r>
  <r>
    <x v="0"/>
    <x v="4"/>
    <x v="38"/>
    <x v="560"/>
    <n v="1"/>
    <m/>
    <n v="1"/>
    <m/>
    <x v="0"/>
    <x v="0"/>
    <x v="4"/>
  </r>
  <r>
    <x v="0"/>
    <x v="4"/>
    <x v="38"/>
    <x v="162"/>
    <n v="1"/>
    <n v="6"/>
    <n v="2"/>
    <n v="40"/>
    <x v="0"/>
    <x v="0"/>
    <x v="4"/>
  </r>
  <r>
    <x v="0"/>
    <x v="4"/>
    <x v="38"/>
    <x v="611"/>
    <m/>
    <n v="1"/>
    <m/>
    <n v="1"/>
    <x v="0"/>
    <x v="0"/>
    <x v="4"/>
  </r>
  <r>
    <x v="0"/>
    <x v="4"/>
    <x v="38"/>
    <x v="165"/>
    <n v="1"/>
    <n v="9"/>
    <n v="7"/>
    <n v="69"/>
    <x v="0"/>
    <x v="0"/>
    <x v="4"/>
  </r>
  <r>
    <x v="0"/>
    <x v="4"/>
    <x v="38"/>
    <x v="166"/>
    <n v="14"/>
    <m/>
    <n v="40"/>
    <m/>
    <x v="0"/>
    <x v="0"/>
    <x v="4"/>
  </r>
  <r>
    <x v="0"/>
    <x v="4"/>
    <x v="38"/>
    <x v="168"/>
    <m/>
    <m/>
    <n v="1"/>
    <n v="2"/>
    <x v="0"/>
    <x v="0"/>
    <x v="4"/>
  </r>
  <r>
    <x v="0"/>
    <x v="4"/>
    <x v="38"/>
    <x v="561"/>
    <m/>
    <m/>
    <m/>
    <n v="1"/>
    <x v="0"/>
    <x v="0"/>
    <x v="4"/>
  </r>
  <r>
    <x v="0"/>
    <x v="4"/>
    <x v="39"/>
    <x v="444"/>
    <m/>
    <m/>
    <m/>
    <n v="2"/>
    <x v="1"/>
    <x v="0"/>
    <x v="4"/>
  </r>
  <r>
    <x v="0"/>
    <x v="4"/>
    <x v="39"/>
    <x v="445"/>
    <m/>
    <m/>
    <n v="2"/>
    <n v="3"/>
    <x v="1"/>
    <x v="0"/>
    <x v="4"/>
  </r>
  <r>
    <x v="0"/>
    <x v="4"/>
    <x v="39"/>
    <x v="169"/>
    <m/>
    <n v="2"/>
    <n v="1"/>
    <n v="6"/>
    <x v="1"/>
    <x v="0"/>
    <x v="4"/>
  </r>
  <r>
    <x v="0"/>
    <x v="4"/>
    <x v="39"/>
    <x v="446"/>
    <m/>
    <m/>
    <m/>
    <n v="5"/>
    <x v="1"/>
    <x v="0"/>
    <x v="4"/>
  </r>
  <r>
    <x v="0"/>
    <x v="4"/>
    <x v="39"/>
    <x v="447"/>
    <m/>
    <m/>
    <m/>
    <n v="3"/>
    <x v="1"/>
    <x v="0"/>
    <x v="4"/>
  </r>
  <r>
    <x v="0"/>
    <x v="4"/>
    <x v="39"/>
    <x v="170"/>
    <n v="2"/>
    <n v="5"/>
    <n v="7"/>
    <n v="46"/>
    <x v="1"/>
    <x v="0"/>
    <x v="4"/>
  </r>
  <r>
    <x v="0"/>
    <x v="4"/>
    <x v="39"/>
    <x v="171"/>
    <n v="3"/>
    <n v="2"/>
    <n v="18"/>
    <n v="13"/>
    <x v="1"/>
    <x v="0"/>
    <x v="4"/>
  </r>
  <r>
    <x v="0"/>
    <x v="4"/>
    <x v="39"/>
    <x v="172"/>
    <m/>
    <n v="1"/>
    <m/>
    <n v="4"/>
    <x v="1"/>
    <x v="0"/>
    <x v="4"/>
  </r>
  <r>
    <x v="0"/>
    <x v="4"/>
    <x v="39"/>
    <x v="173"/>
    <m/>
    <m/>
    <n v="1"/>
    <n v="12"/>
    <x v="1"/>
    <x v="0"/>
    <x v="4"/>
  </r>
  <r>
    <x v="0"/>
    <x v="4"/>
    <x v="39"/>
    <x v="174"/>
    <n v="2"/>
    <n v="3"/>
    <n v="8"/>
    <n v="49"/>
    <x v="1"/>
    <x v="0"/>
    <x v="4"/>
  </r>
  <r>
    <x v="0"/>
    <x v="4"/>
    <x v="39"/>
    <x v="175"/>
    <n v="7"/>
    <n v="1"/>
    <n v="30"/>
    <n v="62"/>
    <x v="1"/>
    <x v="0"/>
    <x v="4"/>
  </r>
  <r>
    <x v="0"/>
    <x v="4"/>
    <x v="39"/>
    <x v="176"/>
    <n v="1"/>
    <m/>
    <n v="17"/>
    <n v="51"/>
    <x v="1"/>
    <x v="0"/>
    <x v="4"/>
  </r>
  <r>
    <x v="0"/>
    <x v="4"/>
    <x v="39"/>
    <x v="178"/>
    <m/>
    <m/>
    <m/>
    <n v="1"/>
    <x v="1"/>
    <x v="0"/>
    <x v="4"/>
  </r>
  <r>
    <x v="0"/>
    <x v="4"/>
    <x v="39"/>
    <x v="180"/>
    <m/>
    <n v="2"/>
    <n v="10"/>
    <n v="13"/>
    <x v="1"/>
    <x v="0"/>
    <x v="4"/>
  </r>
  <r>
    <x v="0"/>
    <x v="4"/>
    <x v="39"/>
    <x v="449"/>
    <m/>
    <m/>
    <n v="1"/>
    <m/>
    <x v="1"/>
    <x v="0"/>
    <x v="4"/>
  </r>
  <r>
    <x v="0"/>
    <x v="4"/>
    <x v="40"/>
    <x v="181"/>
    <m/>
    <m/>
    <n v="2"/>
    <n v="11"/>
    <x v="1"/>
    <x v="0"/>
    <x v="4"/>
  </r>
  <r>
    <x v="0"/>
    <x v="4"/>
    <x v="41"/>
    <x v="182"/>
    <n v="3"/>
    <n v="4"/>
    <n v="9"/>
    <n v="40"/>
    <x v="0"/>
    <x v="0"/>
    <x v="4"/>
  </r>
  <r>
    <x v="0"/>
    <x v="4"/>
    <x v="41"/>
    <x v="183"/>
    <m/>
    <m/>
    <n v="2"/>
    <n v="18"/>
    <x v="0"/>
    <x v="0"/>
    <x v="4"/>
  </r>
  <r>
    <x v="0"/>
    <x v="4"/>
    <x v="41"/>
    <x v="612"/>
    <n v="1"/>
    <m/>
    <n v="1"/>
    <m/>
    <x v="0"/>
    <x v="0"/>
    <x v="4"/>
  </r>
  <r>
    <x v="0"/>
    <x v="4"/>
    <x v="41"/>
    <x v="185"/>
    <n v="6"/>
    <m/>
    <n v="25"/>
    <m/>
    <x v="0"/>
    <x v="0"/>
    <x v="4"/>
  </r>
  <r>
    <x v="0"/>
    <x v="4"/>
    <x v="41"/>
    <x v="186"/>
    <n v="18"/>
    <n v="7"/>
    <n v="138"/>
    <n v="10"/>
    <x v="0"/>
    <x v="0"/>
    <x v="4"/>
  </r>
  <r>
    <x v="0"/>
    <x v="4"/>
    <x v="41"/>
    <x v="187"/>
    <n v="23"/>
    <n v="6"/>
    <n v="84"/>
    <n v="300"/>
    <x v="0"/>
    <x v="0"/>
    <x v="4"/>
  </r>
  <r>
    <x v="0"/>
    <x v="4"/>
    <x v="41"/>
    <x v="188"/>
    <m/>
    <n v="12"/>
    <n v="16"/>
    <n v="19"/>
    <x v="0"/>
    <x v="0"/>
    <x v="4"/>
  </r>
  <r>
    <x v="0"/>
    <x v="4"/>
    <x v="41"/>
    <x v="189"/>
    <n v="3"/>
    <n v="73"/>
    <n v="22"/>
    <n v="194"/>
    <x v="0"/>
    <x v="0"/>
    <x v="4"/>
  </r>
  <r>
    <x v="0"/>
    <x v="4"/>
    <x v="41"/>
    <x v="190"/>
    <m/>
    <m/>
    <n v="1"/>
    <m/>
    <x v="0"/>
    <x v="0"/>
    <x v="4"/>
  </r>
  <r>
    <x v="0"/>
    <x v="4"/>
    <x v="83"/>
    <x v="452"/>
    <m/>
    <m/>
    <n v="1"/>
    <m/>
    <x v="3"/>
    <x v="0"/>
    <x v="4"/>
  </r>
  <r>
    <x v="0"/>
    <x v="4"/>
    <x v="42"/>
    <x v="454"/>
    <n v="1"/>
    <m/>
    <n v="3"/>
    <n v="1"/>
    <x v="0"/>
    <x v="0"/>
    <x v="4"/>
  </r>
  <r>
    <x v="0"/>
    <x v="4"/>
    <x v="42"/>
    <x v="191"/>
    <n v="1"/>
    <m/>
    <n v="2"/>
    <m/>
    <x v="0"/>
    <x v="0"/>
    <x v="4"/>
  </r>
  <r>
    <x v="0"/>
    <x v="4"/>
    <x v="42"/>
    <x v="192"/>
    <n v="2"/>
    <m/>
    <n v="2"/>
    <n v="5"/>
    <x v="0"/>
    <x v="0"/>
    <x v="4"/>
  </r>
  <r>
    <x v="0"/>
    <x v="4"/>
    <x v="42"/>
    <x v="193"/>
    <m/>
    <n v="3"/>
    <n v="6"/>
    <n v="67"/>
    <x v="0"/>
    <x v="0"/>
    <x v="4"/>
  </r>
  <r>
    <x v="0"/>
    <x v="4"/>
    <x v="42"/>
    <x v="194"/>
    <m/>
    <m/>
    <m/>
    <n v="1"/>
    <x v="0"/>
    <x v="0"/>
    <x v="4"/>
  </r>
  <r>
    <x v="0"/>
    <x v="4"/>
    <x v="42"/>
    <x v="195"/>
    <m/>
    <m/>
    <n v="6"/>
    <n v="4"/>
    <x v="0"/>
    <x v="0"/>
    <x v="4"/>
  </r>
  <r>
    <x v="0"/>
    <x v="4"/>
    <x v="42"/>
    <x v="196"/>
    <m/>
    <m/>
    <n v="3"/>
    <n v="14"/>
    <x v="0"/>
    <x v="0"/>
    <x v="4"/>
  </r>
  <r>
    <x v="0"/>
    <x v="4"/>
    <x v="42"/>
    <x v="197"/>
    <n v="3"/>
    <m/>
    <n v="24"/>
    <m/>
    <x v="0"/>
    <x v="0"/>
    <x v="4"/>
  </r>
  <r>
    <x v="0"/>
    <x v="4"/>
    <x v="42"/>
    <x v="198"/>
    <n v="3"/>
    <n v="13"/>
    <n v="37"/>
    <n v="373"/>
    <x v="0"/>
    <x v="0"/>
    <x v="4"/>
  </r>
  <r>
    <x v="0"/>
    <x v="4"/>
    <x v="42"/>
    <x v="199"/>
    <m/>
    <n v="1"/>
    <n v="1"/>
    <n v="1"/>
    <x v="0"/>
    <x v="0"/>
    <x v="4"/>
  </r>
  <r>
    <x v="0"/>
    <x v="4"/>
    <x v="42"/>
    <x v="200"/>
    <m/>
    <n v="1"/>
    <n v="3"/>
    <n v="1"/>
    <x v="0"/>
    <x v="0"/>
    <x v="4"/>
  </r>
  <r>
    <x v="0"/>
    <x v="4"/>
    <x v="42"/>
    <x v="201"/>
    <m/>
    <n v="7"/>
    <n v="3"/>
    <n v="142"/>
    <x v="0"/>
    <x v="0"/>
    <x v="4"/>
  </r>
  <r>
    <x v="0"/>
    <x v="4"/>
    <x v="42"/>
    <x v="202"/>
    <n v="1"/>
    <n v="22"/>
    <n v="18"/>
    <n v="414"/>
    <x v="0"/>
    <x v="0"/>
    <x v="4"/>
  </r>
  <r>
    <x v="0"/>
    <x v="4"/>
    <x v="43"/>
    <x v="203"/>
    <n v="202"/>
    <m/>
    <n v="934"/>
    <m/>
    <x v="3"/>
    <x v="0"/>
    <x v="4"/>
  </r>
  <r>
    <x v="0"/>
    <x v="4"/>
    <x v="43"/>
    <x v="204"/>
    <n v="36"/>
    <m/>
    <n v="40"/>
    <m/>
    <x v="3"/>
    <x v="0"/>
    <x v="4"/>
  </r>
  <r>
    <x v="0"/>
    <x v="4"/>
    <x v="45"/>
    <x v="206"/>
    <m/>
    <m/>
    <m/>
    <n v="2"/>
    <x v="1"/>
    <x v="0"/>
    <x v="4"/>
  </r>
  <r>
    <x v="0"/>
    <x v="4"/>
    <x v="45"/>
    <x v="461"/>
    <m/>
    <m/>
    <m/>
    <n v="5"/>
    <x v="1"/>
    <x v="0"/>
    <x v="4"/>
  </r>
  <r>
    <x v="0"/>
    <x v="4"/>
    <x v="45"/>
    <x v="462"/>
    <m/>
    <m/>
    <m/>
    <n v="1"/>
    <x v="1"/>
    <x v="0"/>
    <x v="4"/>
  </r>
  <r>
    <x v="0"/>
    <x v="4"/>
    <x v="46"/>
    <x v="207"/>
    <n v="6"/>
    <n v="3"/>
    <n v="30"/>
    <n v="51"/>
    <x v="1"/>
    <x v="0"/>
    <x v="4"/>
  </r>
  <r>
    <x v="0"/>
    <x v="4"/>
    <x v="46"/>
    <x v="613"/>
    <m/>
    <m/>
    <m/>
    <n v="1"/>
    <x v="1"/>
    <x v="0"/>
    <x v="4"/>
  </r>
  <r>
    <x v="0"/>
    <x v="4"/>
    <x v="46"/>
    <x v="464"/>
    <m/>
    <m/>
    <n v="7"/>
    <n v="14"/>
    <x v="1"/>
    <x v="0"/>
    <x v="4"/>
  </r>
  <r>
    <x v="0"/>
    <x v="4"/>
    <x v="46"/>
    <x v="465"/>
    <m/>
    <m/>
    <m/>
    <n v="2"/>
    <x v="1"/>
    <x v="0"/>
    <x v="4"/>
  </r>
  <r>
    <x v="0"/>
    <x v="4"/>
    <x v="46"/>
    <x v="466"/>
    <m/>
    <n v="1"/>
    <n v="1"/>
    <n v="3"/>
    <x v="1"/>
    <x v="0"/>
    <x v="4"/>
  </r>
  <r>
    <x v="0"/>
    <x v="4"/>
    <x v="46"/>
    <x v="468"/>
    <m/>
    <n v="1"/>
    <m/>
    <n v="1"/>
    <x v="1"/>
    <x v="0"/>
    <x v="4"/>
  </r>
  <r>
    <x v="0"/>
    <x v="4"/>
    <x v="47"/>
    <x v="208"/>
    <n v="8"/>
    <n v="11"/>
    <n v="32"/>
    <n v="253"/>
    <x v="1"/>
    <x v="0"/>
    <x v="4"/>
  </r>
  <r>
    <x v="0"/>
    <x v="4"/>
    <x v="47"/>
    <x v="209"/>
    <n v="5"/>
    <n v="58"/>
    <n v="27"/>
    <n v="746"/>
    <x v="1"/>
    <x v="0"/>
    <x v="4"/>
  </r>
  <r>
    <x v="0"/>
    <x v="4"/>
    <x v="47"/>
    <x v="210"/>
    <n v="2"/>
    <n v="21"/>
    <n v="23"/>
    <n v="274"/>
    <x v="1"/>
    <x v="0"/>
    <x v="4"/>
  </r>
  <r>
    <x v="0"/>
    <x v="4"/>
    <x v="47"/>
    <x v="211"/>
    <n v="9"/>
    <n v="38"/>
    <n v="41"/>
    <n v="345"/>
    <x v="1"/>
    <x v="0"/>
    <x v="4"/>
  </r>
  <r>
    <x v="0"/>
    <x v="4"/>
    <x v="47"/>
    <x v="212"/>
    <n v="4"/>
    <n v="25"/>
    <n v="25"/>
    <n v="272"/>
    <x v="1"/>
    <x v="0"/>
    <x v="4"/>
  </r>
  <r>
    <x v="0"/>
    <x v="4"/>
    <x v="48"/>
    <x v="213"/>
    <m/>
    <m/>
    <m/>
    <n v="1"/>
    <x v="1"/>
    <x v="0"/>
    <x v="4"/>
  </r>
  <r>
    <x v="0"/>
    <x v="4"/>
    <x v="49"/>
    <x v="214"/>
    <m/>
    <n v="4"/>
    <n v="14"/>
    <n v="188"/>
    <x v="1"/>
    <x v="0"/>
    <x v="4"/>
  </r>
  <r>
    <x v="0"/>
    <x v="4"/>
    <x v="49"/>
    <x v="215"/>
    <n v="1"/>
    <n v="5"/>
    <n v="6"/>
    <n v="180"/>
    <x v="1"/>
    <x v="0"/>
    <x v="4"/>
  </r>
  <r>
    <x v="0"/>
    <x v="4"/>
    <x v="49"/>
    <x v="216"/>
    <m/>
    <n v="2"/>
    <n v="4"/>
    <n v="70"/>
    <x v="1"/>
    <x v="0"/>
    <x v="4"/>
  </r>
  <r>
    <x v="0"/>
    <x v="4"/>
    <x v="49"/>
    <x v="218"/>
    <n v="2"/>
    <n v="18"/>
    <n v="26"/>
    <n v="299"/>
    <x v="1"/>
    <x v="0"/>
    <x v="4"/>
  </r>
  <r>
    <x v="0"/>
    <x v="4"/>
    <x v="49"/>
    <x v="219"/>
    <n v="1"/>
    <m/>
    <n v="2"/>
    <n v="11"/>
    <x v="1"/>
    <x v="0"/>
    <x v="4"/>
  </r>
  <r>
    <x v="0"/>
    <x v="4"/>
    <x v="85"/>
    <x v="474"/>
    <m/>
    <m/>
    <n v="2"/>
    <m/>
    <x v="3"/>
    <x v="0"/>
    <x v="4"/>
  </r>
  <r>
    <x v="0"/>
    <x v="4"/>
    <x v="86"/>
    <x v="476"/>
    <n v="1"/>
    <m/>
    <n v="3"/>
    <m/>
    <x v="3"/>
    <x v="0"/>
    <x v="4"/>
  </r>
  <r>
    <x v="0"/>
    <x v="4"/>
    <x v="50"/>
    <x v="220"/>
    <n v="1"/>
    <n v="1"/>
    <n v="5"/>
    <n v="2"/>
    <x v="5"/>
    <x v="0"/>
    <x v="4"/>
  </r>
  <r>
    <x v="0"/>
    <x v="4"/>
    <x v="51"/>
    <x v="478"/>
    <m/>
    <m/>
    <m/>
    <n v="1"/>
    <x v="0"/>
    <x v="0"/>
    <x v="4"/>
  </r>
  <r>
    <x v="0"/>
    <x v="4"/>
    <x v="51"/>
    <x v="221"/>
    <n v="14"/>
    <n v="1"/>
    <n v="59"/>
    <n v="56"/>
    <x v="0"/>
    <x v="0"/>
    <x v="4"/>
  </r>
  <r>
    <x v="0"/>
    <x v="4"/>
    <x v="51"/>
    <x v="614"/>
    <m/>
    <m/>
    <n v="1"/>
    <m/>
    <x v="0"/>
    <x v="0"/>
    <x v="4"/>
  </r>
  <r>
    <x v="0"/>
    <x v="4"/>
    <x v="51"/>
    <x v="615"/>
    <m/>
    <m/>
    <n v="3"/>
    <m/>
    <x v="0"/>
    <x v="0"/>
    <x v="4"/>
  </r>
  <r>
    <x v="0"/>
    <x v="4"/>
    <x v="51"/>
    <x v="223"/>
    <n v="2"/>
    <n v="1"/>
    <n v="12"/>
    <n v="21"/>
    <x v="0"/>
    <x v="0"/>
    <x v="4"/>
  </r>
  <r>
    <x v="0"/>
    <x v="4"/>
    <x v="51"/>
    <x v="224"/>
    <n v="1"/>
    <m/>
    <n v="8"/>
    <n v="4"/>
    <x v="0"/>
    <x v="0"/>
    <x v="4"/>
  </r>
  <r>
    <x v="0"/>
    <x v="4"/>
    <x v="52"/>
    <x v="616"/>
    <m/>
    <m/>
    <n v="1"/>
    <m/>
    <x v="0"/>
    <x v="0"/>
    <x v="4"/>
  </r>
  <r>
    <x v="0"/>
    <x v="4"/>
    <x v="52"/>
    <x v="481"/>
    <n v="10"/>
    <m/>
    <n v="22"/>
    <m/>
    <x v="0"/>
    <x v="0"/>
    <x v="4"/>
  </r>
  <r>
    <x v="0"/>
    <x v="4"/>
    <x v="52"/>
    <x v="226"/>
    <m/>
    <n v="1"/>
    <n v="6"/>
    <n v="49"/>
    <x v="0"/>
    <x v="0"/>
    <x v="4"/>
  </r>
  <r>
    <x v="0"/>
    <x v="4"/>
    <x v="52"/>
    <x v="227"/>
    <m/>
    <m/>
    <m/>
    <n v="2"/>
    <x v="0"/>
    <x v="0"/>
    <x v="4"/>
  </r>
  <r>
    <x v="0"/>
    <x v="4"/>
    <x v="52"/>
    <x v="229"/>
    <m/>
    <n v="1"/>
    <n v="7"/>
    <n v="38"/>
    <x v="0"/>
    <x v="0"/>
    <x v="4"/>
  </r>
  <r>
    <x v="0"/>
    <x v="4"/>
    <x v="52"/>
    <x v="230"/>
    <m/>
    <m/>
    <n v="2"/>
    <n v="2"/>
    <x v="0"/>
    <x v="0"/>
    <x v="4"/>
  </r>
  <r>
    <x v="0"/>
    <x v="4"/>
    <x v="52"/>
    <x v="483"/>
    <n v="1"/>
    <m/>
    <n v="1"/>
    <n v="4"/>
    <x v="0"/>
    <x v="0"/>
    <x v="4"/>
  </r>
  <r>
    <x v="0"/>
    <x v="4"/>
    <x v="53"/>
    <x v="233"/>
    <n v="72"/>
    <m/>
    <n v="173"/>
    <m/>
    <x v="3"/>
    <x v="0"/>
    <x v="4"/>
  </r>
  <r>
    <x v="0"/>
    <x v="4"/>
    <x v="53"/>
    <x v="234"/>
    <n v="26"/>
    <m/>
    <n v="54"/>
    <m/>
    <x v="3"/>
    <x v="0"/>
    <x v="4"/>
  </r>
  <r>
    <x v="0"/>
    <x v="4"/>
    <x v="54"/>
    <x v="235"/>
    <m/>
    <n v="1"/>
    <n v="3"/>
    <n v="6"/>
    <x v="4"/>
    <x v="0"/>
    <x v="4"/>
  </r>
  <r>
    <x v="0"/>
    <x v="4"/>
    <x v="54"/>
    <x v="485"/>
    <m/>
    <m/>
    <n v="1"/>
    <m/>
    <x v="4"/>
    <x v="0"/>
    <x v="4"/>
  </r>
  <r>
    <x v="0"/>
    <x v="4"/>
    <x v="54"/>
    <x v="236"/>
    <m/>
    <m/>
    <n v="2"/>
    <m/>
    <x v="4"/>
    <x v="0"/>
    <x v="4"/>
  </r>
  <r>
    <x v="0"/>
    <x v="4"/>
    <x v="54"/>
    <x v="237"/>
    <n v="4"/>
    <m/>
    <n v="16"/>
    <n v="16"/>
    <x v="4"/>
    <x v="0"/>
    <x v="4"/>
  </r>
  <r>
    <x v="0"/>
    <x v="4"/>
    <x v="55"/>
    <x v="617"/>
    <m/>
    <m/>
    <m/>
    <n v="1"/>
    <x v="0"/>
    <x v="0"/>
    <x v="4"/>
  </r>
  <r>
    <x v="0"/>
    <x v="4"/>
    <x v="55"/>
    <x v="238"/>
    <m/>
    <n v="2"/>
    <m/>
    <n v="5"/>
    <x v="0"/>
    <x v="0"/>
    <x v="4"/>
  </r>
  <r>
    <x v="0"/>
    <x v="4"/>
    <x v="55"/>
    <x v="239"/>
    <m/>
    <m/>
    <n v="1"/>
    <m/>
    <x v="0"/>
    <x v="0"/>
    <x v="4"/>
  </r>
  <r>
    <x v="0"/>
    <x v="4"/>
    <x v="55"/>
    <x v="240"/>
    <n v="18"/>
    <m/>
    <n v="29"/>
    <m/>
    <x v="0"/>
    <x v="0"/>
    <x v="4"/>
  </r>
  <r>
    <x v="0"/>
    <x v="4"/>
    <x v="55"/>
    <x v="241"/>
    <n v="21"/>
    <n v="24"/>
    <n v="88"/>
    <n v="360"/>
    <x v="0"/>
    <x v="0"/>
    <x v="4"/>
  </r>
  <r>
    <x v="0"/>
    <x v="4"/>
    <x v="55"/>
    <x v="242"/>
    <n v="2"/>
    <n v="2"/>
    <n v="11"/>
    <n v="12"/>
    <x v="0"/>
    <x v="0"/>
    <x v="4"/>
  </r>
  <r>
    <x v="0"/>
    <x v="4"/>
    <x v="55"/>
    <x v="243"/>
    <n v="12"/>
    <n v="4"/>
    <n v="37"/>
    <n v="11"/>
    <x v="0"/>
    <x v="0"/>
    <x v="4"/>
  </r>
  <r>
    <x v="0"/>
    <x v="4"/>
    <x v="55"/>
    <x v="244"/>
    <n v="1"/>
    <m/>
    <n v="1"/>
    <m/>
    <x v="0"/>
    <x v="0"/>
    <x v="4"/>
  </r>
  <r>
    <x v="0"/>
    <x v="4"/>
    <x v="55"/>
    <x v="246"/>
    <n v="2"/>
    <n v="1"/>
    <n v="15"/>
    <n v="9"/>
    <x v="0"/>
    <x v="0"/>
    <x v="4"/>
  </r>
  <r>
    <x v="0"/>
    <x v="4"/>
    <x v="55"/>
    <x v="247"/>
    <n v="4"/>
    <n v="5"/>
    <n v="57"/>
    <n v="78"/>
    <x v="0"/>
    <x v="0"/>
    <x v="4"/>
  </r>
  <r>
    <x v="0"/>
    <x v="4"/>
    <x v="55"/>
    <x v="487"/>
    <m/>
    <m/>
    <n v="2"/>
    <m/>
    <x v="0"/>
    <x v="0"/>
    <x v="4"/>
  </r>
  <r>
    <x v="0"/>
    <x v="4"/>
    <x v="55"/>
    <x v="248"/>
    <n v="4"/>
    <n v="1"/>
    <n v="15"/>
    <n v="3"/>
    <x v="0"/>
    <x v="0"/>
    <x v="4"/>
  </r>
  <r>
    <x v="0"/>
    <x v="4"/>
    <x v="55"/>
    <x v="249"/>
    <n v="10"/>
    <n v="2"/>
    <n v="58"/>
    <n v="31"/>
    <x v="0"/>
    <x v="0"/>
    <x v="4"/>
  </r>
  <r>
    <x v="0"/>
    <x v="4"/>
    <x v="55"/>
    <x v="250"/>
    <n v="21"/>
    <n v="5"/>
    <n v="140"/>
    <n v="92"/>
    <x v="0"/>
    <x v="0"/>
    <x v="4"/>
  </r>
  <r>
    <x v="0"/>
    <x v="4"/>
    <x v="55"/>
    <x v="251"/>
    <n v="24"/>
    <n v="28"/>
    <n v="181"/>
    <n v="441"/>
    <x v="0"/>
    <x v="0"/>
    <x v="4"/>
  </r>
  <r>
    <x v="0"/>
    <x v="4"/>
    <x v="55"/>
    <x v="252"/>
    <m/>
    <n v="2"/>
    <n v="1"/>
    <n v="2"/>
    <x v="0"/>
    <x v="0"/>
    <x v="4"/>
  </r>
  <r>
    <x v="0"/>
    <x v="4"/>
    <x v="55"/>
    <x v="253"/>
    <m/>
    <m/>
    <n v="1"/>
    <m/>
    <x v="0"/>
    <x v="0"/>
    <x v="4"/>
  </r>
  <r>
    <x v="0"/>
    <x v="4"/>
    <x v="55"/>
    <x v="618"/>
    <m/>
    <m/>
    <n v="1"/>
    <m/>
    <x v="0"/>
    <x v="0"/>
    <x v="4"/>
  </r>
  <r>
    <x v="0"/>
    <x v="4"/>
    <x v="55"/>
    <x v="256"/>
    <m/>
    <m/>
    <m/>
    <n v="2"/>
    <x v="0"/>
    <x v="0"/>
    <x v="4"/>
  </r>
  <r>
    <x v="0"/>
    <x v="4"/>
    <x v="55"/>
    <x v="257"/>
    <m/>
    <m/>
    <m/>
    <n v="1"/>
    <x v="0"/>
    <x v="0"/>
    <x v="4"/>
  </r>
  <r>
    <x v="0"/>
    <x v="4"/>
    <x v="55"/>
    <x v="258"/>
    <n v="34"/>
    <n v="43"/>
    <n v="148"/>
    <n v="820"/>
    <x v="0"/>
    <x v="0"/>
    <x v="4"/>
  </r>
  <r>
    <x v="0"/>
    <x v="4"/>
    <x v="55"/>
    <x v="619"/>
    <m/>
    <m/>
    <n v="1"/>
    <n v="1"/>
    <x v="0"/>
    <x v="0"/>
    <x v="4"/>
  </r>
  <r>
    <x v="0"/>
    <x v="4"/>
    <x v="55"/>
    <x v="259"/>
    <m/>
    <m/>
    <n v="2"/>
    <m/>
    <x v="0"/>
    <x v="0"/>
    <x v="4"/>
  </r>
  <r>
    <x v="0"/>
    <x v="4"/>
    <x v="55"/>
    <x v="489"/>
    <n v="1"/>
    <m/>
    <n v="7"/>
    <m/>
    <x v="0"/>
    <x v="0"/>
    <x v="4"/>
  </r>
  <r>
    <x v="0"/>
    <x v="4"/>
    <x v="55"/>
    <x v="260"/>
    <n v="1"/>
    <m/>
    <n v="3"/>
    <n v="1"/>
    <x v="0"/>
    <x v="0"/>
    <x v="4"/>
  </r>
  <r>
    <x v="0"/>
    <x v="4"/>
    <x v="55"/>
    <x v="261"/>
    <m/>
    <m/>
    <n v="1"/>
    <m/>
    <x v="0"/>
    <x v="0"/>
    <x v="4"/>
  </r>
  <r>
    <x v="0"/>
    <x v="4"/>
    <x v="55"/>
    <x v="620"/>
    <m/>
    <m/>
    <m/>
    <n v="1"/>
    <x v="0"/>
    <x v="0"/>
    <x v="4"/>
  </r>
  <r>
    <x v="0"/>
    <x v="4"/>
    <x v="55"/>
    <x v="264"/>
    <n v="2"/>
    <m/>
    <n v="3"/>
    <m/>
    <x v="0"/>
    <x v="0"/>
    <x v="4"/>
  </r>
  <r>
    <x v="0"/>
    <x v="4"/>
    <x v="55"/>
    <x v="265"/>
    <n v="1"/>
    <n v="1"/>
    <n v="1"/>
    <n v="1"/>
    <x v="0"/>
    <x v="0"/>
    <x v="4"/>
  </r>
  <r>
    <x v="0"/>
    <x v="4"/>
    <x v="55"/>
    <x v="266"/>
    <n v="1"/>
    <m/>
    <n v="2"/>
    <n v="1"/>
    <x v="0"/>
    <x v="0"/>
    <x v="4"/>
  </r>
  <r>
    <x v="0"/>
    <x v="4"/>
    <x v="55"/>
    <x v="267"/>
    <m/>
    <m/>
    <n v="1"/>
    <m/>
    <x v="0"/>
    <x v="0"/>
    <x v="4"/>
  </r>
  <r>
    <x v="0"/>
    <x v="4"/>
    <x v="55"/>
    <x v="268"/>
    <m/>
    <n v="1"/>
    <n v="5"/>
    <n v="1"/>
    <x v="0"/>
    <x v="0"/>
    <x v="4"/>
  </r>
  <r>
    <x v="0"/>
    <x v="4"/>
    <x v="56"/>
    <x v="269"/>
    <n v="12"/>
    <n v="11"/>
    <n v="36"/>
    <n v="42"/>
    <x v="2"/>
    <x v="1"/>
    <x v="4"/>
  </r>
  <r>
    <x v="0"/>
    <x v="4"/>
    <x v="56"/>
    <x v="270"/>
    <n v="56"/>
    <n v="47"/>
    <n v="297"/>
    <n v="517"/>
    <x v="2"/>
    <x v="1"/>
    <x v="4"/>
  </r>
  <r>
    <x v="0"/>
    <x v="4"/>
    <x v="57"/>
    <x v="495"/>
    <m/>
    <m/>
    <n v="1"/>
    <n v="1"/>
    <x v="1"/>
    <x v="0"/>
    <x v="4"/>
  </r>
  <r>
    <x v="0"/>
    <x v="4"/>
    <x v="57"/>
    <x v="272"/>
    <n v="10"/>
    <n v="1"/>
    <n v="21"/>
    <n v="2"/>
    <x v="1"/>
    <x v="0"/>
    <x v="4"/>
  </r>
  <r>
    <x v="0"/>
    <x v="4"/>
    <x v="57"/>
    <x v="273"/>
    <n v="1"/>
    <m/>
    <n v="11"/>
    <m/>
    <x v="1"/>
    <x v="0"/>
    <x v="4"/>
  </r>
  <r>
    <x v="0"/>
    <x v="4"/>
    <x v="57"/>
    <x v="499"/>
    <n v="1"/>
    <m/>
    <n v="1"/>
    <n v="6"/>
    <x v="1"/>
    <x v="0"/>
    <x v="4"/>
  </r>
  <r>
    <x v="0"/>
    <x v="4"/>
    <x v="57"/>
    <x v="274"/>
    <n v="5"/>
    <n v="27"/>
    <n v="45"/>
    <n v="412"/>
    <x v="1"/>
    <x v="0"/>
    <x v="4"/>
  </r>
  <r>
    <x v="0"/>
    <x v="4"/>
    <x v="57"/>
    <x v="275"/>
    <n v="1"/>
    <n v="5"/>
    <n v="4"/>
    <n v="31"/>
    <x v="1"/>
    <x v="0"/>
    <x v="4"/>
  </r>
  <r>
    <x v="0"/>
    <x v="4"/>
    <x v="57"/>
    <x v="276"/>
    <n v="6"/>
    <n v="8"/>
    <n v="20"/>
    <n v="152"/>
    <x v="1"/>
    <x v="0"/>
    <x v="4"/>
  </r>
  <r>
    <x v="0"/>
    <x v="4"/>
    <x v="57"/>
    <x v="277"/>
    <m/>
    <n v="3"/>
    <n v="6"/>
    <n v="26"/>
    <x v="1"/>
    <x v="0"/>
    <x v="4"/>
  </r>
  <r>
    <x v="0"/>
    <x v="4"/>
    <x v="57"/>
    <x v="504"/>
    <n v="2"/>
    <n v="5"/>
    <n v="12"/>
    <n v="80"/>
    <x v="1"/>
    <x v="0"/>
    <x v="4"/>
  </r>
  <r>
    <x v="0"/>
    <x v="4"/>
    <x v="57"/>
    <x v="621"/>
    <m/>
    <m/>
    <n v="1"/>
    <m/>
    <x v="1"/>
    <x v="0"/>
    <x v="4"/>
  </r>
  <r>
    <x v="0"/>
    <x v="4"/>
    <x v="58"/>
    <x v="281"/>
    <n v="1"/>
    <m/>
    <n v="1"/>
    <n v="9"/>
    <x v="1"/>
    <x v="0"/>
    <x v="4"/>
  </r>
  <r>
    <x v="0"/>
    <x v="4"/>
    <x v="58"/>
    <x v="282"/>
    <n v="4"/>
    <n v="4"/>
    <n v="7"/>
    <n v="23"/>
    <x v="1"/>
    <x v="0"/>
    <x v="4"/>
  </r>
  <r>
    <x v="0"/>
    <x v="4"/>
    <x v="58"/>
    <x v="283"/>
    <n v="1"/>
    <n v="2"/>
    <n v="3"/>
    <n v="12"/>
    <x v="1"/>
    <x v="0"/>
    <x v="4"/>
  </r>
  <r>
    <x v="0"/>
    <x v="4"/>
    <x v="59"/>
    <x v="284"/>
    <n v="1"/>
    <m/>
    <n v="1"/>
    <m/>
    <x v="3"/>
    <x v="0"/>
    <x v="4"/>
  </r>
  <r>
    <x v="0"/>
    <x v="4"/>
    <x v="59"/>
    <x v="285"/>
    <n v="11"/>
    <m/>
    <n v="28"/>
    <m/>
    <x v="3"/>
    <x v="0"/>
    <x v="4"/>
  </r>
  <r>
    <x v="0"/>
    <x v="4"/>
    <x v="59"/>
    <x v="583"/>
    <n v="1"/>
    <m/>
    <n v="1"/>
    <m/>
    <x v="3"/>
    <x v="0"/>
    <x v="4"/>
  </r>
  <r>
    <x v="0"/>
    <x v="4"/>
    <x v="60"/>
    <x v="286"/>
    <m/>
    <m/>
    <n v="1"/>
    <n v="1"/>
    <x v="3"/>
    <x v="0"/>
    <x v="4"/>
  </r>
  <r>
    <x v="0"/>
    <x v="4"/>
    <x v="60"/>
    <x v="507"/>
    <m/>
    <m/>
    <n v="1"/>
    <m/>
    <x v="3"/>
    <x v="0"/>
    <x v="4"/>
  </r>
  <r>
    <x v="0"/>
    <x v="5"/>
    <x v="0"/>
    <x v="0"/>
    <m/>
    <m/>
    <n v="1"/>
    <m/>
    <x v="0"/>
    <x v="0"/>
    <x v="5"/>
  </r>
  <r>
    <x v="0"/>
    <x v="5"/>
    <x v="0"/>
    <x v="287"/>
    <m/>
    <m/>
    <n v="2"/>
    <n v="1"/>
    <x v="0"/>
    <x v="0"/>
    <x v="5"/>
  </r>
  <r>
    <x v="0"/>
    <x v="5"/>
    <x v="88"/>
    <x v="510"/>
    <m/>
    <m/>
    <n v="1"/>
    <m/>
    <x v="1"/>
    <x v="0"/>
    <x v="5"/>
  </r>
  <r>
    <x v="0"/>
    <x v="5"/>
    <x v="1"/>
    <x v="292"/>
    <n v="1"/>
    <m/>
    <n v="3"/>
    <n v="3"/>
    <x v="1"/>
    <x v="0"/>
    <x v="5"/>
  </r>
  <r>
    <x v="0"/>
    <x v="5"/>
    <x v="1"/>
    <x v="293"/>
    <m/>
    <m/>
    <m/>
    <n v="1"/>
    <x v="1"/>
    <x v="0"/>
    <x v="5"/>
  </r>
  <r>
    <x v="0"/>
    <x v="5"/>
    <x v="1"/>
    <x v="294"/>
    <n v="2"/>
    <n v="1"/>
    <n v="6"/>
    <n v="10"/>
    <x v="1"/>
    <x v="0"/>
    <x v="5"/>
  </r>
  <r>
    <x v="0"/>
    <x v="5"/>
    <x v="1"/>
    <x v="295"/>
    <m/>
    <m/>
    <n v="1"/>
    <n v="11"/>
    <x v="1"/>
    <x v="0"/>
    <x v="5"/>
  </r>
  <r>
    <x v="0"/>
    <x v="5"/>
    <x v="1"/>
    <x v="1"/>
    <n v="1"/>
    <n v="3"/>
    <n v="4"/>
    <n v="25"/>
    <x v="1"/>
    <x v="0"/>
    <x v="5"/>
  </r>
  <r>
    <x v="0"/>
    <x v="5"/>
    <x v="1"/>
    <x v="296"/>
    <m/>
    <n v="1"/>
    <m/>
    <n v="6"/>
    <x v="1"/>
    <x v="0"/>
    <x v="5"/>
  </r>
  <r>
    <x v="0"/>
    <x v="5"/>
    <x v="1"/>
    <x v="2"/>
    <m/>
    <m/>
    <n v="1"/>
    <n v="3"/>
    <x v="1"/>
    <x v="0"/>
    <x v="5"/>
  </r>
  <r>
    <x v="0"/>
    <x v="5"/>
    <x v="1"/>
    <x v="3"/>
    <m/>
    <m/>
    <n v="4"/>
    <n v="7"/>
    <x v="1"/>
    <x v="0"/>
    <x v="5"/>
  </r>
  <r>
    <x v="0"/>
    <x v="5"/>
    <x v="1"/>
    <x v="297"/>
    <m/>
    <n v="1"/>
    <n v="1"/>
    <n v="13"/>
    <x v="1"/>
    <x v="0"/>
    <x v="5"/>
  </r>
  <r>
    <x v="0"/>
    <x v="5"/>
    <x v="1"/>
    <x v="5"/>
    <n v="5"/>
    <n v="1"/>
    <n v="17"/>
    <n v="39"/>
    <x v="1"/>
    <x v="0"/>
    <x v="5"/>
  </r>
  <r>
    <x v="0"/>
    <x v="5"/>
    <x v="1"/>
    <x v="6"/>
    <n v="1"/>
    <n v="3"/>
    <n v="11"/>
    <n v="31"/>
    <x v="1"/>
    <x v="0"/>
    <x v="5"/>
  </r>
  <r>
    <x v="0"/>
    <x v="5"/>
    <x v="1"/>
    <x v="7"/>
    <n v="6"/>
    <n v="2"/>
    <n v="20"/>
    <n v="21"/>
    <x v="1"/>
    <x v="0"/>
    <x v="5"/>
  </r>
  <r>
    <x v="0"/>
    <x v="5"/>
    <x v="1"/>
    <x v="8"/>
    <n v="1"/>
    <m/>
    <n v="2"/>
    <n v="4"/>
    <x v="1"/>
    <x v="0"/>
    <x v="5"/>
  </r>
  <r>
    <x v="0"/>
    <x v="5"/>
    <x v="1"/>
    <x v="299"/>
    <m/>
    <m/>
    <m/>
    <n v="1"/>
    <x v="1"/>
    <x v="0"/>
    <x v="5"/>
  </r>
  <r>
    <x v="0"/>
    <x v="5"/>
    <x v="1"/>
    <x v="300"/>
    <m/>
    <m/>
    <n v="2"/>
    <m/>
    <x v="1"/>
    <x v="0"/>
    <x v="5"/>
  </r>
  <r>
    <x v="0"/>
    <x v="5"/>
    <x v="1"/>
    <x v="515"/>
    <n v="1"/>
    <m/>
    <n v="1"/>
    <m/>
    <x v="1"/>
    <x v="0"/>
    <x v="5"/>
  </r>
  <r>
    <x v="0"/>
    <x v="5"/>
    <x v="1"/>
    <x v="9"/>
    <m/>
    <m/>
    <n v="3"/>
    <m/>
    <x v="1"/>
    <x v="0"/>
    <x v="5"/>
  </r>
  <r>
    <x v="0"/>
    <x v="5"/>
    <x v="62"/>
    <x v="304"/>
    <m/>
    <m/>
    <n v="1"/>
    <m/>
    <x v="3"/>
    <x v="0"/>
    <x v="5"/>
  </r>
  <r>
    <x v="0"/>
    <x v="5"/>
    <x v="3"/>
    <x v="11"/>
    <n v="203"/>
    <m/>
    <n v="332"/>
    <m/>
    <x v="2"/>
    <x v="1"/>
    <x v="5"/>
  </r>
  <r>
    <x v="0"/>
    <x v="5"/>
    <x v="3"/>
    <x v="305"/>
    <n v="2"/>
    <m/>
    <n v="4"/>
    <m/>
    <x v="2"/>
    <x v="1"/>
    <x v="5"/>
  </r>
  <r>
    <x v="0"/>
    <x v="5"/>
    <x v="4"/>
    <x v="306"/>
    <n v="1"/>
    <m/>
    <n v="4"/>
    <m/>
    <x v="1"/>
    <x v="0"/>
    <x v="5"/>
  </r>
  <r>
    <x v="0"/>
    <x v="5"/>
    <x v="5"/>
    <x v="308"/>
    <m/>
    <m/>
    <n v="1"/>
    <m/>
    <x v="1"/>
    <x v="0"/>
    <x v="5"/>
  </r>
  <r>
    <x v="0"/>
    <x v="5"/>
    <x v="5"/>
    <x v="13"/>
    <m/>
    <n v="1"/>
    <n v="5"/>
    <n v="1"/>
    <x v="1"/>
    <x v="0"/>
    <x v="5"/>
  </r>
  <r>
    <x v="0"/>
    <x v="5"/>
    <x v="5"/>
    <x v="14"/>
    <m/>
    <m/>
    <m/>
    <n v="8"/>
    <x v="1"/>
    <x v="0"/>
    <x v="5"/>
  </r>
  <r>
    <x v="0"/>
    <x v="5"/>
    <x v="5"/>
    <x v="15"/>
    <m/>
    <m/>
    <n v="3"/>
    <n v="20"/>
    <x v="1"/>
    <x v="0"/>
    <x v="5"/>
  </r>
  <r>
    <x v="0"/>
    <x v="5"/>
    <x v="5"/>
    <x v="311"/>
    <n v="2"/>
    <n v="1"/>
    <n v="4"/>
    <n v="12"/>
    <x v="1"/>
    <x v="0"/>
    <x v="5"/>
  </r>
  <r>
    <x v="0"/>
    <x v="5"/>
    <x v="5"/>
    <x v="16"/>
    <n v="1"/>
    <m/>
    <n v="5"/>
    <n v="21"/>
    <x v="1"/>
    <x v="0"/>
    <x v="5"/>
  </r>
  <r>
    <x v="0"/>
    <x v="5"/>
    <x v="5"/>
    <x v="312"/>
    <m/>
    <m/>
    <m/>
    <n v="3"/>
    <x v="1"/>
    <x v="0"/>
    <x v="5"/>
  </r>
  <r>
    <x v="0"/>
    <x v="5"/>
    <x v="5"/>
    <x v="17"/>
    <m/>
    <n v="1"/>
    <n v="2"/>
    <n v="8"/>
    <x v="1"/>
    <x v="0"/>
    <x v="5"/>
  </r>
  <r>
    <x v="0"/>
    <x v="5"/>
    <x v="5"/>
    <x v="313"/>
    <n v="1"/>
    <m/>
    <n v="1"/>
    <n v="4"/>
    <x v="1"/>
    <x v="0"/>
    <x v="5"/>
  </r>
  <r>
    <x v="0"/>
    <x v="5"/>
    <x v="5"/>
    <x v="315"/>
    <m/>
    <m/>
    <n v="1"/>
    <m/>
    <x v="1"/>
    <x v="0"/>
    <x v="5"/>
  </r>
  <r>
    <x v="0"/>
    <x v="5"/>
    <x v="5"/>
    <x v="316"/>
    <m/>
    <m/>
    <m/>
    <n v="1"/>
    <x v="1"/>
    <x v="0"/>
    <x v="5"/>
  </r>
  <r>
    <x v="0"/>
    <x v="5"/>
    <x v="5"/>
    <x v="317"/>
    <m/>
    <m/>
    <n v="1"/>
    <n v="1"/>
    <x v="1"/>
    <x v="0"/>
    <x v="5"/>
  </r>
  <r>
    <x v="0"/>
    <x v="5"/>
    <x v="5"/>
    <x v="318"/>
    <m/>
    <m/>
    <n v="1"/>
    <m/>
    <x v="1"/>
    <x v="0"/>
    <x v="5"/>
  </r>
  <r>
    <x v="0"/>
    <x v="5"/>
    <x v="5"/>
    <x v="18"/>
    <m/>
    <m/>
    <n v="2"/>
    <n v="38"/>
    <x v="1"/>
    <x v="0"/>
    <x v="5"/>
  </r>
  <r>
    <x v="0"/>
    <x v="5"/>
    <x v="5"/>
    <x v="19"/>
    <m/>
    <n v="1"/>
    <n v="1"/>
    <n v="15"/>
    <x v="1"/>
    <x v="0"/>
    <x v="5"/>
  </r>
  <r>
    <x v="0"/>
    <x v="5"/>
    <x v="5"/>
    <x v="20"/>
    <n v="3"/>
    <m/>
    <n v="11"/>
    <n v="40"/>
    <x v="1"/>
    <x v="0"/>
    <x v="5"/>
  </r>
  <r>
    <x v="0"/>
    <x v="5"/>
    <x v="5"/>
    <x v="21"/>
    <m/>
    <m/>
    <n v="2"/>
    <n v="15"/>
    <x v="1"/>
    <x v="0"/>
    <x v="5"/>
  </r>
  <r>
    <x v="0"/>
    <x v="5"/>
    <x v="5"/>
    <x v="622"/>
    <m/>
    <m/>
    <n v="1"/>
    <m/>
    <x v="1"/>
    <x v="0"/>
    <x v="5"/>
  </r>
  <r>
    <x v="0"/>
    <x v="5"/>
    <x v="5"/>
    <x v="22"/>
    <n v="12"/>
    <n v="3"/>
    <n v="51"/>
    <n v="54"/>
    <x v="1"/>
    <x v="0"/>
    <x v="5"/>
  </r>
  <r>
    <x v="0"/>
    <x v="5"/>
    <x v="5"/>
    <x v="23"/>
    <m/>
    <m/>
    <n v="1"/>
    <n v="4"/>
    <x v="1"/>
    <x v="0"/>
    <x v="5"/>
  </r>
  <r>
    <x v="0"/>
    <x v="5"/>
    <x v="5"/>
    <x v="24"/>
    <n v="5"/>
    <n v="4"/>
    <n v="37"/>
    <n v="50"/>
    <x v="1"/>
    <x v="0"/>
    <x v="5"/>
  </r>
  <r>
    <x v="0"/>
    <x v="5"/>
    <x v="5"/>
    <x v="25"/>
    <m/>
    <m/>
    <n v="1"/>
    <n v="3"/>
    <x v="1"/>
    <x v="0"/>
    <x v="5"/>
  </r>
  <r>
    <x v="0"/>
    <x v="5"/>
    <x v="5"/>
    <x v="26"/>
    <n v="7"/>
    <n v="3"/>
    <n v="31"/>
    <n v="37"/>
    <x v="1"/>
    <x v="0"/>
    <x v="5"/>
  </r>
  <r>
    <x v="0"/>
    <x v="5"/>
    <x v="5"/>
    <x v="319"/>
    <m/>
    <m/>
    <m/>
    <n v="1"/>
    <x v="1"/>
    <x v="0"/>
    <x v="5"/>
  </r>
  <r>
    <x v="0"/>
    <x v="5"/>
    <x v="63"/>
    <x v="321"/>
    <m/>
    <n v="1"/>
    <m/>
    <n v="1"/>
    <x v="4"/>
    <x v="0"/>
    <x v="5"/>
  </r>
  <r>
    <x v="0"/>
    <x v="5"/>
    <x v="6"/>
    <x v="527"/>
    <m/>
    <m/>
    <n v="1"/>
    <m/>
    <x v="3"/>
    <x v="0"/>
    <x v="5"/>
  </r>
  <r>
    <x v="0"/>
    <x v="5"/>
    <x v="6"/>
    <x v="27"/>
    <n v="1"/>
    <m/>
    <n v="7"/>
    <m/>
    <x v="3"/>
    <x v="0"/>
    <x v="5"/>
  </r>
  <r>
    <x v="0"/>
    <x v="5"/>
    <x v="6"/>
    <x v="322"/>
    <m/>
    <m/>
    <n v="1"/>
    <m/>
    <x v="3"/>
    <x v="0"/>
    <x v="5"/>
  </r>
  <r>
    <x v="0"/>
    <x v="5"/>
    <x v="6"/>
    <x v="528"/>
    <n v="1"/>
    <m/>
    <n v="3"/>
    <m/>
    <x v="3"/>
    <x v="0"/>
    <x v="5"/>
  </r>
  <r>
    <x v="0"/>
    <x v="5"/>
    <x v="6"/>
    <x v="323"/>
    <n v="2"/>
    <m/>
    <n v="7"/>
    <n v="1"/>
    <x v="3"/>
    <x v="0"/>
    <x v="5"/>
  </r>
  <r>
    <x v="0"/>
    <x v="5"/>
    <x v="6"/>
    <x v="28"/>
    <m/>
    <m/>
    <n v="3"/>
    <m/>
    <x v="3"/>
    <x v="0"/>
    <x v="5"/>
  </r>
  <r>
    <x v="0"/>
    <x v="5"/>
    <x v="6"/>
    <x v="29"/>
    <n v="1"/>
    <m/>
    <n v="3"/>
    <m/>
    <x v="3"/>
    <x v="0"/>
    <x v="5"/>
  </r>
  <r>
    <x v="0"/>
    <x v="5"/>
    <x v="7"/>
    <x v="326"/>
    <m/>
    <m/>
    <m/>
    <n v="3"/>
    <x v="4"/>
    <x v="0"/>
    <x v="5"/>
  </r>
  <r>
    <x v="0"/>
    <x v="5"/>
    <x v="7"/>
    <x v="30"/>
    <m/>
    <n v="1"/>
    <m/>
    <n v="3"/>
    <x v="4"/>
    <x v="0"/>
    <x v="5"/>
  </r>
  <r>
    <x v="0"/>
    <x v="5"/>
    <x v="7"/>
    <x v="529"/>
    <m/>
    <m/>
    <m/>
    <n v="2"/>
    <x v="4"/>
    <x v="0"/>
    <x v="5"/>
  </r>
  <r>
    <x v="0"/>
    <x v="5"/>
    <x v="7"/>
    <x v="31"/>
    <n v="1"/>
    <n v="1"/>
    <n v="10"/>
    <n v="7"/>
    <x v="4"/>
    <x v="0"/>
    <x v="5"/>
  </r>
  <r>
    <x v="0"/>
    <x v="5"/>
    <x v="8"/>
    <x v="327"/>
    <n v="2"/>
    <m/>
    <n v="2"/>
    <m/>
    <x v="3"/>
    <x v="0"/>
    <x v="5"/>
  </r>
  <r>
    <x v="0"/>
    <x v="5"/>
    <x v="8"/>
    <x v="32"/>
    <n v="87"/>
    <n v="9"/>
    <n v="254"/>
    <n v="83"/>
    <x v="3"/>
    <x v="0"/>
    <x v="5"/>
  </r>
  <r>
    <x v="0"/>
    <x v="5"/>
    <x v="8"/>
    <x v="33"/>
    <n v="108"/>
    <n v="4"/>
    <n v="187"/>
    <n v="47"/>
    <x v="3"/>
    <x v="0"/>
    <x v="5"/>
  </r>
  <r>
    <x v="0"/>
    <x v="5"/>
    <x v="8"/>
    <x v="34"/>
    <n v="28"/>
    <n v="5"/>
    <n v="94"/>
    <n v="52"/>
    <x v="3"/>
    <x v="0"/>
    <x v="5"/>
  </r>
  <r>
    <x v="0"/>
    <x v="5"/>
    <x v="8"/>
    <x v="35"/>
    <n v="3"/>
    <m/>
    <n v="15"/>
    <m/>
    <x v="3"/>
    <x v="0"/>
    <x v="5"/>
  </r>
  <r>
    <x v="0"/>
    <x v="5"/>
    <x v="8"/>
    <x v="36"/>
    <n v="12"/>
    <m/>
    <n v="12"/>
    <m/>
    <x v="3"/>
    <x v="0"/>
    <x v="5"/>
  </r>
  <r>
    <x v="0"/>
    <x v="5"/>
    <x v="8"/>
    <x v="38"/>
    <n v="40"/>
    <n v="4"/>
    <n v="71"/>
    <n v="4"/>
    <x v="3"/>
    <x v="0"/>
    <x v="5"/>
  </r>
  <r>
    <x v="0"/>
    <x v="5"/>
    <x v="8"/>
    <x v="39"/>
    <m/>
    <m/>
    <n v="1"/>
    <m/>
    <x v="3"/>
    <x v="0"/>
    <x v="5"/>
  </r>
  <r>
    <x v="0"/>
    <x v="5"/>
    <x v="8"/>
    <x v="330"/>
    <n v="16"/>
    <m/>
    <n v="69"/>
    <m/>
    <x v="3"/>
    <x v="0"/>
    <x v="5"/>
  </r>
  <r>
    <x v="0"/>
    <x v="5"/>
    <x v="9"/>
    <x v="601"/>
    <m/>
    <m/>
    <n v="2"/>
    <m/>
    <x v="3"/>
    <x v="0"/>
    <x v="5"/>
  </r>
  <r>
    <x v="0"/>
    <x v="5"/>
    <x v="9"/>
    <x v="331"/>
    <m/>
    <m/>
    <n v="1"/>
    <m/>
    <x v="3"/>
    <x v="0"/>
    <x v="5"/>
  </r>
  <r>
    <x v="0"/>
    <x v="5"/>
    <x v="9"/>
    <x v="332"/>
    <n v="2"/>
    <m/>
    <n v="2"/>
    <m/>
    <x v="3"/>
    <x v="0"/>
    <x v="5"/>
  </r>
  <r>
    <x v="0"/>
    <x v="5"/>
    <x v="9"/>
    <x v="40"/>
    <m/>
    <m/>
    <m/>
    <n v="100"/>
    <x v="3"/>
    <x v="0"/>
    <x v="5"/>
  </r>
  <r>
    <x v="0"/>
    <x v="5"/>
    <x v="9"/>
    <x v="334"/>
    <n v="1"/>
    <m/>
    <n v="3"/>
    <m/>
    <x v="3"/>
    <x v="0"/>
    <x v="5"/>
  </r>
  <r>
    <x v="0"/>
    <x v="5"/>
    <x v="9"/>
    <x v="41"/>
    <n v="92"/>
    <n v="50"/>
    <n v="400"/>
    <n v="370"/>
    <x v="3"/>
    <x v="0"/>
    <x v="5"/>
  </r>
  <r>
    <x v="0"/>
    <x v="5"/>
    <x v="9"/>
    <x v="42"/>
    <n v="178"/>
    <m/>
    <n v="1033"/>
    <m/>
    <x v="3"/>
    <x v="0"/>
    <x v="5"/>
  </r>
  <r>
    <x v="0"/>
    <x v="5"/>
    <x v="9"/>
    <x v="335"/>
    <m/>
    <m/>
    <n v="8"/>
    <m/>
    <x v="3"/>
    <x v="0"/>
    <x v="5"/>
  </r>
  <r>
    <x v="0"/>
    <x v="5"/>
    <x v="9"/>
    <x v="44"/>
    <n v="388"/>
    <n v="36"/>
    <n v="1681"/>
    <n v="346"/>
    <x v="3"/>
    <x v="0"/>
    <x v="5"/>
  </r>
  <r>
    <x v="0"/>
    <x v="5"/>
    <x v="9"/>
    <x v="45"/>
    <n v="22"/>
    <n v="11"/>
    <n v="139"/>
    <n v="102"/>
    <x v="3"/>
    <x v="0"/>
    <x v="5"/>
  </r>
  <r>
    <x v="0"/>
    <x v="5"/>
    <x v="9"/>
    <x v="46"/>
    <n v="34"/>
    <n v="54"/>
    <n v="213"/>
    <n v="232"/>
    <x v="3"/>
    <x v="0"/>
    <x v="5"/>
  </r>
  <r>
    <x v="0"/>
    <x v="5"/>
    <x v="9"/>
    <x v="47"/>
    <n v="118"/>
    <n v="5"/>
    <n v="499"/>
    <n v="19"/>
    <x v="3"/>
    <x v="0"/>
    <x v="5"/>
  </r>
  <r>
    <x v="0"/>
    <x v="5"/>
    <x v="10"/>
    <x v="337"/>
    <m/>
    <m/>
    <m/>
    <n v="1"/>
    <x v="4"/>
    <x v="0"/>
    <x v="5"/>
  </r>
  <r>
    <x v="0"/>
    <x v="5"/>
    <x v="10"/>
    <x v="338"/>
    <n v="3"/>
    <m/>
    <n v="10"/>
    <m/>
    <x v="4"/>
    <x v="0"/>
    <x v="5"/>
  </r>
  <r>
    <x v="0"/>
    <x v="5"/>
    <x v="10"/>
    <x v="48"/>
    <n v="3"/>
    <m/>
    <n v="5"/>
    <m/>
    <x v="4"/>
    <x v="0"/>
    <x v="5"/>
  </r>
  <r>
    <x v="0"/>
    <x v="5"/>
    <x v="10"/>
    <x v="49"/>
    <n v="5"/>
    <n v="5"/>
    <n v="45"/>
    <n v="51"/>
    <x v="4"/>
    <x v="0"/>
    <x v="5"/>
  </r>
  <r>
    <x v="0"/>
    <x v="5"/>
    <x v="10"/>
    <x v="341"/>
    <m/>
    <m/>
    <m/>
    <n v="1"/>
    <x v="4"/>
    <x v="0"/>
    <x v="5"/>
  </r>
  <r>
    <x v="0"/>
    <x v="5"/>
    <x v="10"/>
    <x v="50"/>
    <n v="3"/>
    <n v="5"/>
    <n v="49"/>
    <n v="87"/>
    <x v="4"/>
    <x v="0"/>
    <x v="5"/>
  </r>
  <r>
    <x v="0"/>
    <x v="5"/>
    <x v="10"/>
    <x v="344"/>
    <m/>
    <m/>
    <n v="5"/>
    <m/>
    <x v="4"/>
    <x v="0"/>
    <x v="5"/>
  </r>
  <r>
    <x v="0"/>
    <x v="5"/>
    <x v="10"/>
    <x v="345"/>
    <n v="1"/>
    <m/>
    <n v="1"/>
    <m/>
    <x v="4"/>
    <x v="0"/>
    <x v="5"/>
  </r>
  <r>
    <x v="0"/>
    <x v="5"/>
    <x v="10"/>
    <x v="347"/>
    <n v="5"/>
    <n v="2"/>
    <n v="45"/>
    <n v="14"/>
    <x v="4"/>
    <x v="0"/>
    <x v="5"/>
  </r>
  <r>
    <x v="0"/>
    <x v="5"/>
    <x v="10"/>
    <x v="52"/>
    <m/>
    <m/>
    <n v="6"/>
    <n v="7"/>
    <x v="4"/>
    <x v="0"/>
    <x v="5"/>
  </r>
  <r>
    <x v="0"/>
    <x v="5"/>
    <x v="10"/>
    <x v="623"/>
    <m/>
    <m/>
    <n v="1"/>
    <m/>
    <x v="4"/>
    <x v="0"/>
    <x v="5"/>
  </r>
  <r>
    <x v="0"/>
    <x v="5"/>
    <x v="10"/>
    <x v="53"/>
    <n v="3"/>
    <n v="5"/>
    <n v="16"/>
    <n v="15"/>
    <x v="4"/>
    <x v="0"/>
    <x v="5"/>
  </r>
  <r>
    <x v="0"/>
    <x v="5"/>
    <x v="64"/>
    <x v="348"/>
    <m/>
    <n v="1"/>
    <n v="3"/>
    <n v="7"/>
    <x v="1"/>
    <x v="0"/>
    <x v="5"/>
  </r>
  <r>
    <x v="0"/>
    <x v="5"/>
    <x v="64"/>
    <x v="349"/>
    <n v="1"/>
    <n v="3"/>
    <n v="9"/>
    <n v="6"/>
    <x v="1"/>
    <x v="0"/>
    <x v="5"/>
  </r>
  <r>
    <x v="0"/>
    <x v="5"/>
    <x v="66"/>
    <x v="351"/>
    <n v="1"/>
    <m/>
    <n v="2"/>
    <m/>
    <x v="5"/>
    <x v="0"/>
    <x v="5"/>
  </r>
  <r>
    <x v="0"/>
    <x v="5"/>
    <x v="11"/>
    <x v="624"/>
    <m/>
    <m/>
    <n v="1"/>
    <m/>
    <x v="0"/>
    <x v="0"/>
    <x v="5"/>
  </r>
  <r>
    <x v="0"/>
    <x v="5"/>
    <x v="11"/>
    <x v="625"/>
    <m/>
    <m/>
    <n v="1"/>
    <m/>
    <x v="0"/>
    <x v="0"/>
    <x v="5"/>
  </r>
  <r>
    <x v="0"/>
    <x v="5"/>
    <x v="98"/>
    <x v="626"/>
    <m/>
    <m/>
    <m/>
    <n v="2"/>
    <x v="1"/>
    <x v="0"/>
    <x v="5"/>
  </r>
  <r>
    <x v="0"/>
    <x v="5"/>
    <x v="12"/>
    <x v="55"/>
    <n v="2"/>
    <m/>
    <n v="12"/>
    <n v="7"/>
    <x v="3"/>
    <x v="0"/>
    <x v="5"/>
  </r>
  <r>
    <x v="0"/>
    <x v="5"/>
    <x v="68"/>
    <x v="354"/>
    <n v="1"/>
    <n v="1"/>
    <n v="7"/>
    <n v="2"/>
    <x v="4"/>
    <x v="0"/>
    <x v="5"/>
  </r>
  <r>
    <x v="0"/>
    <x v="5"/>
    <x v="69"/>
    <x v="603"/>
    <m/>
    <m/>
    <n v="1"/>
    <m/>
    <x v="3"/>
    <x v="0"/>
    <x v="5"/>
  </r>
  <r>
    <x v="0"/>
    <x v="5"/>
    <x v="69"/>
    <x v="627"/>
    <m/>
    <m/>
    <n v="1"/>
    <m/>
    <x v="3"/>
    <x v="0"/>
    <x v="5"/>
  </r>
  <r>
    <x v="0"/>
    <x v="5"/>
    <x v="70"/>
    <x v="358"/>
    <n v="1"/>
    <m/>
    <n v="3"/>
    <m/>
    <x v="2"/>
    <x v="1"/>
    <x v="5"/>
  </r>
  <r>
    <x v="0"/>
    <x v="5"/>
    <x v="70"/>
    <x v="359"/>
    <n v="3"/>
    <m/>
    <n v="3"/>
    <m/>
    <x v="2"/>
    <x v="1"/>
    <x v="5"/>
  </r>
  <r>
    <x v="0"/>
    <x v="5"/>
    <x v="14"/>
    <x v="57"/>
    <n v="65"/>
    <n v="7"/>
    <n v="318"/>
    <n v="18"/>
    <x v="3"/>
    <x v="0"/>
    <x v="5"/>
  </r>
  <r>
    <x v="0"/>
    <x v="5"/>
    <x v="14"/>
    <x v="58"/>
    <n v="59"/>
    <n v="21"/>
    <n v="327"/>
    <n v="83"/>
    <x v="3"/>
    <x v="0"/>
    <x v="5"/>
  </r>
  <r>
    <x v="0"/>
    <x v="5"/>
    <x v="14"/>
    <x v="59"/>
    <n v="61"/>
    <n v="13"/>
    <n v="224"/>
    <n v="44"/>
    <x v="3"/>
    <x v="0"/>
    <x v="5"/>
  </r>
  <r>
    <x v="0"/>
    <x v="5"/>
    <x v="15"/>
    <x v="60"/>
    <n v="7"/>
    <m/>
    <n v="8"/>
    <m/>
    <x v="3"/>
    <x v="0"/>
    <x v="5"/>
  </r>
  <r>
    <x v="0"/>
    <x v="5"/>
    <x v="15"/>
    <x v="61"/>
    <n v="15"/>
    <m/>
    <n v="58"/>
    <n v="2"/>
    <x v="3"/>
    <x v="0"/>
    <x v="5"/>
  </r>
  <r>
    <x v="0"/>
    <x v="5"/>
    <x v="15"/>
    <x v="62"/>
    <n v="9"/>
    <n v="4"/>
    <n v="25"/>
    <n v="19"/>
    <x v="3"/>
    <x v="0"/>
    <x v="5"/>
  </r>
  <r>
    <x v="0"/>
    <x v="5"/>
    <x v="15"/>
    <x v="63"/>
    <m/>
    <n v="1"/>
    <m/>
    <n v="34"/>
    <x v="3"/>
    <x v="0"/>
    <x v="5"/>
  </r>
  <r>
    <x v="0"/>
    <x v="5"/>
    <x v="15"/>
    <x v="361"/>
    <n v="1"/>
    <m/>
    <n v="1"/>
    <m/>
    <x v="3"/>
    <x v="0"/>
    <x v="5"/>
  </r>
  <r>
    <x v="0"/>
    <x v="5"/>
    <x v="72"/>
    <x v="364"/>
    <m/>
    <m/>
    <n v="1"/>
    <n v="5"/>
    <x v="1"/>
    <x v="0"/>
    <x v="5"/>
  </r>
  <r>
    <x v="0"/>
    <x v="5"/>
    <x v="16"/>
    <x v="64"/>
    <n v="1"/>
    <n v="1"/>
    <n v="1"/>
    <n v="2"/>
    <x v="4"/>
    <x v="0"/>
    <x v="5"/>
  </r>
  <r>
    <x v="0"/>
    <x v="5"/>
    <x v="16"/>
    <x v="368"/>
    <m/>
    <m/>
    <n v="3"/>
    <m/>
    <x v="4"/>
    <x v="0"/>
    <x v="5"/>
  </r>
  <r>
    <x v="0"/>
    <x v="5"/>
    <x v="16"/>
    <x v="536"/>
    <m/>
    <m/>
    <m/>
    <n v="2"/>
    <x v="4"/>
    <x v="0"/>
    <x v="5"/>
  </r>
  <r>
    <x v="0"/>
    <x v="5"/>
    <x v="16"/>
    <x v="66"/>
    <m/>
    <m/>
    <n v="2"/>
    <n v="3"/>
    <x v="4"/>
    <x v="0"/>
    <x v="5"/>
  </r>
  <r>
    <x v="0"/>
    <x v="5"/>
    <x v="16"/>
    <x v="67"/>
    <m/>
    <n v="2"/>
    <m/>
    <n v="4"/>
    <x v="4"/>
    <x v="0"/>
    <x v="5"/>
  </r>
  <r>
    <x v="0"/>
    <x v="5"/>
    <x v="73"/>
    <x v="628"/>
    <n v="1"/>
    <m/>
    <n v="1"/>
    <m/>
    <x v="3"/>
    <x v="0"/>
    <x v="5"/>
  </r>
  <r>
    <x v="0"/>
    <x v="5"/>
    <x v="73"/>
    <x v="369"/>
    <n v="3"/>
    <m/>
    <n v="5"/>
    <m/>
    <x v="3"/>
    <x v="0"/>
    <x v="5"/>
  </r>
  <r>
    <x v="0"/>
    <x v="5"/>
    <x v="17"/>
    <x v="371"/>
    <m/>
    <m/>
    <m/>
    <n v="5"/>
    <x v="3"/>
    <x v="0"/>
    <x v="5"/>
  </r>
  <r>
    <x v="0"/>
    <x v="5"/>
    <x v="17"/>
    <x v="372"/>
    <n v="2"/>
    <m/>
    <n v="7"/>
    <n v="1"/>
    <x v="3"/>
    <x v="0"/>
    <x v="5"/>
  </r>
  <r>
    <x v="0"/>
    <x v="5"/>
    <x v="17"/>
    <x v="68"/>
    <n v="4"/>
    <m/>
    <n v="15"/>
    <n v="31"/>
    <x v="3"/>
    <x v="0"/>
    <x v="5"/>
  </r>
  <r>
    <x v="0"/>
    <x v="5"/>
    <x v="18"/>
    <x v="69"/>
    <m/>
    <n v="2"/>
    <m/>
    <n v="103"/>
    <x v="3"/>
    <x v="0"/>
    <x v="5"/>
  </r>
  <r>
    <x v="0"/>
    <x v="5"/>
    <x v="18"/>
    <x v="70"/>
    <n v="80"/>
    <n v="38"/>
    <n v="531"/>
    <n v="228"/>
    <x v="3"/>
    <x v="0"/>
    <x v="5"/>
  </r>
  <r>
    <x v="0"/>
    <x v="5"/>
    <x v="18"/>
    <x v="71"/>
    <n v="215"/>
    <n v="91"/>
    <n v="1508"/>
    <n v="390"/>
    <x v="3"/>
    <x v="0"/>
    <x v="5"/>
  </r>
  <r>
    <x v="0"/>
    <x v="5"/>
    <x v="18"/>
    <x v="377"/>
    <m/>
    <m/>
    <m/>
    <n v="2"/>
    <x v="3"/>
    <x v="0"/>
    <x v="5"/>
  </r>
  <r>
    <x v="0"/>
    <x v="5"/>
    <x v="18"/>
    <x v="378"/>
    <m/>
    <m/>
    <n v="3"/>
    <m/>
    <x v="3"/>
    <x v="0"/>
    <x v="5"/>
  </r>
  <r>
    <x v="0"/>
    <x v="5"/>
    <x v="18"/>
    <x v="72"/>
    <n v="74"/>
    <m/>
    <n v="178"/>
    <m/>
    <x v="3"/>
    <x v="0"/>
    <x v="5"/>
  </r>
  <r>
    <x v="0"/>
    <x v="5"/>
    <x v="18"/>
    <x v="539"/>
    <m/>
    <m/>
    <n v="1"/>
    <m/>
    <x v="3"/>
    <x v="0"/>
    <x v="5"/>
  </r>
  <r>
    <x v="0"/>
    <x v="5"/>
    <x v="18"/>
    <x v="73"/>
    <n v="137"/>
    <n v="37"/>
    <n v="477"/>
    <n v="162"/>
    <x v="3"/>
    <x v="0"/>
    <x v="5"/>
  </r>
  <r>
    <x v="0"/>
    <x v="5"/>
    <x v="18"/>
    <x v="74"/>
    <n v="2"/>
    <m/>
    <n v="7"/>
    <m/>
    <x v="3"/>
    <x v="0"/>
    <x v="5"/>
  </r>
  <r>
    <x v="0"/>
    <x v="5"/>
    <x v="18"/>
    <x v="75"/>
    <n v="12"/>
    <m/>
    <n v="29"/>
    <m/>
    <x v="3"/>
    <x v="0"/>
    <x v="5"/>
  </r>
  <r>
    <x v="0"/>
    <x v="5"/>
    <x v="19"/>
    <x v="76"/>
    <n v="2"/>
    <m/>
    <n v="4"/>
    <n v="1"/>
    <x v="5"/>
    <x v="0"/>
    <x v="5"/>
  </r>
  <r>
    <x v="0"/>
    <x v="5"/>
    <x v="19"/>
    <x v="77"/>
    <m/>
    <m/>
    <n v="1"/>
    <n v="2"/>
    <x v="5"/>
    <x v="0"/>
    <x v="5"/>
  </r>
  <r>
    <x v="0"/>
    <x v="5"/>
    <x v="19"/>
    <x v="379"/>
    <m/>
    <n v="1"/>
    <m/>
    <n v="1"/>
    <x v="5"/>
    <x v="0"/>
    <x v="5"/>
  </r>
  <r>
    <x v="0"/>
    <x v="5"/>
    <x v="19"/>
    <x v="78"/>
    <n v="5"/>
    <n v="3"/>
    <n v="22"/>
    <n v="16"/>
    <x v="5"/>
    <x v="0"/>
    <x v="5"/>
  </r>
  <r>
    <x v="0"/>
    <x v="5"/>
    <x v="19"/>
    <x v="79"/>
    <n v="3"/>
    <n v="3"/>
    <n v="16"/>
    <n v="25"/>
    <x v="5"/>
    <x v="0"/>
    <x v="5"/>
  </r>
  <r>
    <x v="0"/>
    <x v="5"/>
    <x v="20"/>
    <x v="629"/>
    <m/>
    <m/>
    <m/>
    <n v="2"/>
    <x v="4"/>
    <x v="0"/>
    <x v="5"/>
  </r>
  <r>
    <x v="0"/>
    <x v="5"/>
    <x v="20"/>
    <x v="80"/>
    <n v="1"/>
    <m/>
    <n v="1"/>
    <m/>
    <x v="4"/>
    <x v="0"/>
    <x v="5"/>
  </r>
  <r>
    <x v="0"/>
    <x v="5"/>
    <x v="21"/>
    <x v="81"/>
    <n v="78"/>
    <n v="1"/>
    <n v="318"/>
    <n v="1"/>
    <x v="3"/>
    <x v="0"/>
    <x v="5"/>
  </r>
  <r>
    <x v="0"/>
    <x v="5"/>
    <x v="21"/>
    <x v="82"/>
    <n v="75"/>
    <n v="27"/>
    <n v="415"/>
    <n v="204"/>
    <x v="3"/>
    <x v="0"/>
    <x v="5"/>
  </r>
  <r>
    <x v="0"/>
    <x v="5"/>
    <x v="21"/>
    <x v="83"/>
    <n v="73"/>
    <n v="19"/>
    <n v="522"/>
    <n v="164"/>
    <x v="3"/>
    <x v="0"/>
    <x v="5"/>
  </r>
  <r>
    <x v="0"/>
    <x v="5"/>
    <x v="21"/>
    <x v="84"/>
    <m/>
    <m/>
    <m/>
    <n v="1"/>
    <x v="3"/>
    <x v="0"/>
    <x v="5"/>
  </r>
  <r>
    <x v="0"/>
    <x v="5"/>
    <x v="21"/>
    <x v="85"/>
    <n v="1"/>
    <m/>
    <n v="4"/>
    <m/>
    <x v="3"/>
    <x v="0"/>
    <x v="5"/>
  </r>
  <r>
    <x v="0"/>
    <x v="5"/>
    <x v="21"/>
    <x v="86"/>
    <n v="18"/>
    <n v="9"/>
    <n v="104"/>
    <n v="72"/>
    <x v="3"/>
    <x v="0"/>
    <x v="5"/>
  </r>
  <r>
    <x v="0"/>
    <x v="5"/>
    <x v="21"/>
    <x v="87"/>
    <n v="474"/>
    <n v="48"/>
    <n v="1527"/>
    <n v="385"/>
    <x v="3"/>
    <x v="0"/>
    <x v="5"/>
  </r>
  <r>
    <x v="0"/>
    <x v="5"/>
    <x v="22"/>
    <x v="88"/>
    <n v="1"/>
    <m/>
    <n v="5"/>
    <m/>
    <x v="3"/>
    <x v="0"/>
    <x v="5"/>
  </r>
  <r>
    <x v="0"/>
    <x v="5"/>
    <x v="23"/>
    <x v="89"/>
    <n v="1"/>
    <m/>
    <n v="3"/>
    <m/>
    <x v="0"/>
    <x v="0"/>
    <x v="5"/>
  </r>
  <r>
    <x v="0"/>
    <x v="5"/>
    <x v="23"/>
    <x v="381"/>
    <m/>
    <n v="1"/>
    <n v="1"/>
    <n v="1"/>
    <x v="0"/>
    <x v="0"/>
    <x v="5"/>
  </r>
  <r>
    <x v="0"/>
    <x v="5"/>
    <x v="23"/>
    <x v="90"/>
    <n v="4"/>
    <n v="2"/>
    <n v="9"/>
    <n v="27"/>
    <x v="0"/>
    <x v="0"/>
    <x v="5"/>
  </r>
  <r>
    <x v="0"/>
    <x v="5"/>
    <x v="23"/>
    <x v="91"/>
    <m/>
    <m/>
    <n v="1"/>
    <n v="1"/>
    <x v="0"/>
    <x v="0"/>
    <x v="5"/>
  </r>
  <r>
    <x v="0"/>
    <x v="5"/>
    <x v="23"/>
    <x v="92"/>
    <m/>
    <m/>
    <n v="2"/>
    <m/>
    <x v="0"/>
    <x v="0"/>
    <x v="5"/>
  </r>
  <r>
    <x v="0"/>
    <x v="5"/>
    <x v="23"/>
    <x v="382"/>
    <n v="2"/>
    <m/>
    <n v="2"/>
    <m/>
    <x v="0"/>
    <x v="0"/>
    <x v="5"/>
  </r>
  <r>
    <x v="0"/>
    <x v="5"/>
    <x v="23"/>
    <x v="383"/>
    <m/>
    <m/>
    <n v="2"/>
    <m/>
    <x v="0"/>
    <x v="0"/>
    <x v="5"/>
  </r>
  <r>
    <x v="0"/>
    <x v="5"/>
    <x v="23"/>
    <x v="93"/>
    <m/>
    <m/>
    <n v="4"/>
    <m/>
    <x v="0"/>
    <x v="0"/>
    <x v="5"/>
  </r>
  <r>
    <x v="0"/>
    <x v="5"/>
    <x v="23"/>
    <x v="385"/>
    <m/>
    <m/>
    <m/>
    <n v="1"/>
    <x v="0"/>
    <x v="0"/>
    <x v="5"/>
  </r>
  <r>
    <x v="0"/>
    <x v="5"/>
    <x v="23"/>
    <x v="630"/>
    <m/>
    <m/>
    <n v="1"/>
    <m/>
    <x v="0"/>
    <x v="0"/>
    <x v="5"/>
  </r>
  <r>
    <x v="0"/>
    <x v="5"/>
    <x v="23"/>
    <x v="387"/>
    <m/>
    <m/>
    <n v="1"/>
    <n v="1"/>
    <x v="0"/>
    <x v="0"/>
    <x v="5"/>
  </r>
  <r>
    <x v="0"/>
    <x v="5"/>
    <x v="24"/>
    <x v="388"/>
    <n v="3"/>
    <m/>
    <n v="10"/>
    <m/>
    <x v="3"/>
    <x v="0"/>
    <x v="5"/>
  </r>
  <r>
    <x v="0"/>
    <x v="5"/>
    <x v="75"/>
    <x v="390"/>
    <m/>
    <m/>
    <n v="1"/>
    <n v="1"/>
    <x v="3"/>
    <x v="0"/>
    <x v="5"/>
  </r>
  <r>
    <x v="0"/>
    <x v="5"/>
    <x v="25"/>
    <x v="392"/>
    <n v="1"/>
    <m/>
    <n v="1"/>
    <m/>
    <x v="5"/>
    <x v="0"/>
    <x v="5"/>
  </r>
  <r>
    <x v="0"/>
    <x v="5"/>
    <x v="25"/>
    <x v="98"/>
    <n v="4"/>
    <n v="95"/>
    <n v="118"/>
    <n v="1190"/>
    <x v="5"/>
    <x v="0"/>
    <x v="5"/>
  </r>
  <r>
    <x v="0"/>
    <x v="5"/>
    <x v="25"/>
    <x v="100"/>
    <n v="1"/>
    <m/>
    <n v="2"/>
    <m/>
    <x v="5"/>
    <x v="0"/>
    <x v="5"/>
  </r>
  <r>
    <x v="0"/>
    <x v="5"/>
    <x v="25"/>
    <x v="393"/>
    <n v="3"/>
    <m/>
    <n v="27"/>
    <n v="1"/>
    <x v="5"/>
    <x v="0"/>
    <x v="5"/>
  </r>
  <r>
    <x v="0"/>
    <x v="5"/>
    <x v="25"/>
    <x v="394"/>
    <n v="9"/>
    <m/>
    <n v="38"/>
    <m/>
    <x v="5"/>
    <x v="0"/>
    <x v="5"/>
  </r>
  <r>
    <x v="0"/>
    <x v="5"/>
    <x v="25"/>
    <x v="101"/>
    <n v="12"/>
    <n v="21"/>
    <n v="75"/>
    <n v="92"/>
    <x v="5"/>
    <x v="0"/>
    <x v="5"/>
  </r>
  <r>
    <x v="0"/>
    <x v="5"/>
    <x v="25"/>
    <x v="399"/>
    <m/>
    <m/>
    <n v="2"/>
    <m/>
    <x v="5"/>
    <x v="0"/>
    <x v="5"/>
  </r>
  <r>
    <x v="0"/>
    <x v="5"/>
    <x v="25"/>
    <x v="102"/>
    <n v="65"/>
    <n v="7"/>
    <n v="297"/>
    <n v="71"/>
    <x v="5"/>
    <x v="0"/>
    <x v="5"/>
  </r>
  <r>
    <x v="0"/>
    <x v="5"/>
    <x v="25"/>
    <x v="103"/>
    <n v="19"/>
    <n v="6"/>
    <n v="120"/>
    <n v="101"/>
    <x v="5"/>
    <x v="0"/>
    <x v="5"/>
  </r>
  <r>
    <x v="0"/>
    <x v="5"/>
    <x v="25"/>
    <x v="104"/>
    <n v="9"/>
    <n v="6"/>
    <n v="34"/>
    <n v="29"/>
    <x v="5"/>
    <x v="0"/>
    <x v="5"/>
  </r>
  <r>
    <x v="0"/>
    <x v="5"/>
    <x v="25"/>
    <x v="400"/>
    <n v="2"/>
    <m/>
    <n v="2"/>
    <m/>
    <x v="5"/>
    <x v="0"/>
    <x v="5"/>
  </r>
  <r>
    <x v="0"/>
    <x v="5"/>
    <x v="25"/>
    <x v="105"/>
    <n v="6"/>
    <m/>
    <n v="22"/>
    <m/>
    <x v="5"/>
    <x v="0"/>
    <x v="5"/>
  </r>
  <r>
    <x v="0"/>
    <x v="5"/>
    <x v="25"/>
    <x v="106"/>
    <n v="12"/>
    <n v="3"/>
    <n v="58"/>
    <n v="26"/>
    <x v="5"/>
    <x v="0"/>
    <x v="5"/>
  </r>
  <r>
    <x v="0"/>
    <x v="5"/>
    <x v="25"/>
    <x v="107"/>
    <n v="5"/>
    <n v="95"/>
    <n v="56"/>
    <n v="1026"/>
    <x v="5"/>
    <x v="0"/>
    <x v="5"/>
  </r>
  <r>
    <x v="0"/>
    <x v="5"/>
    <x v="25"/>
    <x v="108"/>
    <n v="113"/>
    <n v="19"/>
    <n v="521"/>
    <n v="204"/>
    <x v="5"/>
    <x v="0"/>
    <x v="5"/>
  </r>
  <r>
    <x v="0"/>
    <x v="5"/>
    <x v="26"/>
    <x v="110"/>
    <n v="2"/>
    <n v="4"/>
    <n v="12"/>
    <n v="29"/>
    <x v="0"/>
    <x v="0"/>
    <x v="5"/>
  </r>
  <r>
    <x v="0"/>
    <x v="5"/>
    <x v="26"/>
    <x v="111"/>
    <m/>
    <n v="6"/>
    <n v="3"/>
    <n v="43"/>
    <x v="0"/>
    <x v="0"/>
    <x v="5"/>
  </r>
  <r>
    <x v="0"/>
    <x v="5"/>
    <x v="26"/>
    <x v="112"/>
    <n v="1"/>
    <n v="1"/>
    <n v="4"/>
    <n v="13"/>
    <x v="0"/>
    <x v="0"/>
    <x v="5"/>
  </r>
  <r>
    <x v="0"/>
    <x v="5"/>
    <x v="27"/>
    <x v="113"/>
    <n v="1"/>
    <m/>
    <n v="3"/>
    <n v="7"/>
    <x v="0"/>
    <x v="0"/>
    <x v="5"/>
  </r>
  <r>
    <x v="0"/>
    <x v="5"/>
    <x v="28"/>
    <x v="115"/>
    <m/>
    <m/>
    <n v="4"/>
    <m/>
    <x v="3"/>
    <x v="0"/>
    <x v="5"/>
  </r>
  <r>
    <x v="0"/>
    <x v="5"/>
    <x v="28"/>
    <x v="116"/>
    <n v="16"/>
    <m/>
    <n v="38"/>
    <n v="7"/>
    <x v="3"/>
    <x v="0"/>
    <x v="5"/>
  </r>
  <r>
    <x v="0"/>
    <x v="5"/>
    <x v="28"/>
    <x v="117"/>
    <n v="2"/>
    <m/>
    <n v="25"/>
    <m/>
    <x v="3"/>
    <x v="0"/>
    <x v="5"/>
  </r>
  <r>
    <x v="0"/>
    <x v="5"/>
    <x v="28"/>
    <x v="118"/>
    <n v="3"/>
    <m/>
    <n v="3"/>
    <m/>
    <x v="3"/>
    <x v="0"/>
    <x v="5"/>
  </r>
  <r>
    <x v="0"/>
    <x v="5"/>
    <x v="28"/>
    <x v="403"/>
    <m/>
    <m/>
    <n v="2"/>
    <m/>
    <x v="3"/>
    <x v="0"/>
    <x v="5"/>
  </r>
  <r>
    <x v="0"/>
    <x v="5"/>
    <x v="28"/>
    <x v="404"/>
    <n v="5"/>
    <m/>
    <n v="14"/>
    <m/>
    <x v="3"/>
    <x v="0"/>
    <x v="5"/>
  </r>
  <r>
    <x v="0"/>
    <x v="5"/>
    <x v="28"/>
    <x v="405"/>
    <m/>
    <m/>
    <m/>
    <n v="2"/>
    <x v="3"/>
    <x v="0"/>
    <x v="5"/>
  </r>
  <r>
    <x v="0"/>
    <x v="5"/>
    <x v="28"/>
    <x v="407"/>
    <m/>
    <n v="1"/>
    <n v="2"/>
    <n v="7"/>
    <x v="3"/>
    <x v="0"/>
    <x v="5"/>
  </r>
  <r>
    <x v="0"/>
    <x v="5"/>
    <x v="77"/>
    <x v="546"/>
    <m/>
    <n v="1"/>
    <m/>
    <n v="3"/>
    <x v="1"/>
    <x v="0"/>
    <x v="5"/>
  </r>
  <r>
    <x v="0"/>
    <x v="5"/>
    <x v="77"/>
    <x v="408"/>
    <m/>
    <m/>
    <n v="1"/>
    <n v="4"/>
    <x v="1"/>
    <x v="0"/>
    <x v="5"/>
  </r>
  <r>
    <x v="0"/>
    <x v="5"/>
    <x v="29"/>
    <x v="609"/>
    <m/>
    <m/>
    <n v="1"/>
    <m/>
    <x v="4"/>
    <x v="0"/>
    <x v="5"/>
  </r>
  <r>
    <x v="0"/>
    <x v="5"/>
    <x v="29"/>
    <x v="410"/>
    <n v="1"/>
    <n v="1"/>
    <n v="1"/>
    <n v="3"/>
    <x v="4"/>
    <x v="0"/>
    <x v="5"/>
  </r>
  <r>
    <x v="0"/>
    <x v="5"/>
    <x v="29"/>
    <x v="119"/>
    <n v="5"/>
    <n v="3"/>
    <n v="17"/>
    <n v="19"/>
    <x v="4"/>
    <x v="0"/>
    <x v="5"/>
  </r>
  <r>
    <x v="0"/>
    <x v="5"/>
    <x v="29"/>
    <x v="120"/>
    <m/>
    <m/>
    <n v="4"/>
    <n v="7"/>
    <x v="4"/>
    <x v="0"/>
    <x v="5"/>
  </r>
  <r>
    <x v="0"/>
    <x v="5"/>
    <x v="78"/>
    <x v="412"/>
    <n v="3"/>
    <m/>
    <n v="3"/>
    <m/>
    <x v="3"/>
    <x v="0"/>
    <x v="5"/>
  </r>
  <r>
    <x v="0"/>
    <x v="5"/>
    <x v="78"/>
    <x v="413"/>
    <n v="1"/>
    <m/>
    <n v="2"/>
    <m/>
    <x v="3"/>
    <x v="0"/>
    <x v="5"/>
  </r>
  <r>
    <x v="0"/>
    <x v="5"/>
    <x v="78"/>
    <x v="414"/>
    <n v="5"/>
    <m/>
    <n v="5"/>
    <m/>
    <x v="3"/>
    <x v="0"/>
    <x v="5"/>
  </r>
  <r>
    <x v="0"/>
    <x v="5"/>
    <x v="30"/>
    <x v="121"/>
    <n v="70"/>
    <m/>
    <n v="115"/>
    <m/>
    <x v="3"/>
    <x v="0"/>
    <x v="5"/>
  </r>
  <r>
    <x v="0"/>
    <x v="5"/>
    <x v="31"/>
    <x v="122"/>
    <n v="12"/>
    <n v="4"/>
    <n v="44"/>
    <n v="91"/>
    <x v="5"/>
    <x v="0"/>
    <x v="5"/>
  </r>
  <r>
    <x v="0"/>
    <x v="5"/>
    <x v="31"/>
    <x v="123"/>
    <n v="28"/>
    <n v="13"/>
    <n v="170"/>
    <n v="195"/>
    <x v="5"/>
    <x v="0"/>
    <x v="5"/>
  </r>
  <r>
    <x v="0"/>
    <x v="5"/>
    <x v="31"/>
    <x v="124"/>
    <n v="13"/>
    <n v="22"/>
    <n v="104"/>
    <n v="273"/>
    <x v="5"/>
    <x v="0"/>
    <x v="5"/>
  </r>
  <r>
    <x v="0"/>
    <x v="5"/>
    <x v="31"/>
    <x v="415"/>
    <n v="1"/>
    <m/>
    <n v="1"/>
    <m/>
    <x v="5"/>
    <x v="0"/>
    <x v="5"/>
  </r>
  <r>
    <x v="0"/>
    <x v="5"/>
    <x v="31"/>
    <x v="416"/>
    <m/>
    <m/>
    <n v="1"/>
    <m/>
    <x v="5"/>
    <x v="0"/>
    <x v="5"/>
  </r>
  <r>
    <x v="0"/>
    <x v="5"/>
    <x v="31"/>
    <x v="417"/>
    <n v="1"/>
    <m/>
    <n v="5"/>
    <m/>
    <x v="5"/>
    <x v="0"/>
    <x v="5"/>
  </r>
  <r>
    <x v="0"/>
    <x v="5"/>
    <x v="31"/>
    <x v="418"/>
    <n v="19"/>
    <n v="14"/>
    <n v="115"/>
    <n v="103"/>
    <x v="5"/>
    <x v="0"/>
    <x v="5"/>
  </r>
  <r>
    <x v="0"/>
    <x v="5"/>
    <x v="31"/>
    <x v="419"/>
    <n v="1"/>
    <m/>
    <n v="2"/>
    <m/>
    <x v="5"/>
    <x v="0"/>
    <x v="5"/>
  </r>
  <r>
    <x v="0"/>
    <x v="5"/>
    <x v="31"/>
    <x v="420"/>
    <m/>
    <m/>
    <n v="3"/>
    <m/>
    <x v="5"/>
    <x v="0"/>
    <x v="5"/>
  </r>
  <r>
    <x v="0"/>
    <x v="5"/>
    <x v="31"/>
    <x v="421"/>
    <m/>
    <m/>
    <m/>
    <n v="5"/>
    <x v="5"/>
    <x v="0"/>
    <x v="5"/>
  </r>
  <r>
    <x v="0"/>
    <x v="5"/>
    <x v="31"/>
    <x v="422"/>
    <n v="1"/>
    <m/>
    <n v="2"/>
    <m/>
    <x v="5"/>
    <x v="0"/>
    <x v="5"/>
  </r>
  <r>
    <x v="0"/>
    <x v="5"/>
    <x v="31"/>
    <x v="423"/>
    <m/>
    <m/>
    <n v="1"/>
    <m/>
    <x v="5"/>
    <x v="0"/>
    <x v="5"/>
  </r>
  <r>
    <x v="0"/>
    <x v="5"/>
    <x v="31"/>
    <x v="631"/>
    <n v="12"/>
    <n v="1"/>
    <n v="41"/>
    <n v="9"/>
    <x v="5"/>
    <x v="0"/>
    <x v="5"/>
  </r>
  <r>
    <x v="0"/>
    <x v="5"/>
    <x v="31"/>
    <x v="632"/>
    <n v="8"/>
    <n v="9"/>
    <n v="58"/>
    <n v="46"/>
    <x v="5"/>
    <x v="0"/>
    <x v="5"/>
  </r>
  <r>
    <x v="0"/>
    <x v="5"/>
    <x v="31"/>
    <x v="129"/>
    <n v="13"/>
    <n v="124"/>
    <n v="80"/>
    <n v="1642"/>
    <x v="5"/>
    <x v="0"/>
    <x v="5"/>
  </r>
  <r>
    <x v="0"/>
    <x v="5"/>
    <x v="31"/>
    <x v="130"/>
    <n v="9"/>
    <n v="75"/>
    <n v="98"/>
    <n v="553"/>
    <x v="5"/>
    <x v="0"/>
    <x v="5"/>
  </r>
  <r>
    <x v="0"/>
    <x v="5"/>
    <x v="31"/>
    <x v="131"/>
    <n v="39"/>
    <n v="10"/>
    <n v="227"/>
    <n v="111"/>
    <x v="5"/>
    <x v="0"/>
    <x v="5"/>
  </r>
  <r>
    <x v="0"/>
    <x v="5"/>
    <x v="31"/>
    <x v="132"/>
    <n v="12"/>
    <n v="27"/>
    <n v="87"/>
    <n v="218"/>
    <x v="5"/>
    <x v="0"/>
    <x v="5"/>
  </r>
  <r>
    <x v="0"/>
    <x v="5"/>
    <x v="31"/>
    <x v="133"/>
    <n v="101"/>
    <n v="27"/>
    <n v="499"/>
    <n v="400"/>
    <x v="5"/>
    <x v="0"/>
    <x v="5"/>
  </r>
  <r>
    <x v="0"/>
    <x v="5"/>
    <x v="31"/>
    <x v="425"/>
    <n v="1"/>
    <m/>
    <n v="11"/>
    <n v="13"/>
    <x v="5"/>
    <x v="0"/>
    <x v="5"/>
  </r>
  <r>
    <x v="0"/>
    <x v="5"/>
    <x v="32"/>
    <x v="134"/>
    <n v="200"/>
    <n v="13"/>
    <n v="1367"/>
    <n v="365"/>
    <x v="2"/>
    <x v="1"/>
    <x v="5"/>
  </r>
  <r>
    <x v="0"/>
    <x v="5"/>
    <x v="32"/>
    <x v="135"/>
    <n v="254"/>
    <n v="33"/>
    <n v="1886"/>
    <n v="738"/>
    <x v="2"/>
    <x v="1"/>
    <x v="5"/>
  </r>
  <r>
    <x v="0"/>
    <x v="5"/>
    <x v="32"/>
    <x v="136"/>
    <m/>
    <n v="2"/>
    <m/>
    <n v="57"/>
    <x v="2"/>
    <x v="1"/>
    <x v="5"/>
  </r>
  <r>
    <x v="0"/>
    <x v="5"/>
    <x v="32"/>
    <x v="137"/>
    <n v="630"/>
    <n v="113"/>
    <n v="3996"/>
    <n v="818"/>
    <x v="2"/>
    <x v="1"/>
    <x v="5"/>
  </r>
  <r>
    <x v="0"/>
    <x v="5"/>
    <x v="32"/>
    <x v="138"/>
    <n v="510"/>
    <n v="86"/>
    <n v="2838"/>
    <n v="582"/>
    <x v="2"/>
    <x v="1"/>
    <x v="5"/>
  </r>
  <r>
    <x v="0"/>
    <x v="5"/>
    <x v="32"/>
    <x v="426"/>
    <m/>
    <n v="2"/>
    <n v="1"/>
    <n v="39"/>
    <x v="2"/>
    <x v="1"/>
    <x v="5"/>
  </r>
  <r>
    <x v="0"/>
    <x v="5"/>
    <x v="32"/>
    <x v="139"/>
    <n v="210"/>
    <n v="47"/>
    <n v="1227"/>
    <n v="318"/>
    <x v="2"/>
    <x v="1"/>
    <x v="5"/>
  </r>
  <r>
    <x v="0"/>
    <x v="5"/>
    <x v="32"/>
    <x v="141"/>
    <n v="2"/>
    <n v="65"/>
    <n v="45"/>
    <n v="794"/>
    <x v="2"/>
    <x v="1"/>
    <x v="5"/>
  </r>
  <r>
    <x v="0"/>
    <x v="5"/>
    <x v="32"/>
    <x v="142"/>
    <n v="235"/>
    <n v="176"/>
    <n v="339"/>
    <n v="2197"/>
    <x v="2"/>
    <x v="1"/>
    <x v="5"/>
  </r>
  <r>
    <x v="0"/>
    <x v="5"/>
    <x v="32"/>
    <x v="143"/>
    <m/>
    <n v="37"/>
    <n v="9"/>
    <n v="409"/>
    <x v="2"/>
    <x v="1"/>
    <x v="5"/>
  </r>
  <r>
    <x v="0"/>
    <x v="5"/>
    <x v="79"/>
    <x v="553"/>
    <m/>
    <m/>
    <n v="1"/>
    <m/>
    <x v="1"/>
    <x v="0"/>
    <x v="5"/>
  </r>
  <r>
    <x v="0"/>
    <x v="5"/>
    <x v="79"/>
    <x v="554"/>
    <m/>
    <m/>
    <n v="1"/>
    <m/>
    <x v="1"/>
    <x v="0"/>
    <x v="5"/>
  </r>
  <r>
    <x v="0"/>
    <x v="5"/>
    <x v="79"/>
    <x v="429"/>
    <m/>
    <m/>
    <n v="2"/>
    <m/>
    <x v="1"/>
    <x v="0"/>
    <x v="5"/>
  </r>
  <r>
    <x v="0"/>
    <x v="5"/>
    <x v="33"/>
    <x v="144"/>
    <n v="3"/>
    <m/>
    <n v="9"/>
    <n v="7"/>
    <x v="1"/>
    <x v="0"/>
    <x v="5"/>
  </r>
  <r>
    <x v="0"/>
    <x v="5"/>
    <x v="33"/>
    <x v="430"/>
    <m/>
    <m/>
    <n v="1"/>
    <m/>
    <x v="1"/>
    <x v="0"/>
    <x v="5"/>
  </r>
  <r>
    <x v="0"/>
    <x v="5"/>
    <x v="33"/>
    <x v="145"/>
    <n v="1"/>
    <n v="1"/>
    <n v="2"/>
    <n v="8"/>
    <x v="1"/>
    <x v="0"/>
    <x v="5"/>
  </r>
  <r>
    <x v="0"/>
    <x v="5"/>
    <x v="33"/>
    <x v="146"/>
    <n v="1"/>
    <m/>
    <n v="14"/>
    <n v="13"/>
    <x v="1"/>
    <x v="0"/>
    <x v="5"/>
  </r>
  <r>
    <x v="0"/>
    <x v="5"/>
    <x v="33"/>
    <x v="147"/>
    <m/>
    <m/>
    <n v="1"/>
    <n v="4"/>
    <x v="1"/>
    <x v="0"/>
    <x v="5"/>
  </r>
  <r>
    <x v="0"/>
    <x v="5"/>
    <x v="33"/>
    <x v="148"/>
    <m/>
    <m/>
    <n v="4"/>
    <n v="9"/>
    <x v="1"/>
    <x v="0"/>
    <x v="5"/>
  </r>
  <r>
    <x v="0"/>
    <x v="5"/>
    <x v="33"/>
    <x v="149"/>
    <m/>
    <m/>
    <m/>
    <n v="10"/>
    <x v="1"/>
    <x v="0"/>
    <x v="5"/>
  </r>
  <r>
    <x v="0"/>
    <x v="5"/>
    <x v="80"/>
    <x v="431"/>
    <m/>
    <m/>
    <n v="1"/>
    <m/>
    <x v="3"/>
    <x v="0"/>
    <x v="5"/>
  </r>
  <r>
    <x v="0"/>
    <x v="5"/>
    <x v="34"/>
    <x v="150"/>
    <n v="2"/>
    <n v="1"/>
    <n v="9"/>
    <n v="15"/>
    <x v="0"/>
    <x v="0"/>
    <x v="5"/>
  </r>
  <r>
    <x v="0"/>
    <x v="5"/>
    <x v="34"/>
    <x v="151"/>
    <n v="3"/>
    <m/>
    <n v="18"/>
    <n v="6"/>
    <x v="0"/>
    <x v="0"/>
    <x v="5"/>
  </r>
  <r>
    <x v="0"/>
    <x v="5"/>
    <x v="34"/>
    <x v="153"/>
    <n v="11"/>
    <n v="2"/>
    <n v="49"/>
    <n v="16"/>
    <x v="0"/>
    <x v="0"/>
    <x v="5"/>
  </r>
  <r>
    <x v="0"/>
    <x v="5"/>
    <x v="34"/>
    <x v="154"/>
    <n v="3"/>
    <m/>
    <n v="24"/>
    <n v="27"/>
    <x v="0"/>
    <x v="0"/>
    <x v="5"/>
  </r>
  <r>
    <x v="0"/>
    <x v="5"/>
    <x v="34"/>
    <x v="155"/>
    <n v="32"/>
    <n v="1"/>
    <n v="136"/>
    <n v="96"/>
    <x v="0"/>
    <x v="0"/>
    <x v="5"/>
  </r>
  <r>
    <x v="0"/>
    <x v="5"/>
    <x v="34"/>
    <x v="433"/>
    <m/>
    <m/>
    <m/>
    <n v="6"/>
    <x v="0"/>
    <x v="0"/>
    <x v="5"/>
  </r>
  <r>
    <x v="0"/>
    <x v="5"/>
    <x v="35"/>
    <x v="434"/>
    <n v="1"/>
    <m/>
    <n v="3"/>
    <m/>
    <x v="3"/>
    <x v="0"/>
    <x v="5"/>
  </r>
  <r>
    <x v="0"/>
    <x v="5"/>
    <x v="35"/>
    <x v="556"/>
    <n v="1"/>
    <m/>
    <n v="1"/>
    <m/>
    <x v="3"/>
    <x v="0"/>
    <x v="5"/>
  </r>
  <r>
    <x v="0"/>
    <x v="5"/>
    <x v="35"/>
    <x v="156"/>
    <n v="2"/>
    <m/>
    <n v="4"/>
    <m/>
    <x v="3"/>
    <x v="0"/>
    <x v="5"/>
  </r>
  <r>
    <x v="0"/>
    <x v="5"/>
    <x v="36"/>
    <x v="157"/>
    <m/>
    <n v="1"/>
    <m/>
    <n v="1"/>
    <x v="4"/>
    <x v="0"/>
    <x v="5"/>
  </r>
  <r>
    <x v="0"/>
    <x v="5"/>
    <x v="81"/>
    <x v="439"/>
    <n v="1"/>
    <m/>
    <n v="1"/>
    <m/>
    <x v="3"/>
    <x v="0"/>
    <x v="5"/>
  </r>
  <r>
    <x v="0"/>
    <x v="5"/>
    <x v="37"/>
    <x v="559"/>
    <m/>
    <m/>
    <n v="2"/>
    <m/>
    <x v="1"/>
    <x v="0"/>
    <x v="5"/>
  </r>
  <r>
    <x v="0"/>
    <x v="5"/>
    <x v="37"/>
    <x v="158"/>
    <m/>
    <n v="1"/>
    <n v="2"/>
    <n v="5"/>
    <x v="1"/>
    <x v="0"/>
    <x v="5"/>
  </r>
  <r>
    <x v="0"/>
    <x v="5"/>
    <x v="38"/>
    <x v="441"/>
    <n v="6"/>
    <m/>
    <n v="11"/>
    <m/>
    <x v="0"/>
    <x v="0"/>
    <x v="5"/>
  </r>
  <r>
    <x v="0"/>
    <x v="5"/>
    <x v="38"/>
    <x v="159"/>
    <n v="1"/>
    <m/>
    <n v="2"/>
    <m/>
    <x v="0"/>
    <x v="0"/>
    <x v="5"/>
  </r>
  <r>
    <x v="0"/>
    <x v="5"/>
    <x v="38"/>
    <x v="160"/>
    <n v="1"/>
    <m/>
    <n v="2"/>
    <n v="2"/>
    <x v="0"/>
    <x v="0"/>
    <x v="5"/>
  </r>
  <r>
    <x v="0"/>
    <x v="5"/>
    <x v="38"/>
    <x v="161"/>
    <n v="11"/>
    <n v="38"/>
    <n v="80"/>
    <n v="438"/>
    <x v="0"/>
    <x v="0"/>
    <x v="5"/>
  </r>
  <r>
    <x v="0"/>
    <x v="5"/>
    <x v="38"/>
    <x v="162"/>
    <m/>
    <n v="1"/>
    <n v="3"/>
    <n v="38"/>
    <x v="0"/>
    <x v="0"/>
    <x v="5"/>
  </r>
  <r>
    <x v="0"/>
    <x v="5"/>
    <x v="38"/>
    <x v="164"/>
    <n v="1"/>
    <m/>
    <n v="5"/>
    <n v="1"/>
    <x v="0"/>
    <x v="0"/>
    <x v="5"/>
  </r>
  <r>
    <x v="0"/>
    <x v="5"/>
    <x v="38"/>
    <x v="165"/>
    <m/>
    <n v="9"/>
    <n v="2"/>
    <n v="107"/>
    <x v="0"/>
    <x v="0"/>
    <x v="5"/>
  </r>
  <r>
    <x v="0"/>
    <x v="5"/>
    <x v="38"/>
    <x v="166"/>
    <n v="9"/>
    <m/>
    <n v="23"/>
    <m/>
    <x v="0"/>
    <x v="0"/>
    <x v="5"/>
  </r>
  <r>
    <x v="0"/>
    <x v="5"/>
    <x v="38"/>
    <x v="168"/>
    <m/>
    <n v="1"/>
    <m/>
    <n v="2"/>
    <x v="0"/>
    <x v="0"/>
    <x v="5"/>
  </r>
  <r>
    <x v="0"/>
    <x v="5"/>
    <x v="39"/>
    <x v="444"/>
    <m/>
    <m/>
    <m/>
    <n v="4"/>
    <x v="1"/>
    <x v="0"/>
    <x v="5"/>
  </r>
  <r>
    <x v="0"/>
    <x v="5"/>
    <x v="39"/>
    <x v="445"/>
    <m/>
    <n v="1"/>
    <n v="2"/>
    <n v="4"/>
    <x v="1"/>
    <x v="0"/>
    <x v="5"/>
  </r>
  <r>
    <x v="0"/>
    <x v="5"/>
    <x v="39"/>
    <x v="169"/>
    <m/>
    <m/>
    <n v="4"/>
    <n v="4"/>
    <x v="1"/>
    <x v="0"/>
    <x v="5"/>
  </r>
  <r>
    <x v="0"/>
    <x v="5"/>
    <x v="39"/>
    <x v="446"/>
    <n v="1"/>
    <n v="1"/>
    <n v="4"/>
    <n v="8"/>
    <x v="1"/>
    <x v="0"/>
    <x v="5"/>
  </r>
  <r>
    <x v="0"/>
    <x v="5"/>
    <x v="39"/>
    <x v="447"/>
    <m/>
    <m/>
    <m/>
    <n v="2"/>
    <x v="1"/>
    <x v="0"/>
    <x v="5"/>
  </r>
  <r>
    <x v="0"/>
    <x v="5"/>
    <x v="39"/>
    <x v="170"/>
    <n v="1"/>
    <n v="4"/>
    <n v="4"/>
    <n v="55"/>
    <x v="1"/>
    <x v="0"/>
    <x v="5"/>
  </r>
  <r>
    <x v="0"/>
    <x v="5"/>
    <x v="39"/>
    <x v="171"/>
    <n v="3"/>
    <m/>
    <n v="22"/>
    <n v="16"/>
    <x v="1"/>
    <x v="0"/>
    <x v="5"/>
  </r>
  <r>
    <x v="0"/>
    <x v="5"/>
    <x v="39"/>
    <x v="172"/>
    <m/>
    <m/>
    <n v="1"/>
    <n v="4"/>
    <x v="1"/>
    <x v="0"/>
    <x v="5"/>
  </r>
  <r>
    <x v="0"/>
    <x v="5"/>
    <x v="39"/>
    <x v="173"/>
    <m/>
    <m/>
    <n v="1"/>
    <n v="20"/>
    <x v="1"/>
    <x v="0"/>
    <x v="5"/>
  </r>
  <r>
    <x v="0"/>
    <x v="5"/>
    <x v="39"/>
    <x v="174"/>
    <n v="2"/>
    <m/>
    <n v="7"/>
    <n v="49"/>
    <x v="1"/>
    <x v="0"/>
    <x v="5"/>
  </r>
  <r>
    <x v="0"/>
    <x v="5"/>
    <x v="39"/>
    <x v="175"/>
    <n v="5"/>
    <n v="3"/>
    <n v="31"/>
    <n v="63"/>
    <x v="1"/>
    <x v="0"/>
    <x v="5"/>
  </r>
  <r>
    <x v="0"/>
    <x v="5"/>
    <x v="39"/>
    <x v="176"/>
    <n v="2"/>
    <n v="3"/>
    <n v="18"/>
    <n v="55"/>
    <x v="1"/>
    <x v="0"/>
    <x v="5"/>
  </r>
  <r>
    <x v="0"/>
    <x v="5"/>
    <x v="39"/>
    <x v="178"/>
    <n v="1"/>
    <m/>
    <n v="2"/>
    <m/>
    <x v="1"/>
    <x v="0"/>
    <x v="5"/>
  </r>
  <r>
    <x v="0"/>
    <x v="5"/>
    <x v="39"/>
    <x v="179"/>
    <m/>
    <n v="1"/>
    <n v="2"/>
    <n v="1"/>
    <x v="1"/>
    <x v="0"/>
    <x v="5"/>
  </r>
  <r>
    <x v="0"/>
    <x v="5"/>
    <x v="39"/>
    <x v="180"/>
    <n v="2"/>
    <n v="2"/>
    <n v="16"/>
    <n v="17"/>
    <x v="1"/>
    <x v="0"/>
    <x v="5"/>
  </r>
  <r>
    <x v="0"/>
    <x v="5"/>
    <x v="40"/>
    <x v="181"/>
    <n v="1"/>
    <n v="1"/>
    <n v="3"/>
    <n v="11"/>
    <x v="1"/>
    <x v="0"/>
    <x v="5"/>
  </r>
  <r>
    <x v="0"/>
    <x v="5"/>
    <x v="41"/>
    <x v="182"/>
    <n v="5"/>
    <n v="4"/>
    <n v="21"/>
    <n v="66"/>
    <x v="0"/>
    <x v="0"/>
    <x v="5"/>
  </r>
  <r>
    <x v="0"/>
    <x v="5"/>
    <x v="41"/>
    <x v="183"/>
    <m/>
    <n v="1"/>
    <n v="10"/>
    <n v="29"/>
    <x v="0"/>
    <x v="0"/>
    <x v="5"/>
  </r>
  <r>
    <x v="0"/>
    <x v="5"/>
    <x v="41"/>
    <x v="185"/>
    <n v="14"/>
    <m/>
    <n v="61"/>
    <m/>
    <x v="0"/>
    <x v="0"/>
    <x v="5"/>
  </r>
  <r>
    <x v="0"/>
    <x v="5"/>
    <x v="41"/>
    <x v="186"/>
    <n v="11"/>
    <m/>
    <n v="85"/>
    <n v="1"/>
    <x v="0"/>
    <x v="0"/>
    <x v="5"/>
  </r>
  <r>
    <x v="0"/>
    <x v="5"/>
    <x v="41"/>
    <x v="187"/>
    <n v="22"/>
    <n v="15"/>
    <n v="86"/>
    <n v="441"/>
    <x v="0"/>
    <x v="0"/>
    <x v="5"/>
  </r>
  <r>
    <x v="0"/>
    <x v="5"/>
    <x v="41"/>
    <x v="188"/>
    <n v="1"/>
    <n v="2"/>
    <n v="19"/>
    <n v="9"/>
    <x v="0"/>
    <x v="0"/>
    <x v="5"/>
  </r>
  <r>
    <x v="0"/>
    <x v="5"/>
    <x v="41"/>
    <x v="189"/>
    <n v="1"/>
    <n v="13"/>
    <n v="10"/>
    <n v="108"/>
    <x v="0"/>
    <x v="0"/>
    <x v="5"/>
  </r>
  <r>
    <x v="0"/>
    <x v="5"/>
    <x v="83"/>
    <x v="596"/>
    <m/>
    <m/>
    <n v="2"/>
    <m/>
    <x v="3"/>
    <x v="0"/>
    <x v="5"/>
  </r>
  <r>
    <x v="0"/>
    <x v="5"/>
    <x v="83"/>
    <x v="633"/>
    <m/>
    <m/>
    <n v="1"/>
    <m/>
    <x v="3"/>
    <x v="0"/>
    <x v="5"/>
  </r>
  <r>
    <x v="0"/>
    <x v="5"/>
    <x v="83"/>
    <x v="634"/>
    <m/>
    <m/>
    <n v="1"/>
    <m/>
    <x v="3"/>
    <x v="0"/>
    <x v="5"/>
  </r>
  <r>
    <x v="0"/>
    <x v="5"/>
    <x v="42"/>
    <x v="453"/>
    <m/>
    <m/>
    <n v="1"/>
    <m/>
    <x v="0"/>
    <x v="0"/>
    <x v="5"/>
  </r>
  <r>
    <x v="0"/>
    <x v="5"/>
    <x v="42"/>
    <x v="454"/>
    <m/>
    <m/>
    <n v="1"/>
    <n v="1"/>
    <x v="0"/>
    <x v="0"/>
    <x v="5"/>
  </r>
  <r>
    <x v="0"/>
    <x v="5"/>
    <x v="42"/>
    <x v="191"/>
    <m/>
    <m/>
    <n v="1"/>
    <n v="1"/>
    <x v="0"/>
    <x v="0"/>
    <x v="5"/>
  </r>
  <r>
    <x v="0"/>
    <x v="5"/>
    <x v="42"/>
    <x v="193"/>
    <n v="3"/>
    <n v="2"/>
    <n v="5"/>
    <n v="46"/>
    <x v="0"/>
    <x v="0"/>
    <x v="5"/>
  </r>
  <r>
    <x v="0"/>
    <x v="5"/>
    <x v="42"/>
    <x v="456"/>
    <n v="2"/>
    <m/>
    <n v="2"/>
    <m/>
    <x v="0"/>
    <x v="0"/>
    <x v="5"/>
  </r>
  <r>
    <x v="0"/>
    <x v="5"/>
    <x v="42"/>
    <x v="194"/>
    <m/>
    <m/>
    <n v="1"/>
    <m/>
    <x v="0"/>
    <x v="0"/>
    <x v="5"/>
  </r>
  <r>
    <x v="0"/>
    <x v="5"/>
    <x v="42"/>
    <x v="195"/>
    <n v="2"/>
    <m/>
    <n v="3"/>
    <n v="1"/>
    <x v="0"/>
    <x v="0"/>
    <x v="5"/>
  </r>
  <r>
    <x v="0"/>
    <x v="5"/>
    <x v="42"/>
    <x v="196"/>
    <n v="1"/>
    <m/>
    <n v="2"/>
    <n v="14"/>
    <x v="0"/>
    <x v="0"/>
    <x v="5"/>
  </r>
  <r>
    <x v="0"/>
    <x v="5"/>
    <x v="42"/>
    <x v="197"/>
    <m/>
    <m/>
    <n v="7"/>
    <m/>
    <x v="0"/>
    <x v="0"/>
    <x v="5"/>
  </r>
  <r>
    <x v="0"/>
    <x v="5"/>
    <x v="42"/>
    <x v="198"/>
    <n v="10"/>
    <n v="39"/>
    <n v="97"/>
    <n v="348"/>
    <x v="0"/>
    <x v="0"/>
    <x v="5"/>
  </r>
  <r>
    <x v="0"/>
    <x v="5"/>
    <x v="42"/>
    <x v="199"/>
    <m/>
    <m/>
    <n v="1"/>
    <m/>
    <x v="0"/>
    <x v="0"/>
    <x v="5"/>
  </r>
  <r>
    <x v="0"/>
    <x v="5"/>
    <x v="42"/>
    <x v="201"/>
    <m/>
    <n v="19"/>
    <n v="4"/>
    <n v="140"/>
    <x v="0"/>
    <x v="0"/>
    <x v="5"/>
  </r>
  <r>
    <x v="0"/>
    <x v="5"/>
    <x v="42"/>
    <x v="202"/>
    <n v="4"/>
    <n v="31"/>
    <n v="40"/>
    <n v="420"/>
    <x v="0"/>
    <x v="0"/>
    <x v="5"/>
  </r>
  <r>
    <x v="0"/>
    <x v="5"/>
    <x v="43"/>
    <x v="203"/>
    <n v="224"/>
    <m/>
    <n v="1050"/>
    <m/>
    <x v="3"/>
    <x v="0"/>
    <x v="5"/>
  </r>
  <r>
    <x v="0"/>
    <x v="5"/>
    <x v="43"/>
    <x v="204"/>
    <n v="30"/>
    <m/>
    <n v="30"/>
    <m/>
    <x v="3"/>
    <x v="0"/>
    <x v="5"/>
  </r>
  <r>
    <x v="0"/>
    <x v="5"/>
    <x v="44"/>
    <x v="459"/>
    <m/>
    <m/>
    <m/>
    <n v="3"/>
    <x v="1"/>
    <x v="0"/>
    <x v="5"/>
  </r>
  <r>
    <x v="0"/>
    <x v="5"/>
    <x v="44"/>
    <x v="205"/>
    <m/>
    <m/>
    <m/>
    <n v="7"/>
    <x v="1"/>
    <x v="0"/>
    <x v="5"/>
  </r>
  <r>
    <x v="0"/>
    <x v="5"/>
    <x v="45"/>
    <x v="206"/>
    <m/>
    <n v="1"/>
    <m/>
    <n v="4"/>
    <x v="1"/>
    <x v="0"/>
    <x v="5"/>
  </r>
  <r>
    <x v="0"/>
    <x v="5"/>
    <x v="45"/>
    <x v="461"/>
    <m/>
    <n v="4"/>
    <m/>
    <n v="11"/>
    <x v="1"/>
    <x v="0"/>
    <x v="5"/>
  </r>
  <r>
    <x v="0"/>
    <x v="5"/>
    <x v="45"/>
    <x v="462"/>
    <m/>
    <m/>
    <m/>
    <n v="1"/>
    <x v="1"/>
    <x v="0"/>
    <x v="5"/>
  </r>
  <r>
    <x v="0"/>
    <x v="5"/>
    <x v="45"/>
    <x v="463"/>
    <m/>
    <m/>
    <m/>
    <n v="2"/>
    <x v="1"/>
    <x v="0"/>
    <x v="5"/>
  </r>
  <r>
    <x v="0"/>
    <x v="5"/>
    <x v="46"/>
    <x v="566"/>
    <m/>
    <m/>
    <m/>
    <n v="2"/>
    <x v="1"/>
    <x v="0"/>
    <x v="5"/>
  </r>
  <r>
    <x v="0"/>
    <x v="5"/>
    <x v="46"/>
    <x v="207"/>
    <n v="6"/>
    <n v="3"/>
    <n v="35"/>
    <n v="34"/>
    <x v="1"/>
    <x v="0"/>
    <x v="5"/>
  </r>
  <r>
    <x v="0"/>
    <x v="5"/>
    <x v="46"/>
    <x v="613"/>
    <m/>
    <m/>
    <m/>
    <n v="1"/>
    <x v="1"/>
    <x v="0"/>
    <x v="5"/>
  </r>
  <r>
    <x v="0"/>
    <x v="5"/>
    <x v="46"/>
    <x v="464"/>
    <n v="1"/>
    <n v="1"/>
    <n v="10"/>
    <n v="14"/>
    <x v="1"/>
    <x v="0"/>
    <x v="5"/>
  </r>
  <r>
    <x v="0"/>
    <x v="5"/>
    <x v="46"/>
    <x v="465"/>
    <n v="2"/>
    <m/>
    <n v="4"/>
    <n v="5"/>
    <x v="1"/>
    <x v="0"/>
    <x v="5"/>
  </r>
  <r>
    <x v="0"/>
    <x v="5"/>
    <x v="46"/>
    <x v="567"/>
    <n v="1"/>
    <m/>
    <n v="1"/>
    <m/>
    <x v="1"/>
    <x v="0"/>
    <x v="5"/>
  </r>
  <r>
    <x v="0"/>
    <x v="5"/>
    <x v="46"/>
    <x v="466"/>
    <m/>
    <n v="1"/>
    <m/>
    <n v="1"/>
    <x v="1"/>
    <x v="0"/>
    <x v="5"/>
  </r>
  <r>
    <x v="0"/>
    <x v="5"/>
    <x v="46"/>
    <x v="468"/>
    <m/>
    <m/>
    <n v="2"/>
    <n v="8"/>
    <x v="1"/>
    <x v="0"/>
    <x v="5"/>
  </r>
  <r>
    <x v="0"/>
    <x v="5"/>
    <x v="47"/>
    <x v="208"/>
    <n v="13"/>
    <n v="23"/>
    <n v="67"/>
    <n v="346"/>
    <x v="1"/>
    <x v="0"/>
    <x v="5"/>
  </r>
  <r>
    <x v="0"/>
    <x v="5"/>
    <x v="47"/>
    <x v="209"/>
    <n v="3"/>
    <n v="63"/>
    <n v="28"/>
    <n v="929"/>
    <x v="1"/>
    <x v="0"/>
    <x v="5"/>
  </r>
  <r>
    <x v="0"/>
    <x v="5"/>
    <x v="47"/>
    <x v="210"/>
    <n v="5"/>
    <n v="20"/>
    <n v="51"/>
    <n v="347"/>
    <x v="1"/>
    <x v="0"/>
    <x v="5"/>
  </r>
  <r>
    <x v="0"/>
    <x v="5"/>
    <x v="47"/>
    <x v="470"/>
    <m/>
    <m/>
    <n v="2"/>
    <m/>
    <x v="1"/>
    <x v="0"/>
    <x v="5"/>
  </r>
  <r>
    <x v="0"/>
    <x v="5"/>
    <x v="47"/>
    <x v="211"/>
    <n v="17"/>
    <n v="34"/>
    <n v="121"/>
    <n v="444"/>
    <x v="1"/>
    <x v="0"/>
    <x v="5"/>
  </r>
  <r>
    <x v="0"/>
    <x v="5"/>
    <x v="47"/>
    <x v="212"/>
    <n v="15"/>
    <n v="27"/>
    <n v="116"/>
    <n v="393"/>
    <x v="1"/>
    <x v="0"/>
    <x v="5"/>
  </r>
  <r>
    <x v="0"/>
    <x v="5"/>
    <x v="48"/>
    <x v="213"/>
    <m/>
    <m/>
    <n v="1"/>
    <m/>
    <x v="1"/>
    <x v="0"/>
    <x v="5"/>
  </r>
  <r>
    <x v="0"/>
    <x v="5"/>
    <x v="48"/>
    <x v="472"/>
    <m/>
    <m/>
    <m/>
    <n v="2"/>
    <x v="1"/>
    <x v="0"/>
    <x v="5"/>
  </r>
  <r>
    <x v="0"/>
    <x v="5"/>
    <x v="49"/>
    <x v="473"/>
    <m/>
    <m/>
    <n v="1"/>
    <m/>
    <x v="1"/>
    <x v="0"/>
    <x v="5"/>
  </r>
  <r>
    <x v="0"/>
    <x v="5"/>
    <x v="49"/>
    <x v="214"/>
    <n v="4"/>
    <n v="13"/>
    <n v="28"/>
    <n v="303"/>
    <x v="1"/>
    <x v="0"/>
    <x v="5"/>
  </r>
  <r>
    <x v="0"/>
    <x v="5"/>
    <x v="49"/>
    <x v="215"/>
    <n v="3"/>
    <n v="6"/>
    <n v="26"/>
    <n v="241"/>
    <x v="1"/>
    <x v="0"/>
    <x v="5"/>
  </r>
  <r>
    <x v="0"/>
    <x v="5"/>
    <x v="49"/>
    <x v="216"/>
    <n v="2"/>
    <n v="3"/>
    <n v="5"/>
    <n v="103"/>
    <x v="1"/>
    <x v="0"/>
    <x v="5"/>
  </r>
  <r>
    <x v="0"/>
    <x v="5"/>
    <x v="49"/>
    <x v="217"/>
    <n v="2"/>
    <m/>
    <n v="5"/>
    <m/>
    <x v="1"/>
    <x v="0"/>
    <x v="5"/>
  </r>
  <r>
    <x v="0"/>
    <x v="5"/>
    <x v="49"/>
    <x v="218"/>
    <n v="7"/>
    <n v="41"/>
    <n v="59"/>
    <n v="518"/>
    <x v="1"/>
    <x v="0"/>
    <x v="5"/>
  </r>
  <r>
    <x v="0"/>
    <x v="5"/>
    <x v="49"/>
    <x v="219"/>
    <m/>
    <n v="1"/>
    <n v="4"/>
    <n v="9"/>
    <x v="1"/>
    <x v="0"/>
    <x v="5"/>
  </r>
  <r>
    <x v="0"/>
    <x v="5"/>
    <x v="85"/>
    <x v="474"/>
    <n v="2"/>
    <n v="1"/>
    <n v="21"/>
    <n v="8"/>
    <x v="3"/>
    <x v="0"/>
    <x v="5"/>
  </r>
  <r>
    <x v="0"/>
    <x v="5"/>
    <x v="85"/>
    <x v="475"/>
    <n v="2"/>
    <m/>
    <n v="2"/>
    <m/>
    <x v="3"/>
    <x v="0"/>
    <x v="5"/>
  </r>
  <r>
    <x v="0"/>
    <x v="5"/>
    <x v="86"/>
    <x v="476"/>
    <m/>
    <m/>
    <n v="1"/>
    <m/>
    <x v="3"/>
    <x v="0"/>
    <x v="5"/>
  </r>
  <r>
    <x v="0"/>
    <x v="5"/>
    <x v="50"/>
    <x v="220"/>
    <n v="1"/>
    <m/>
    <n v="1"/>
    <m/>
    <x v="5"/>
    <x v="0"/>
    <x v="5"/>
  </r>
  <r>
    <x v="0"/>
    <x v="5"/>
    <x v="50"/>
    <x v="572"/>
    <m/>
    <m/>
    <n v="1"/>
    <m/>
    <x v="5"/>
    <x v="0"/>
    <x v="5"/>
  </r>
  <r>
    <x v="0"/>
    <x v="5"/>
    <x v="51"/>
    <x v="221"/>
    <n v="9"/>
    <n v="5"/>
    <n v="34"/>
    <n v="68"/>
    <x v="0"/>
    <x v="0"/>
    <x v="5"/>
  </r>
  <r>
    <x v="0"/>
    <x v="5"/>
    <x v="51"/>
    <x v="615"/>
    <m/>
    <m/>
    <n v="1"/>
    <m/>
    <x v="0"/>
    <x v="0"/>
    <x v="5"/>
  </r>
  <r>
    <x v="0"/>
    <x v="5"/>
    <x v="51"/>
    <x v="223"/>
    <n v="1"/>
    <n v="1"/>
    <n v="18"/>
    <n v="21"/>
    <x v="0"/>
    <x v="0"/>
    <x v="5"/>
  </r>
  <r>
    <x v="0"/>
    <x v="5"/>
    <x v="51"/>
    <x v="479"/>
    <m/>
    <m/>
    <n v="1"/>
    <m/>
    <x v="0"/>
    <x v="0"/>
    <x v="5"/>
  </r>
  <r>
    <x v="0"/>
    <x v="5"/>
    <x v="51"/>
    <x v="224"/>
    <m/>
    <m/>
    <n v="3"/>
    <m/>
    <x v="0"/>
    <x v="0"/>
    <x v="5"/>
  </r>
  <r>
    <x v="0"/>
    <x v="5"/>
    <x v="52"/>
    <x v="481"/>
    <n v="9"/>
    <m/>
    <n v="22"/>
    <m/>
    <x v="0"/>
    <x v="0"/>
    <x v="5"/>
  </r>
  <r>
    <x v="0"/>
    <x v="5"/>
    <x v="52"/>
    <x v="226"/>
    <n v="1"/>
    <n v="7"/>
    <n v="13"/>
    <n v="68"/>
    <x v="0"/>
    <x v="0"/>
    <x v="5"/>
  </r>
  <r>
    <x v="0"/>
    <x v="5"/>
    <x v="52"/>
    <x v="227"/>
    <m/>
    <m/>
    <n v="1"/>
    <m/>
    <x v="0"/>
    <x v="0"/>
    <x v="5"/>
  </r>
  <r>
    <x v="0"/>
    <x v="5"/>
    <x v="52"/>
    <x v="229"/>
    <n v="1"/>
    <n v="3"/>
    <n v="2"/>
    <n v="47"/>
    <x v="0"/>
    <x v="0"/>
    <x v="5"/>
  </r>
  <r>
    <x v="0"/>
    <x v="5"/>
    <x v="52"/>
    <x v="231"/>
    <m/>
    <m/>
    <n v="1"/>
    <m/>
    <x v="0"/>
    <x v="0"/>
    <x v="5"/>
  </r>
  <r>
    <x v="0"/>
    <x v="5"/>
    <x v="52"/>
    <x v="483"/>
    <m/>
    <m/>
    <m/>
    <n v="10"/>
    <x v="0"/>
    <x v="0"/>
    <x v="5"/>
  </r>
  <r>
    <x v="0"/>
    <x v="5"/>
    <x v="53"/>
    <x v="233"/>
    <n v="38"/>
    <m/>
    <n v="99"/>
    <m/>
    <x v="3"/>
    <x v="0"/>
    <x v="5"/>
  </r>
  <r>
    <x v="0"/>
    <x v="5"/>
    <x v="53"/>
    <x v="234"/>
    <n v="30"/>
    <m/>
    <n v="51"/>
    <m/>
    <x v="3"/>
    <x v="0"/>
    <x v="5"/>
  </r>
  <r>
    <x v="0"/>
    <x v="5"/>
    <x v="54"/>
    <x v="235"/>
    <n v="2"/>
    <n v="3"/>
    <n v="4"/>
    <n v="15"/>
    <x v="4"/>
    <x v="0"/>
    <x v="5"/>
  </r>
  <r>
    <x v="0"/>
    <x v="5"/>
    <x v="54"/>
    <x v="485"/>
    <m/>
    <m/>
    <m/>
    <n v="2"/>
    <x v="4"/>
    <x v="0"/>
    <x v="5"/>
  </r>
  <r>
    <x v="0"/>
    <x v="5"/>
    <x v="54"/>
    <x v="236"/>
    <n v="2"/>
    <m/>
    <n v="3"/>
    <m/>
    <x v="4"/>
    <x v="0"/>
    <x v="5"/>
  </r>
  <r>
    <x v="0"/>
    <x v="5"/>
    <x v="54"/>
    <x v="237"/>
    <n v="2"/>
    <n v="2"/>
    <n v="16"/>
    <n v="11"/>
    <x v="4"/>
    <x v="0"/>
    <x v="5"/>
  </r>
  <r>
    <x v="0"/>
    <x v="5"/>
    <x v="55"/>
    <x v="238"/>
    <m/>
    <m/>
    <n v="1"/>
    <n v="3"/>
    <x v="0"/>
    <x v="0"/>
    <x v="5"/>
  </r>
  <r>
    <x v="0"/>
    <x v="5"/>
    <x v="55"/>
    <x v="240"/>
    <n v="2"/>
    <m/>
    <n v="9"/>
    <n v="1"/>
    <x v="0"/>
    <x v="0"/>
    <x v="5"/>
  </r>
  <r>
    <x v="0"/>
    <x v="5"/>
    <x v="55"/>
    <x v="635"/>
    <m/>
    <m/>
    <n v="1"/>
    <m/>
    <x v="0"/>
    <x v="0"/>
    <x v="5"/>
  </r>
  <r>
    <x v="0"/>
    <x v="5"/>
    <x v="55"/>
    <x v="241"/>
    <n v="28"/>
    <n v="21"/>
    <n v="102"/>
    <n v="474"/>
    <x v="0"/>
    <x v="0"/>
    <x v="5"/>
  </r>
  <r>
    <x v="0"/>
    <x v="5"/>
    <x v="55"/>
    <x v="242"/>
    <n v="3"/>
    <n v="2"/>
    <n v="20"/>
    <n v="11"/>
    <x v="0"/>
    <x v="0"/>
    <x v="5"/>
  </r>
  <r>
    <x v="0"/>
    <x v="5"/>
    <x v="55"/>
    <x v="243"/>
    <n v="15"/>
    <m/>
    <n v="66"/>
    <n v="4"/>
    <x v="0"/>
    <x v="0"/>
    <x v="5"/>
  </r>
  <r>
    <x v="0"/>
    <x v="5"/>
    <x v="55"/>
    <x v="246"/>
    <n v="1"/>
    <m/>
    <n v="7"/>
    <n v="2"/>
    <x v="0"/>
    <x v="0"/>
    <x v="5"/>
  </r>
  <r>
    <x v="0"/>
    <x v="5"/>
    <x v="55"/>
    <x v="247"/>
    <n v="7"/>
    <n v="4"/>
    <n v="44"/>
    <n v="48"/>
    <x v="0"/>
    <x v="0"/>
    <x v="5"/>
  </r>
  <r>
    <x v="0"/>
    <x v="5"/>
    <x v="55"/>
    <x v="248"/>
    <m/>
    <m/>
    <n v="1"/>
    <m/>
    <x v="0"/>
    <x v="0"/>
    <x v="5"/>
  </r>
  <r>
    <x v="0"/>
    <x v="5"/>
    <x v="55"/>
    <x v="249"/>
    <n v="9"/>
    <n v="1"/>
    <n v="44"/>
    <n v="22"/>
    <x v="0"/>
    <x v="0"/>
    <x v="5"/>
  </r>
  <r>
    <x v="0"/>
    <x v="5"/>
    <x v="55"/>
    <x v="250"/>
    <n v="16"/>
    <n v="9"/>
    <n v="81"/>
    <n v="85"/>
    <x v="0"/>
    <x v="0"/>
    <x v="5"/>
  </r>
  <r>
    <x v="0"/>
    <x v="5"/>
    <x v="55"/>
    <x v="251"/>
    <n v="15"/>
    <n v="16"/>
    <n v="104"/>
    <n v="326"/>
    <x v="0"/>
    <x v="0"/>
    <x v="5"/>
  </r>
  <r>
    <x v="0"/>
    <x v="5"/>
    <x v="55"/>
    <x v="252"/>
    <m/>
    <n v="1"/>
    <n v="5"/>
    <n v="4"/>
    <x v="0"/>
    <x v="0"/>
    <x v="5"/>
  </r>
  <r>
    <x v="0"/>
    <x v="5"/>
    <x v="55"/>
    <x v="256"/>
    <n v="1"/>
    <n v="2"/>
    <n v="3"/>
    <n v="3"/>
    <x v="0"/>
    <x v="0"/>
    <x v="5"/>
  </r>
  <r>
    <x v="0"/>
    <x v="5"/>
    <x v="55"/>
    <x v="258"/>
    <n v="24"/>
    <n v="49"/>
    <n v="130"/>
    <n v="928"/>
    <x v="0"/>
    <x v="0"/>
    <x v="5"/>
  </r>
  <r>
    <x v="0"/>
    <x v="5"/>
    <x v="55"/>
    <x v="259"/>
    <m/>
    <m/>
    <n v="1"/>
    <m/>
    <x v="0"/>
    <x v="0"/>
    <x v="5"/>
  </r>
  <r>
    <x v="0"/>
    <x v="5"/>
    <x v="55"/>
    <x v="489"/>
    <n v="1"/>
    <m/>
    <n v="3"/>
    <m/>
    <x v="0"/>
    <x v="0"/>
    <x v="5"/>
  </r>
  <r>
    <x v="0"/>
    <x v="5"/>
    <x v="55"/>
    <x v="260"/>
    <m/>
    <m/>
    <n v="3"/>
    <n v="1"/>
    <x v="0"/>
    <x v="0"/>
    <x v="5"/>
  </r>
  <r>
    <x v="0"/>
    <x v="5"/>
    <x v="55"/>
    <x v="490"/>
    <m/>
    <m/>
    <n v="2"/>
    <m/>
    <x v="0"/>
    <x v="0"/>
    <x v="5"/>
  </r>
  <r>
    <x v="0"/>
    <x v="5"/>
    <x v="55"/>
    <x v="264"/>
    <m/>
    <m/>
    <n v="1"/>
    <m/>
    <x v="0"/>
    <x v="0"/>
    <x v="5"/>
  </r>
  <r>
    <x v="0"/>
    <x v="5"/>
    <x v="55"/>
    <x v="266"/>
    <m/>
    <m/>
    <n v="1"/>
    <m/>
    <x v="0"/>
    <x v="0"/>
    <x v="5"/>
  </r>
  <r>
    <x v="0"/>
    <x v="5"/>
    <x v="55"/>
    <x v="267"/>
    <m/>
    <m/>
    <n v="1"/>
    <m/>
    <x v="0"/>
    <x v="0"/>
    <x v="5"/>
  </r>
  <r>
    <x v="0"/>
    <x v="5"/>
    <x v="55"/>
    <x v="268"/>
    <n v="1"/>
    <m/>
    <n v="3"/>
    <m/>
    <x v="0"/>
    <x v="0"/>
    <x v="5"/>
  </r>
  <r>
    <x v="0"/>
    <x v="5"/>
    <x v="56"/>
    <x v="269"/>
    <n v="20"/>
    <n v="3"/>
    <n v="35"/>
    <n v="11"/>
    <x v="2"/>
    <x v="1"/>
    <x v="5"/>
  </r>
  <r>
    <x v="0"/>
    <x v="5"/>
    <x v="56"/>
    <x v="270"/>
    <n v="60"/>
    <n v="12"/>
    <n v="294"/>
    <n v="265"/>
    <x v="2"/>
    <x v="1"/>
    <x v="5"/>
  </r>
  <r>
    <x v="0"/>
    <x v="5"/>
    <x v="57"/>
    <x v="493"/>
    <m/>
    <m/>
    <n v="1"/>
    <m/>
    <x v="1"/>
    <x v="0"/>
    <x v="5"/>
  </r>
  <r>
    <x v="0"/>
    <x v="5"/>
    <x v="57"/>
    <x v="271"/>
    <n v="10"/>
    <m/>
    <n v="22"/>
    <m/>
    <x v="1"/>
    <x v="0"/>
    <x v="5"/>
  </r>
  <r>
    <x v="0"/>
    <x v="5"/>
    <x v="57"/>
    <x v="495"/>
    <m/>
    <m/>
    <m/>
    <n v="1"/>
    <x v="1"/>
    <x v="0"/>
    <x v="5"/>
  </r>
  <r>
    <x v="0"/>
    <x v="5"/>
    <x v="57"/>
    <x v="496"/>
    <m/>
    <m/>
    <m/>
    <n v="1"/>
    <x v="1"/>
    <x v="0"/>
    <x v="5"/>
  </r>
  <r>
    <x v="0"/>
    <x v="5"/>
    <x v="57"/>
    <x v="497"/>
    <n v="2"/>
    <m/>
    <n v="2"/>
    <m/>
    <x v="1"/>
    <x v="0"/>
    <x v="5"/>
  </r>
  <r>
    <x v="0"/>
    <x v="5"/>
    <x v="57"/>
    <x v="272"/>
    <n v="11"/>
    <m/>
    <n v="49"/>
    <n v="2"/>
    <x v="1"/>
    <x v="0"/>
    <x v="5"/>
  </r>
  <r>
    <x v="0"/>
    <x v="5"/>
    <x v="57"/>
    <x v="273"/>
    <n v="4"/>
    <m/>
    <n v="31"/>
    <m/>
    <x v="1"/>
    <x v="0"/>
    <x v="5"/>
  </r>
  <r>
    <x v="0"/>
    <x v="5"/>
    <x v="57"/>
    <x v="498"/>
    <m/>
    <m/>
    <n v="8"/>
    <m/>
    <x v="1"/>
    <x v="0"/>
    <x v="5"/>
  </r>
  <r>
    <x v="0"/>
    <x v="5"/>
    <x v="57"/>
    <x v="499"/>
    <n v="2"/>
    <n v="1"/>
    <n v="2"/>
    <n v="4"/>
    <x v="1"/>
    <x v="0"/>
    <x v="5"/>
  </r>
  <r>
    <x v="0"/>
    <x v="5"/>
    <x v="57"/>
    <x v="274"/>
    <n v="11"/>
    <n v="41"/>
    <n v="83"/>
    <n v="526"/>
    <x v="1"/>
    <x v="0"/>
    <x v="5"/>
  </r>
  <r>
    <x v="0"/>
    <x v="5"/>
    <x v="57"/>
    <x v="275"/>
    <n v="4"/>
    <m/>
    <n v="8"/>
    <n v="37"/>
    <x v="1"/>
    <x v="0"/>
    <x v="5"/>
  </r>
  <r>
    <x v="0"/>
    <x v="5"/>
    <x v="57"/>
    <x v="276"/>
    <n v="2"/>
    <n v="3"/>
    <n v="17"/>
    <n v="216"/>
    <x v="1"/>
    <x v="0"/>
    <x v="5"/>
  </r>
  <r>
    <x v="0"/>
    <x v="5"/>
    <x v="57"/>
    <x v="277"/>
    <m/>
    <n v="1"/>
    <n v="10"/>
    <n v="31"/>
    <x v="1"/>
    <x v="0"/>
    <x v="5"/>
  </r>
  <r>
    <x v="0"/>
    <x v="5"/>
    <x v="57"/>
    <x v="503"/>
    <m/>
    <m/>
    <n v="3"/>
    <m/>
    <x v="1"/>
    <x v="0"/>
    <x v="5"/>
  </r>
  <r>
    <x v="0"/>
    <x v="5"/>
    <x v="57"/>
    <x v="504"/>
    <n v="2"/>
    <n v="5"/>
    <n v="14"/>
    <n v="112"/>
    <x v="1"/>
    <x v="0"/>
    <x v="5"/>
  </r>
  <r>
    <x v="0"/>
    <x v="5"/>
    <x v="57"/>
    <x v="599"/>
    <n v="3"/>
    <m/>
    <n v="6"/>
    <m/>
    <x v="1"/>
    <x v="0"/>
    <x v="5"/>
  </r>
  <r>
    <x v="0"/>
    <x v="5"/>
    <x v="57"/>
    <x v="636"/>
    <m/>
    <m/>
    <n v="5"/>
    <m/>
    <x v="1"/>
    <x v="0"/>
    <x v="5"/>
  </r>
  <r>
    <x v="0"/>
    <x v="5"/>
    <x v="58"/>
    <x v="280"/>
    <m/>
    <m/>
    <m/>
    <n v="1"/>
    <x v="1"/>
    <x v="0"/>
    <x v="5"/>
  </r>
  <r>
    <x v="0"/>
    <x v="5"/>
    <x v="58"/>
    <x v="281"/>
    <m/>
    <m/>
    <m/>
    <n v="32"/>
    <x v="1"/>
    <x v="0"/>
    <x v="5"/>
  </r>
  <r>
    <x v="0"/>
    <x v="5"/>
    <x v="58"/>
    <x v="282"/>
    <n v="1"/>
    <m/>
    <n v="5"/>
    <n v="28"/>
    <x v="1"/>
    <x v="0"/>
    <x v="5"/>
  </r>
  <r>
    <x v="0"/>
    <x v="5"/>
    <x v="58"/>
    <x v="283"/>
    <n v="1"/>
    <n v="2"/>
    <n v="4"/>
    <n v="19"/>
    <x v="1"/>
    <x v="0"/>
    <x v="5"/>
  </r>
  <r>
    <x v="0"/>
    <x v="5"/>
    <x v="59"/>
    <x v="284"/>
    <m/>
    <m/>
    <n v="2"/>
    <m/>
    <x v="3"/>
    <x v="0"/>
    <x v="5"/>
  </r>
  <r>
    <x v="0"/>
    <x v="5"/>
    <x v="59"/>
    <x v="285"/>
    <n v="6"/>
    <m/>
    <n v="16"/>
    <m/>
    <x v="3"/>
    <x v="0"/>
    <x v="5"/>
  </r>
  <r>
    <x v="0"/>
    <x v="5"/>
    <x v="59"/>
    <x v="583"/>
    <n v="2"/>
    <m/>
    <n v="2"/>
    <m/>
    <x v="3"/>
    <x v="0"/>
    <x v="5"/>
  </r>
  <r>
    <x v="0"/>
    <x v="5"/>
    <x v="60"/>
    <x v="286"/>
    <n v="1"/>
    <n v="1"/>
    <n v="3"/>
    <n v="2"/>
    <x v="3"/>
    <x v="0"/>
    <x v="5"/>
  </r>
  <r>
    <x v="0"/>
    <x v="5"/>
    <x v="60"/>
    <x v="507"/>
    <m/>
    <m/>
    <n v="1"/>
    <n v="1"/>
    <x v="3"/>
    <x v="0"/>
    <x v="5"/>
  </r>
  <r>
    <x v="0"/>
    <x v="5"/>
    <x v="87"/>
    <x v="637"/>
    <m/>
    <m/>
    <m/>
    <n v="1"/>
    <x v="3"/>
    <x v="0"/>
    <x v="5"/>
  </r>
  <r>
    <x v="0"/>
    <x v="5"/>
    <x v="87"/>
    <x v="638"/>
    <n v="2"/>
    <m/>
    <n v="2"/>
    <m/>
    <x v="3"/>
    <x v="0"/>
    <x v="5"/>
  </r>
  <r>
    <x v="0"/>
    <x v="5"/>
    <x v="87"/>
    <x v="508"/>
    <m/>
    <m/>
    <m/>
    <n v="1"/>
    <x v="3"/>
    <x v="0"/>
    <x v="5"/>
  </r>
  <r>
    <x v="0"/>
    <x v="6"/>
    <x v="0"/>
    <x v="639"/>
    <m/>
    <m/>
    <m/>
    <n v="1"/>
    <x v="0"/>
    <x v="0"/>
    <x v="6"/>
  </r>
  <r>
    <x v="0"/>
    <x v="6"/>
    <x v="0"/>
    <x v="0"/>
    <n v="2"/>
    <m/>
    <n v="13"/>
    <n v="2"/>
    <x v="0"/>
    <x v="0"/>
    <x v="6"/>
  </r>
  <r>
    <x v="0"/>
    <x v="6"/>
    <x v="0"/>
    <x v="287"/>
    <m/>
    <m/>
    <n v="1"/>
    <m/>
    <x v="0"/>
    <x v="0"/>
    <x v="6"/>
  </r>
  <r>
    <x v="0"/>
    <x v="6"/>
    <x v="0"/>
    <x v="288"/>
    <m/>
    <m/>
    <m/>
    <n v="1"/>
    <x v="0"/>
    <x v="0"/>
    <x v="6"/>
  </r>
  <r>
    <x v="0"/>
    <x v="6"/>
    <x v="88"/>
    <x v="509"/>
    <n v="2"/>
    <m/>
    <n v="6"/>
    <m/>
    <x v="1"/>
    <x v="0"/>
    <x v="6"/>
  </r>
  <r>
    <x v="0"/>
    <x v="6"/>
    <x v="88"/>
    <x v="510"/>
    <n v="1"/>
    <n v="1"/>
    <n v="3"/>
    <n v="1"/>
    <x v="1"/>
    <x v="0"/>
    <x v="6"/>
  </r>
  <r>
    <x v="0"/>
    <x v="6"/>
    <x v="88"/>
    <x v="640"/>
    <m/>
    <m/>
    <n v="1"/>
    <m/>
    <x v="1"/>
    <x v="0"/>
    <x v="6"/>
  </r>
  <r>
    <x v="0"/>
    <x v="6"/>
    <x v="95"/>
    <x v="641"/>
    <m/>
    <m/>
    <n v="1"/>
    <m/>
    <x v="1"/>
    <x v="0"/>
    <x v="6"/>
  </r>
  <r>
    <x v="0"/>
    <x v="6"/>
    <x v="95"/>
    <x v="642"/>
    <m/>
    <m/>
    <n v="3"/>
    <n v="1"/>
    <x v="1"/>
    <x v="0"/>
    <x v="6"/>
  </r>
  <r>
    <x v="0"/>
    <x v="6"/>
    <x v="95"/>
    <x v="584"/>
    <n v="1"/>
    <m/>
    <n v="2"/>
    <m/>
    <x v="1"/>
    <x v="0"/>
    <x v="6"/>
  </r>
  <r>
    <x v="0"/>
    <x v="6"/>
    <x v="99"/>
    <x v="643"/>
    <m/>
    <m/>
    <n v="1"/>
    <m/>
    <x v="1"/>
    <x v="0"/>
    <x v="6"/>
  </r>
  <r>
    <x v="0"/>
    <x v="6"/>
    <x v="100"/>
    <x v="644"/>
    <m/>
    <m/>
    <m/>
    <n v="2"/>
    <x v="1"/>
    <x v="0"/>
    <x v="6"/>
  </r>
  <r>
    <x v="0"/>
    <x v="6"/>
    <x v="61"/>
    <x v="291"/>
    <m/>
    <m/>
    <n v="2"/>
    <n v="2"/>
    <x v="1"/>
    <x v="0"/>
    <x v="6"/>
  </r>
  <r>
    <x v="0"/>
    <x v="6"/>
    <x v="1"/>
    <x v="292"/>
    <n v="3"/>
    <n v="4"/>
    <n v="18"/>
    <n v="59"/>
    <x v="1"/>
    <x v="0"/>
    <x v="6"/>
  </r>
  <r>
    <x v="0"/>
    <x v="6"/>
    <x v="1"/>
    <x v="293"/>
    <m/>
    <n v="1"/>
    <n v="2"/>
    <n v="14"/>
    <x v="1"/>
    <x v="0"/>
    <x v="6"/>
  </r>
  <r>
    <x v="0"/>
    <x v="6"/>
    <x v="1"/>
    <x v="294"/>
    <n v="9"/>
    <n v="15"/>
    <n v="47"/>
    <n v="141"/>
    <x v="1"/>
    <x v="0"/>
    <x v="6"/>
  </r>
  <r>
    <x v="0"/>
    <x v="6"/>
    <x v="1"/>
    <x v="295"/>
    <n v="6"/>
    <n v="10"/>
    <n v="26"/>
    <n v="93"/>
    <x v="1"/>
    <x v="0"/>
    <x v="6"/>
  </r>
  <r>
    <x v="0"/>
    <x v="6"/>
    <x v="1"/>
    <x v="1"/>
    <n v="20"/>
    <n v="22"/>
    <n v="68"/>
    <n v="241"/>
    <x v="1"/>
    <x v="0"/>
    <x v="6"/>
  </r>
  <r>
    <x v="0"/>
    <x v="6"/>
    <x v="1"/>
    <x v="296"/>
    <n v="4"/>
    <m/>
    <n v="11"/>
    <n v="44"/>
    <x v="1"/>
    <x v="0"/>
    <x v="6"/>
  </r>
  <r>
    <x v="0"/>
    <x v="6"/>
    <x v="1"/>
    <x v="2"/>
    <n v="4"/>
    <n v="7"/>
    <n v="46"/>
    <n v="50"/>
    <x v="1"/>
    <x v="0"/>
    <x v="6"/>
  </r>
  <r>
    <x v="0"/>
    <x v="6"/>
    <x v="1"/>
    <x v="3"/>
    <n v="8"/>
    <n v="7"/>
    <n v="58"/>
    <n v="97"/>
    <x v="1"/>
    <x v="0"/>
    <x v="6"/>
  </r>
  <r>
    <x v="0"/>
    <x v="6"/>
    <x v="1"/>
    <x v="4"/>
    <m/>
    <m/>
    <n v="1"/>
    <n v="1"/>
    <x v="1"/>
    <x v="0"/>
    <x v="6"/>
  </r>
  <r>
    <x v="0"/>
    <x v="6"/>
    <x v="1"/>
    <x v="511"/>
    <n v="1"/>
    <m/>
    <n v="4"/>
    <m/>
    <x v="1"/>
    <x v="0"/>
    <x v="6"/>
  </r>
  <r>
    <x v="0"/>
    <x v="6"/>
    <x v="1"/>
    <x v="297"/>
    <n v="8"/>
    <n v="2"/>
    <n v="33"/>
    <n v="56"/>
    <x v="1"/>
    <x v="0"/>
    <x v="6"/>
  </r>
  <r>
    <x v="0"/>
    <x v="6"/>
    <x v="1"/>
    <x v="645"/>
    <m/>
    <n v="2"/>
    <n v="2"/>
    <n v="5"/>
    <x v="1"/>
    <x v="0"/>
    <x v="6"/>
  </r>
  <r>
    <x v="0"/>
    <x v="6"/>
    <x v="1"/>
    <x v="5"/>
    <n v="44"/>
    <n v="22"/>
    <n v="170"/>
    <n v="378"/>
    <x v="1"/>
    <x v="0"/>
    <x v="6"/>
  </r>
  <r>
    <x v="0"/>
    <x v="6"/>
    <x v="1"/>
    <x v="6"/>
    <n v="32"/>
    <n v="13"/>
    <n v="154"/>
    <n v="213"/>
    <x v="1"/>
    <x v="0"/>
    <x v="6"/>
  </r>
  <r>
    <x v="0"/>
    <x v="6"/>
    <x v="1"/>
    <x v="7"/>
    <n v="38"/>
    <n v="19"/>
    <n v="152"/>
    <n v="179"/>
    <x v="1"/>
    <x v="0"/>
    <x v="6"/>
  </r>
  <r>
    <x v="0"/>
    <x v="6"/>
    <x v="1"/>
    <x v="646"/>
    <m/>
    <m/>
    <n v="1"/>
    <m/>
    <x v="1"/>
    <x v="0"/>
    <x v="6"/>
  </r>
  <r>
    <x v="0"/>
    <x v="6"/>
    <x v="1"/>
    <x v="512"/>
    <m/>
    <m/>
    <n v="1"/>
    <m/>
    <x v="1"/>
    <x v="0"/>
    <x v="6"/>
  </r>
  <r>
    <x v="0"/>
    <x v="6"/>
    <x v="1"/>
    <x v="8"/>
    <n v="5"/>
    <n v="1"/>
    <n v="17"/>
    <n v="13"/>
    <x v="1"/>
    <x v="0"/>
    <x v="6"/>
  </r>
  <r>
    <x v="0"/>
    <x v="6"/>
    <x v="1"/>
    <x v="513"/>
    <n v="1"/>
    <m/>
    <n v="2"/>
    <m/>
    <x v="1"/>
    <x v="0"/>
    <x v="6"/>
  </r>
  <r>
    <x v="0"/>
    <x v="6"/>
    <x v="1"/>
    <x v="514"/>
    <m/>
    <n v="1"/>
    <m/>
    <n v="6"/>
    <x v="1"/>
    <x v="0"/>
    <x v="6"/>
  </r>
  <r>
    <x v="0"/>
    <x v="6"/>
    <x v="1"/>
    <x v="298"/>
    <m/>
    <n v="3"/>
    <n v="2"/>
    <n v="9"/>
    <x v="1"/>
    <x v="0"/>
    <x v="6"/>
  </r>
  <r>
    <x v="0"/>
    <x v="6"/>
    <x v="1"/>
    <x v="299"/>
    <n v="2"/>
    <n v="2"/>
    <n v="9"/>
    <n v="14"/>
    <x v="1"/>
    <x v="0"/>
    <x v="6"/>
  </r>
  <r>
    <x v="0"/>
    <x v="6"/>
    <x v="1"/>
    <x v="300"/>
    <n v="2"/>
    <n v="1"/>
    <n v="4"/>
    <n v="5"/>
    <x v="1"/>
    <x v="0"/>
    <x v="6"/>
  </r>
  <r>
    <x v="0"/>
    <x v="6"/>
    <x v="1"/>
    <x v="647"/>
    <m/>
    <m/>
    <n v="1"/>
    <m/>
    <x v="1"/>
    <x v="0"/>
    <x v="6"/>
  </r>
  <r>
    <x v="0"/>
    <x v="6"/>
    <x v="1"/>
    <x v="648"/>
    <m/>
    <m/>
    <n v="1"/>
    <m/>
    <x v="1"/>
    <x v="0"/>
    <x v="6"/>
  </r>
  <r>
    <x v="0"/>
    <x v="6"/>
    <x v="1"/>
    <x v="515"/>
    <m/>
    <m/>
    <n v="2"/>
    <n v="1"/>
    <x v="1"/>
    <x v="0"/>
    <x v="6"/>
  </r>
  <r>
    <x v="0"/>
    <x v="6"/>
    <x v="1"/>
    <x v="516"/>
    <n v="1"/>
    <m/>
    <n v="1"/>
    <n v="1"/>
    <x v="1"/>
    <x v="0"/>
    <x v="6"/>
  </r>
  <r>
    <x v="0"/>
    <x v="6"/>
    <x v="1"/>
    <x v="301"/>
    <m/>
    <m/>
    <n v="4"/>
    <n v="5"/>
    <x v="1"/>
    <x v="0"/>
    <x v="6"/>
  </r>
  <r>
    <x v="0"/>
    <x v="6"/>
    <x v="1"/>
    <x v="9"/>
    <n v="1"/>
    <m/>
    <n v="3"/>
    <n v="1"/>
    <x v="1"/>
    <x v="0"/>
    <x v="6"/>
  </r>
  <r>
    <x v="0"/>
    <x v="6"/>
    <x v="1"/>
    <x v="302"/>
    <m/>
    <n v="1"/>
    <n v="5"/>
    <n v="5"/>
    <x v="1"/>
    <x v="0"/>
    <x v="6"/>
  </r>
  <r>
    <x v="0"/>
    <x v="6"/>
    <x v="1"/>
    <x v="303"/>
    <m/>
    <n v="1"/>
    <n v="4"/>
    <n v="3"/>
    <x v="1"/>
    <x v="0"/>
    <x v="6"/>
  </r>
  <r>
    <x v="0"/>
    <x v="6"/>
    <x v="2"/>
    <x v="649"/>
    <n v="5"/>
    <m/>
    <n v="13"/>
    <m/>
    <x v="2"/>
    <x v="1"/>
    <x v="6"/>
  </r>
  <r>
    <x v="0"/>
    <x v="6"/>
    <x v="2"/>
    <x v="518"/>
    <n v="1"/>
    <m/>
    <n v="1"/>
    <m/>
    <x v="2"/>
    <x v="1"/>
    <x v="6"/>
  </r>
  <r>
    <x v="0"/>
    <x v="6"/>
    <x v="2"/>
    <x v="650"/>
    <n v="1"/>
    <m/>
    <n v="1"/>
    <m/>
    <x v="2"/>
    <x v="1"/>
    <x v="6"/>
  </r>
  <r>
    <x v="0"/>
    <x v="6"/>
    <x v="2"/>
    <x v="10"/>
    <n v="26"/>
    <n v="22"/>
    <n v="55"/>
    <n v="35"/>
    <x v="2"/>
    <x v="1"/>
    <x v="6"/>
  </r>
  <r>
    <x v="0"/>
    <x v="6"/>
    <x v="62"/>
    <x v="304"/>
    <n v="15"/>
    <m/>
    <n v="29"/>
    <m/>
    <x v="3"/>
    <x v="0"/>
    <x v="6"/>
  </r>
  <r>
    <x v="0"/>
    <x v="6"/>
    <x v="3"/>
    <x v="11"/>
    <n v="366"/>
    <m/>
    <n v="1392"/>
    <m/>
    <x v="2"/>
    <x v="1"/>
    <x v="6"/>
  </r>
  <r>
    <x v="0"/>
    <x v="6"/>
    <x v="3"/>
    <x v="305"/>
    <n v="31"/>
    <m/>
    <n v="91"/>
    <m/>
    <x v="2"/>
    <x v="1"/>
    <x v="6"/>
  </r>
  <r>
    <x v="0"/>
    <x v="6"/>
    <x v="89"/>
    <x v="651"/>
    <m/>
    <m/>
    <n v="2"/>
    <m/>
    <x v="3"/>
    <x v="0"/>
    <x v="6"/>
  </r>
  <r>
    <x v="0"/>
    <x v="6"/>
    <x v="89"/>
    <x v="652"/>
    <m/>
    <m/>
    <n v="2"/>
    <m/>
    <x v="3"/>
    <x v="0"/>
    <x v="6"/>
  </r>
  <r>
    <x v="0"/>
    <x v="6"/>
    <x v="101"/>
    <x v="653"/>
    <m/>
    <m/>
    <n v="1"/>
    <m/>
    <x v="3"/>
    <x v="0"/>
    <x v="6"/>
  </r>
  <r>
    <x v="0"/>
    <x v="6"/>
    <x v="4"/>
    <x v="306"/>
    <n v="5"/>
    <n v="1"/>
    <n v="27"/>
    <n v="7"/>
    <x v="1"/>
    <x v="0"/>
    <x v="6"/>
  </r>
  <r>
    <x v="0"/>
    <x v="6"/>
    <x v="4"/>
    <x v="520"/>
    <n v="2"/>
    <n v="3"/>
    <n v="8"/>
    <n v="22"/>
    <x v="1"/>
    <x v="0"/>
    <x v="6"/>
  </r>
  <r>
    <x v="0"/>
    <x v="6"/>
    <x v="4"/>
    <x v="12"/>
    <m/>
    <m/>
    <n v="7"/>
    <n v="14"/>
    <x v="1"/>
    <x v="0"/>
    <x v="6"/>
  </r>
  <r>
    <x v="0"/>
    <x v="6"/>
    <x v="4"/>
    <x v="654"/>
    <m/>
    <n v="1"/>
    <m/>
    <n v="1"/>
    <x v="1"/>
    <x v="0"/>
    <x v="6"/>
  </r>
  <r>
    <x v="0"/>
    <x v="6"/>
    <x v="90"/>
    <x v="521"/>
    <m/>
    <m/>
    <n v="1"/>
    <m/>
    <x v="3"/>
    <x v="0"/>
    <x v="6"/>
  </r>
  <r>
    <x v="0"/>
    <x v="6"/>
    <x v="5"/>
    <x v="307"/>
    <m/>
    <m/>
    <n v="2"/>
    <n v="4"/>
    <x v="1"/>
    <x v="0"/>
    <x v="6"/>
  </r>
  <r>
    <x v="0"/>
    <x v="6"/>
    <x v="5"/>
    <x v="522"/>
    <m/>
    <m/>
    <n v="4"/>
    <m/>
    <x v="1"/>
    <x v="0"/>
    <x v="6"/>
  </r>
  <r>
    <x v="0"/>
    <x v="6"/>
    <x v="5"/>
    <x v="308"/>
    <n v="2"/>
    <m/>
    <n v="15"/>
    <m/>
    <x v="1"/>
    <x v="0"/>
    <x v="6"/>
  </r>
  <r>
    <x v="0"/>
    <x v="6"/>
    <x v="5"/>
    <x v="13"/>
    <n v="14"/>
    <n v="2"/>
    <n v="84"/>
    <n v="15"/>
    <x v="1"/>
    <x v="0"/>
    <x v="6"/>
  </r>
  <r>
    <x v="0"/>
    <x v="6"/>
    <x v="5"/>
    <x v="14"/>
    <n v="2"/>
    <n v="3"/>
    <n v="16"/>
    <n v="207"/>
    <x v="1"/>
    <x v="0"/>
    <x v="6"/>
  </r>
  <r>
    <x v="0"/>
    <x v="6"/>
    <x v="5"/>
    <x v="655"/>
    <n v="1"/>
    <m/>
    <n v="1"/>
    <m/>
    <x v="1"/>
    <x v="0"/>
    <x v="6"/>
  </r>
  <r>
    <x v="0"/>
    <x v="6"/>
    <x v="5"/>
    <x v="15"/>
    <n v="13"/>
    <n v="5"/>
    <n v="49"/>
    <n v="337"/>
    <x v="1"/>
    <x v="0"/>
    <x v="6"/>
  </r>
  <r>
    <x v="0"/>
    <x v="6"/>
    <x v="5"/>
    <x v="311"/>
    <n v="11"/>
    <n v="8"/>
    <n v="39"/>
    <n v="221"/>
    <x v="1"/>
    <x v="0"/>
    <x v="6"/>
  </r>
  <r>
    <x v="0"/>
    <x v="6"/>
    <x v="5"/>
    <x v="16"/>
    <n v="13"/>
    <n v="17"/>
    <n v="97"/>
    <n v="491"/>
    <x v="1"/>
    <x v="0"/>
    <x v="6"/>
  </r>
  <r>
    <x v="0"/>
    <x v="6"/>
    <x v="5"/>
    <x v="312"/>
    <n v="1"/>
    <m/>
    <n v="6"/>
    <n v="126"/>
    <x v="1"/>
    <x v="0"/>
    <x v="6"/>
  </r>
  <r>
    <x v="0"/>
    <x v="6"/>
    <x v="5"/>
    <x v="17"/>
    <n v="24"/>
    <n v="12"/>
    <n v="86"/>
    <n v="219"/>
    <x v="1"/>
    <x v="0"/>
    <x v="6"/>
  </r>
  <r>
    <x v="0"/>
    <x v="6"/>
    <x v="5"/>
    <x v="313"/>
    <n v="6"/>
    <n v="1"/>
    <n v="13"/>
    <n v="60"/>
    <x v="1"/>
    <x v="0"/>
    <x v="6"/>
  </r>
  <r>
    <x v="0"/>
    <x v="6"/>
    <x v="5"/>
    <x v="314"/>
    <n v="5"/>
    <m/>
    <n v="7"/>
    <m/>
    <x v="1"/>
    <x v="0"/>
    <x v="6"/>
  </r>
  <r>
    <x v="0"/>
    <x v="6"/>
    <x v="5"/>
    <x v="315"/>
    <n v="2"/>
    <m/>
    <n v="17"/>
    <n v="3"/>
    <x v="1"/>
    <x v="0"/>
    <x v="6"/>
  </r>
  <r>
    <x v="0"/>
    <x v="6"/>
    <x v="5"/>
    <x v="316"/>
    <n v="4"/>
    <m/>
    <n v="15"/>
    <n v="20"/>
    <x v="1"/>
    <x v="0"/>
    <x v="6"/>
  </r>
  <r>
    <x v="0"/>
    <x v="6"/>
    <x v="5"/>
    <x v="317"/>
    <n v="5"/>
    <n v="2"/>
    <n v="18"/>
    <n v="39"/>
    <x v="1"/>
    <x v="0"/>
    <x v="6"/>
  </r>
  <r>
    <x v="0"/>
    <x v="6"/>
    <x v="5"/>
    <x v="318"/>
    <n v="1"/>
    <n v="1"/>
    <n v="14"/>
    <n v="7"/>
    <x v="1"/>
    <x v="0"/>
    <x v="6"/>
  </r>
  <r>
    <x v="0"/>
    <x v="6"/>
    <x v="5"/>
    <x v="18"/>
    <n v="4"/>
    <n v="10"/>
    <n v="29"/>
    <n v="481"/>
    <x v="1"/>
    <x v="0"/>
    <x v="6"/>
  </r>
  <r>
    <x v="0"/>
    <x v="6"/>
    <x v="5"/>
    <x v="19"/>
    <n v="1"/>
    <n v="6"/>
    <n v="4"/>
    <n v="192"/>
    <x v="1"/>
    <x v="0"/>
    <x v="6"/>
  </r>
  <r>
    <x v="0"/>
    <x v="6"/>
    <x v="5"/>
    <x v="20"/>
    <n v="31"/>
    <n v="7"/>
    <n v="129"/>
    <n v="512"/>
    <x v="1"/>
    <x v="0"/>
    <x v="6"/>
  </r>
  <r>
    <x v="0"/>
    <x v="6"/>
    <x v="5"/>
    <x v="21"/>
    <n v="12"/>
    <n v="3"/>
    <n v="49"/>
    <n v="168"/>
    <x v="1"/>
    <x v="0"/>
    <x v="6"/>
  </r>
  <r>
    <x v="0"/>
    <x v="6"/>
    <x v="5"/>
    <x v="622"/>
    <n v="1"/>
    <m/>
    <n v="3"/>
    <m/>
    <x v="1"/>
    <x v="0"/>
    <x v="6"/>
  </r>
  <r>
    <x v="0"/>
    <x v="6"/>
    <x v="5"/>
    <x v="22"/>
    <n v="98"/>
    <n v="23"/>
    <n v="563"/>
    <n v="1093"/>
    <x v="1"/>
    <x v="0"/>
    <x v="6"/>
  </r>
  <r>
    <x v="0"/>
    <x v="6"/>
    <x v="5"/>
    <x v="23"/>
    <n v="4"/>
    <n v="3"/>
    <n v="31"/>
    <n v="108"/>
    <x v="1"/>
    <x v="0"/>
    <x v="6"/>
  </r>
  <r>
    <x v="0"/>
    <x v="6"/>
    <x v="5"/>
    <x v="24"/>
    <n v="67"/>
    <n v="15"/>
    <n v="285"/>
    <n v="608"/>
    <x v="1"/>
    <x v="0"/>
    <x v="6"/>
  </r>
  <r>
    <x v="0"/>
    <x v="6"/>
    <x v="5"/>
    <x v="25"/>
    <n v="1"/>
    <n v="1"/>
    <n v="16"/>
    <n v="85"/>
    <x v="1"/>
    <x v="0"/>
    <x v="6"/>
  </r>
  <r>
    <x v="0"/>
    <x v="6"/>
    <x v="5"/>
    <x v="26"/>
    <n v="99"/>
    <n v="16"/>
    <n v="424"/>
    <n v="721"/>
    <x v="1"/>
    <x v="0"/>
    <x v="6"/>
  </r>
  <r>
    <x v="0"/>
    <x v="6"/>
    <x v="5"/>
    <x v="319"/>
    <n v="1"/>
    <m/>
    <n v="3"/>
    <n v="7"/>
    <x v="1"/>
    <x v="0"/>
    <x v="6"/>
  </r>
  <r>
    <x v="0"/>
    <x v="6"/>
    <x v="5"/>
    <x v="656"/>
    <n v="1"/>
    <m/>
    <n v="3"/>
    <m/>
    <x v="1"/>
    <x v="0"/>
    <x v="6"/>
  </r>
  <r>
    <x v="0"/>
    <x v="6"/>
    <x v="63"/>
    <x v="657"/>
    <m/>
    <m/>
    <n v="2"/>
    <m/>
    <x v="4"/>
    <x v="0"/>
    <x v="6"/>
  </r>
  <r>
    <x v="0"/>
    <x v="6"/>
    <x v="63"/>
    <x v="320"/>
    <n v="3"/>
    <n v="1"/>
    <n v="7"/>
    <n v="8"/>
    <x v="4"/>
    <x v="0"/>
    <x v="6"/>
  </r>
  <r>
    <x v="0"/>
    <x v="6"/>
    <x v="63"/>
    <x v="321"/>
    <m/>
    <n v="1"/>
    <m/>
    <n v="1"/>
    <x v="4"/>
    <x v="0"/>
    <x v="6"/>
  </r>
  <r>
    <x v="0"/>
    <x v="6"/>
    <x v="6"/>
    <x v="27"/>
    <n v="10"/>
    <n v="1"/>
    <n v="43"/>
    <n v="7"/>
    <x v="3"/>
    <x v="0"/>
    <x v="6"/>
  </r>
  <r>
    <x v="0"/>
    <x v="6"/>
    <x v="6"/>
    <x v="322"/>
    <n v="3"/>
    <m/>
    <n v="7"/>
    <n v="1"/>
    <x v="3"/>
    <x v="0"/>
    <x v="6"/>
  </r>
  <r>
    <x v="0"/>
    <x v="6"/>
    <x v="6"/>
    <x v="528"/>
    <m/>
    <m/>
    <n v="4"/>
    <m/>
    <x v="3"/>
    <x v="0"/>
    <x v="6"/>
  </r>
  <r>
    <x v="0"/>
    <x v="6"/>
    <x v="6"/>
    <x v="323"/>
    <n v="3"/>
    <m/>
    <n v="24"/>
    <n v="4"/>
    <x v="3"/>
    <x v="0"/>
    <x v="6"/>
  </r>
  <r>
    <x v="0"/>
    <x v="6"/>
    <x v="6"/>
    <x v="28"/>
    <n v="10"/>
    <n v="1"/>
    <n v="43"/>
    <n v="2"/>
    <x v="3"/>
    <x v="0"/>
    <x v="6"/>
  </r>
  <r>
    <x v="0"/>
    <x v="6"/>
    <x v="6"/>
    <x v="29"/>
    <n v="3"/>
    <n v="1"/>
    <n v="10"/>
    <n v="2"/>
    <x v="3"/>
    <x v="0"/>
    <x v="6"/>
  </r>
  <r>
    <x v="0"/>
    <x v="6"/>
    <x v="7"/>
    <x v="326"/>
    <m/>
    <n v="5"/>
    <n v="9"/>
    <n v="35"/>
    <x v="4"/>
    <x v="0"/>
    <x v="6"/>
  </r>
  <r>
    <x v="0"/>
    <x v="6"/>
    <x v="7"/>
    <x v="30"/>
    <n v="2"/>
    <n v="2"/>
    <n v="16"/>
    <n v="20"/>
    <x v="4"/>
    <x v="0"/>
    <x v="6"/>
  </r>
  <r>
    <x v="0"/>
    <x v="6"/>
    <x v="7"/>
    <x v="529"/>
    <n v="1"/>
    <m/>
    <n v="5"/>
    <n v="3"/>
    <x v="4"/>
    <x v="0"/>
    <x v="6"/>
  </r>
  <r>
    <x v="0"/>
    <x v="6"/>
    <x v="7"/>
    <x v="31"/>
    <n v="34"/>
    <n v="8"/>
    <n v="198"/>
    <n v="120"/>
    <x v="4"/>
    <x v="0"/>
    <x v="6"/>
  </r>
  <r>
    <x v="0"/>
    <x v="6"/>
    <x v="8"/>
    <x v="327"/>
    <n v="20"/>
    <m/>
    <n v="20"/>
    <m/>
    <x v="3"/>
    <x v="0"/>
    <x v="6"/>
  </r>
  <r>
    <x v="0"/>
    <x v="6"/>
    <x v="8"/>
    <x v="32"/>
    <n v="366"/>
    <n v="19"/>
    <n v="1243"/>
    <n v="122"/>
    <x v="3"/>
    <x v="0"/>
    <x v="6"/>
  </r>
  <r>
    <x v="0"/>
    <x v="6"/>
    <x v="8"/>
    <x v="33"/>
    <n v="440"/>
    <n v="10"/>
    <n v="816"/>
    <n v="74"/>
    <x v="3"/>
    <x v="0"/>
    <x v="6"/>
  </r>
  <r>
    <x v="0"/>
    <x v="6"/>
    <x v="8"/>
    <x v="34"/>
    <n v="168"/>
    <n v="18"/>
    <n v="568"/>
    <n v="149"/>
    <x v="3"/>
    <x v="0"/>
    <x v="6"/>
  </r>
  <r>
    <x v="0"/>
    <x v="6"/>
    <x v="8"/>
    <x v="35"/>
    <n v="27"/>
    <m/>
    <n v="140"/>
    <m/>
    <x v="3"/>
    <x v="0"/>
    <x v="6"/>
  </r>
  <r>
    <x v="0"/>
    <x v="6"/>
    <x v="8"/>
    <x v="36"/>
    <n v="45"/>
    <m/>
    <n v="45"/>
    <m/>
    <x v="3"/>
    <x v="0"/>
    <x v="6"/>
  </r>
  <r>
    <x v="0"/>
    <x v="6"/>
    <x v="8"/>
    <x v="530"/>
    <n v="2"/>
    <m/>
    <n v="2"/>
    <m/>
    <x v="3"/>
    <x v="0"/>
    <x v="6"/>
  </r>
  <r>
    <x v="0"/>
    <x v="6"/>
    <x v="8"/>
    <x v="658"/>
    <m/>
    <m/>
    <n v="1"/>
    <m/>
    <x v="3"/>
    <x v="0"/>
    <x v="6"/>
  </r>
  <r>
    <x v="0"/>
    <x v="6"/>
    <x v="8"/>
    <x v="37"/>
    <m/>
    <m/>
    <n v="1"/>
    <m/>
    <x v="3"/>
    <x v="0"/>
    <x v="6"/>
  </r>
  <r>
    <x v="0"/>
    <x v="6"/>
    <x v="8"/>
    <x v="659"/>
    <m/>
    <m/>
    <n v="1"/>
    <m/>
    <x v="3"/>
    <x v="0"/>
    <x v="6"/>
  </r>
  <r>
    <x v="0"/>
    <x v="6"/>
    <x v="8"/>
    <x v="38"/>
    <n v="306"/>
    <n v="5"/>
    <n v="659"/>
    <n v="5"/>
    <x v="3"/>
    <x v="0"/>
    <x v="6"/>
  </r>
  <r>
    <x v="0"/>
    <x v="6"/>
    <x v="8"/>
    <x v="39"/>
    <n v="8"/>
    <m/>
    <n v="34"/>
    <m/>
    <x v="3"/>
    <x v="0"/>
    <x v="6"/>
  </r>
  <r>
    <x v="0"/>
    <x v="6"/>
    <x v="8"/>
    <x v="330"/>
    <n v="99"/>
    <m/>
    <n v="383"/>
    <m/>
    <x v="3"/>
    <x v="0"/>
    <x v="6"/>
  </r>
  <r>
    <x v="0"/>
    <x v="6"/>
    <x v="9"/>
    <x v="601"/>
    <m/>
    <m/>
    <n v="5"/>
    <m/>
    <x v="3"/>
    <x v="0"/>
    <x v="6"/>
  </r>
  <r>
    <x v="0"/>
    <x v="6"/>
    <x v="9"/>
    <x v="331"/>
    <m/>
    <m/>
    <n v="3"/>
    <m/>
    <x v="3"/>
    <x v="0"/>
    <x v="6"/>
  </r>
  <r>
    <x v="0"/>
    <x v="6"/>
    <x v="9"/>
    <x v="660"/>
    <m/>
    <m/>
    <n v="5"/>
    <m/>
    <x v="3"/>
    <x v="0"/>
    <x v="6"/>
  </r>
  <r>
    <x v="0"/>
    <x v="6"/>
    <x v="9"/>
    <x v="332"/>
    <n v="25"/>
    <m/>
    <n v="25"/>
    <m/>
    <x v="3"/>
    <x v="0"/>
    <x v="6"/>
  </r>
  <r>
    <x v="0"/>
    <x v="6"/>
    <x v="9"/>
    <x v="333"/>
    <m/>
    <m/>
    <m/>
    <n v="4"/>
    <x v="3"/>
    <x v="0"/>
    <x v="6"/>
  </r>
  <r>
    <x v="0"/>
    <x v="6"/>
    <x v="9"/>
    <x v="40"/>
    <m/>
    <m/>
    <m/>
    <n v="409"/>
    <x v="3"/>
    <x v="0"/>
    <x v="6"/>
  </r>
  <r>
    <x v="0"/>
    <x v="6"/>
    <x v="9"/>
    <x v="585"/>
    <n v="2"/>
    <m/>
    <n v="4"/>
    <m/>
    <x v="3"/>
    <x v="0"/>
    <x v="6"/>
  </r>
  <r>
    <x v="0"/>
    <x v="6"/>
    <x v="9"/>
    <x v="334"/>
    <n v="6"/>
    <m/>
    <n v="27"/>
    <m/>
    <x v="3"/>
    <x v="0"/>
    <x v="6"/>
  </r>
  <r>
    <x v="0"/>
    <x v="6"/>
    <x v="9"/>
    <x v="586"/>
    <n v="1"/>
    <m/>
    <n v="2"/>
    <m/>
    <x v="3"/>
    <x v="0"/>
    <x v="6"/>
  </r>
  <r>
    <x v="0"/>
    <x v="6"/>
    <x v="9"/>
    <x v="41"/>
    <n v="26"/>
    <n v="367"/>
    <n v="2775"/>
    <n v="1071"/>
    <x v="3"/>
    <x v="0"/>
    <x v="6"/>
  </r>
  <r>
    <x v="0"/>
    <x v="6"/>
    <x v="9"/>
    <x v="42"/>
    <n v="1308"/>
    <m/>
    <n v="5232"/>
    <m/>
    <x v="3"/>
    <x v="0"/>
    <x v="6"/>
  </r>
  <r>
    <x v="0"/>
    <x v="6"/>
    <x v="9"/>
    <x v="335"/>
    <n v="1"/>
    <m/>
    <n v="11"/>
    <m/>
    <x v="3"/>
    <x v="0"/>
    <x v="6"/>
  </r>
  <r>
    <x v="0"/>
    <x v="6"/>
    <x v="9"/>
    <x v="44"/>
    <n v="2139"/>
    <n v="356"/>
    <n v="8434"/>
    <n v="1901"/>
    <x v="3"/>
    <x v="0"/>
    <x v="6"/>
  </r>
  <r>
    <x v="0"/>
    <x v="6"/>
    <x v="9"/>
    <x v="45"/>
    <n v="165"/>
    <n v="18"/>
    <n v="599"/>
    <n v="239"/>
    <x v="3"/>
    <x v="0"/>
    <x v="6"/>
  </r>
  <r>
    <x v="0"/>
    <x v="6"/>
    <x v="9"/>
    <x v="46"/>
    <n v="207"/>
    <n v="143"/>
    <n v="1077"/>
    <n v="1313"/>
    <x v="3"/>
    <x v="0"/>
    <x v="6"/>
  </r>
  <r>
    <x v="0"/>
    <x v="6"/>
    <x v="9"/>
    <x v="47"/>
    <n v="524"/>
    <n v="50"/>
    <n v="2673"/>
    <n v="178"/>
    <x v="3"/>
    <x v="0"/>
    <x v="6"/>
  </r>
  <r>
    <x v="0"/>
    <x v="6"/>
    <x v="10"/>
    <x v="588"/>
    <m/>
    <n v="1"/>
    <m/>
    <n v="1"/>
    <x v="4"/>
    <x v="0"/>
    <x v="6"/>
  </r>
  <r>
    <x v="0"/>
    <x v="6"/>
    <x v="10"/>
    <x v="661"/>
    <m/>
    <n v="2"/>
    <m/>
    <n v="3"/>
    <x v="4"/>
    <x v="0"/>
    <x v="6"/>
  </r>
  <r>
    <x v="0"/>
    <x v="6"/>
    <x v="10"/>
    <x v="337"/>
    <n v="4"/>
    <n v="2"/>
    <n v="11"/>
    <n v="11"/>
    <x v="4"/>
    <x v="0"/>
    <x v="6"/>
  </r>
  <r>
    <x v="0"/>
    <x v="6"/>
    <x v="10"/>
    <x v="338"/>
    <n v="24"/>
    <m/>
    <n v="125"/>
    <n v="1"/>
    <x v="4"/>
    <x v="0"/>
    <x v="6"/>
  </r>
  <r>
    <x v="0"/>
    <x v="6"/>
    <x v="10"/>
    <x v="48"/>
    <n v="22"/>
    <m/>
    <n v="49"/>
    <m/>
    <x v="4"/>
    <x v="0"/>
    <x v="6"/>
  </r>
  <r>
    <x v="0"/>
    <x v="6"/>
    <x v="10"/>
    <x v="339"/>
    <n v="1"/>
    <m/>
    <n v="1"/>
    <m/>
    <x v="4"/>
    <x v="0"/>
    <x v="6"/>
  </r>
  <r>
    <x v="0"/>
    <x v="6"/>
    <x v="10"/>
    <x v="49"/>
    <n v="54"/>
    <n v="6"/>
    <n v="160"/>
    <n v="82"/>
    <x v="4"/>
    <x v="0"/>
    <x v="6"/>
  </r>
  <r>
    <x v="0"/>
    <x v="6"/>
    <x v="10"/>
    <x v="341"/>
    <m/>
    <m/>
    <n v="3"/>
    <n v="5"/>
    <x v="4"/>
    <x v="0"/>
    <x v="6"/>
  </r>
  <r>
    <x v="0"/>
    <x v="6"/>
    <x v="10"/>
    <x v="342"/>
    <m/>
    <m/>
    <m/>
    <n v="1"/>
    <x v="4"/>
    <x v="0"/>
    <x v="6"/>
  </r>
  <r>
    <x v="0"/>
    <x v="6"/>
    <x v="10"/>
    <x v="50"/>
    <n v="30"/>
    <n v="11"/>
    <n v="312"/>
    <n v="239"/>
    <x v="4"/>
    <x v="0"/>
    <x v="6"/>
  </r>
  <r>
    <x v="0"/>
    <x v="6"/>
    <x v="10"/>
    <x v="343"/>
    <n v="2"/>
    <n v="1"/>
    <n v="4"/>
    <n v="6"/>
    <x v="4"/>
    <x v="0"/>
    <x v="6"/>
  </r>
  <r>
    <x v="0"/>
    <x v="6"/>
    <x v="10"/>
    <x v="344"/>
    <n v="6"/>
    <n v="1"/>
    <n v="42"/>
    <n v="10"/>
    <x v="4"/>
    <x v="0"/>
    <x v="6"/>
  </r>
  <r>
    <x v="0"/>
    <x v="6"/>
    <x v="10"/>
    <x v="662"/>
    <m/>
    <m/>
    <m/>
    <n v="1"/>
    <x v="4"/>
    <x v="0"/>
    <x v="6"/>
  </r>
  <r>
    <x v="0"/>
    <x v="6"/>
    <x v="10"/>
    <x v="345"/>
    <n v="2"/>
    <m/>
    <n v="5"/>
    <n v="4"/>
    <x v="4"/>
    <x v="0"/>
    <x v="6"/>
  </r>
  <r>
    <x v="0"/>
    <x v="6"/>
    <x v="10"/>
    <x v="346"/>
    <n v="3"/>
    <m/>
    <n v="4"/>
    <m/>
    <x v="4"/>
    <x v="0"/>
    <x v="6"/>
  </r>
  <r>
    <x v="0"/>
    <x v="6"/>
    <x v="10"/>
    <x v="347"/>
    <n v="5"/>
    <n v="3"/>
    <n v="29"/>
    <n v="25"/>
    <x v="4"/>
    <x v="0"/>
    <x v="6"/>
  </r>
  <r>
    <x v="0"/>
    <x v="6"/>
    <x v="10"/>
    <x v="51"/>
    <m/>
    <m/>
    <n v="1"/>
    <n v="1"/>
    <x v="4"/>
    <x v="0"/>
    <x v="6"/>
  </r>
  <r>
    <x v="0"/>
    <x v="6"/>
    <x v="10"/>
    <x v="52"/>
    <n v="29"/>
    <n v="5"/>
    <n v="145"/>
    <n v="107"/>
    <x v="4"/>
    <x v="0"/>
    <x v="6"/>
  </r>
  <r>
    <x v="0"/>
    <x v="6"/>
    <x v="10"/>
    <x v="623"/>
    <n v="1"/>
    <m/>
    <n v="4"/>
    <m/>
    <x v="4"/>
    <x v="0"/>
    <x v="6"/>
  </r>
  <r>
    <x v="0"/>
    <x v="6"/>
    <x v="10"/>
    <x v="53"/>
    <n v="9"/>
    <n v="22"/>
    <n v="38"/>
    <n v="171"/>
    <x v="4"/>
    <x v="0"/>
    <x v="6"/>
  </r>
  <r>
    <x v="0"/>
    <x v="6"/>
    <x v="10"/>
    <x v="663"/>
    <n v="1"/>
    <m/>
    <n v="1"/>
    <n v="1"/>
    <x v="4"/>
    <x v="0"/>
    <x v="6"/>
  </r>
  <r>
    <x v="0"/>
    <x v="6"/>
    <x v="102"/>
    <x v="664"/>
    <n v="1"/>
    <m/>
    <n v="1"/>
    <n v="2"/>
    <x v="4"/>
    <x v="0"/>
    <x v="6"/>
  </r>
  <r>
    <x v="0"/>
    <x v="6"/>
    <x v="102"/>
    <x v="665"/>
    <m/>
    <m/>
    <m/>
    <n v="2"/>
    <x v="4"/>
    <x v="0"/>
    <x v="6"/>
  </r>
  <r>
    <x v="0"/>
    <x v="6"/>
    <x v="64"/>
    <x v="531"/>
    <m/>
    <n v="4"/>
    <m/>
    <n v="22"/>
    <x v="1"/>
    <x v="0"/>
    <x v="6"/>
  </r>
  <r>
    <x v="0"/>
    <x v="6"/>
    <x v="64"/>
    <x v="348"/>
    <n v="7"/>
    <n v="9"/>
    <n v="33"/>
    <n v="168"/>
    <x v="1"/>
    <x v="0"/>
    <x v="6"/>
  </r>
  <r>
    <x v="0"/>
    <x v="6"/>
    <x v="64"/>
    <x v="349"/>
    <n v="23"/>
    <n v="5"/>
    <n v="136"/>
    <n v="34"/>
    <x v="1"/>
    <x v="0"/>
    <x v="6"/>
  </r>
  <r>
    <x v="0"/>
    <x v="6"/>
    <x v="64"/>
    <x v="666"/>
    <m/>
    <m/>
    <m/>
    <n v="1"/>
    <x v="1"/>
    <x v="0"/>
    <x v="6"/>
  </r>
  <r>
    <x v="0"/>
    <x v="6"/>
    <x v="96"/>
    <x v="589"/>
    <m/>
    <m/>
    <n v="2"/>
    <m/>
    <x v="1"/>
    <x v="0"/>
    <x v="6"/>
  </r>
  <r>
    <x v="0"/>
    <x v="6"/>
    <x v="66"/>
    <x v="351"/>
    <m/>
    <m/>
    <n v="6"/>
    <m/>
    <x v="5"/>
    <x v="0"/>
    <x v="6"/>
  </r>
  <r>
    <x v="0"/>
    <x v="6"/>
    <x v="11"/>
    <x v="667"/>
    <n v="1"/>
    <m/>
    <n v="1"/>
    <m/>
    <x v="0"/>
    <x v="0"/>
    <x v="6"/>
  </r>
  <r>
    <x v="0"/>
    <x v="6"/>
    <x v="11"/>
    <x v="668"/>
    <m/>
    <m/>
    <n v="1"/>
    <m/>
    <x v="0"/>
    <x v="0"/>
    <x v="6"/>
  </r>
  <r>
    <x v="0"/>
    <x v="6"/>
    <x v="67"/>
    <x v="352"/>
    <n v="2"/>
    <m/>
    <n v="2"/>
    <m/>
    <x v="3"/>
    <x v="0"/>
    <x v="6"/>
  </r>
  <r>
    <x v="0"/>
    <x v="6"/>
    <x v="12"/>
    <x v="55"/>
    <n v="30"/>
    <n v="4"/>
    <n v="99"/>
    <n v="35"/>
    <x v="3"/>
    <x v="0"/>
    <x v="6"/>
  </r>
  <r>
    <x v="0"/>
    <x v="6"/>
    <x v="68"/>
    <x v="353"/>
    <n v="2"/>
    <m/>
    <n v="4"/>
    <n v="1"/>
    <x v="4"/>
    <x v="0"/>
    <x v="6"/>
  </r>
  <r>
    <x v="0"/>
    <x v="6"/>
    <x v="68"/>
    <x v="354"/>
    <n v="9"/>
    <n v="7"/>
    <n v="45"/>
    <n v="34"/>
    <x v="4"/>
    <x v="0"/>
    <x v="6"/>
  </r>
  <r>
    <x v="0"/>
    <x v="6"/>
    <x v="68"/>
    <x v="532"/>
    <n v="2"/>
    <m/>
    <n v="8"/>
    <n v="2"/>
    <x v="4"/>
    <x v="0"/>
    <x v="6"/>
  </r>
  <r>
    <x v="0"/>
    <x v="6"/>
    <x v="68"/>
    <x v="669"/>
    <m/>
    <n v="2"/>
    <m/>
    <n v="3"/>
    <x v="4"/>
    <x v="0"/>
    <x v="6"/>
  </r>
  <r>
    <x v="0"/>
    <x v="6"/>
    <x v="69"/>
    <x v="355"/>
    <n v="3"/>
    <m/>
    <n v="5"/>
    <m/>
    <x v="3"/>
    <x v="0"/>
    <x v="6"/>
  </r>
  <r>
    <x v="0"/>
    <x v="6"/>
    <x v="69"/>
    <x v="603"/>
    <m/>
    <m/>
    <n v="3"/>
    <m/>
    <x v="3"/>
    <x v="0"/>
    <x v="6"/>
  </r>
  <r>
    <x v="0"/>
    <x v="6"/>
    <x v="69"/>
    <x v="670"/>
    <m/>
    <m/>
    <n v="1"/>
    <m/>
    <x v="3"/>
    <x v="0"/>
    <x v="6"/>
  </r>
  <r>
    <x v="0"/>
    <x v="6"/>
    <x v="69"/>
    <x v="357"/>
    <m/>
    <n v="1"/>
    <m/>
    <n v="2"/>
    <x v="3"/>
    <x v="0"/>
    <x v="6"/>
  </r>
  <r>
    <x v="0"/>
    <x v="6"/>
    <x v="70"/>
    <x v="358"/>
    <n v="37"/>
    <m/>
    <n v="205"/>
    <m/>
    <x v="2"/>
    <x v="1"/>
    <x v="6"/>
  </r>
  <r>
    <x v="0"/>
    <x v="6"/>
    <x v="70"/>
    <x v="359"/>
    <n v="34"/>
    <m/>
    <n v="244"/>
    <m/>
    <x v="2"/>
    <x v="1"/>
    <x v="6"/>
  </r>
  <r>
    <x v="0"/>
    <x v="6"/>
    <x v="14"/>
    <x v="671"/>
    <m/>
    <m/>
    <n v="1"/>
    <m/>
    <x v="3"/>
    <x v="0"/>
    <x v="6"/>
  </r>
  <r>
    <x v="0"/>
    <x v="6"/>
    <x v="14"/>
    <x v="57"/>
    <n v="790"/>
    <n v="110"/>
    <n v="2885"/>
    <n v="181"/>
    <x v="3"/>
    <x v="0"/>
    <x v="6"/>
  </r>
  <r>
    <x v="0"/>
    <x v="6"/>
    <x v="14"/>
    <x v="672"/>
    <n v="2"/>
    <m/>
    <n v="2"/>
    <m/>
    <x v="3"/>
    <x v="0"/>
    <x v="6"/>
  </r>
  <r>
    <x v="0"/>
    <x v="6"/>
    <x v="14"/>
    <x v="58"/>
    <n v="397"/>
    <n v="167"/>
    <n v="2605"/>
    <n v="542"/>
    <x v="3"/>
    <x v="0"/>
    <x v="6"/>
  </r>
  <r>
    <x v="0"/>
    <x v="6"/>
    <x v="14"/>
    <x v="59"/>
    <n v="281"/>
    <n v="155"/>
    <n v="2394"/>
    <n v="502"/>
    <x v="3"/>
    <x v="0"/>
    <x v="6"/>
  </r>
  <r>
    <x v="0"/>
    <x v="6"/>
    <x v="15"/>
    <x v="60"/>
    <n v="108"/>
    <m/>
    <n v="125"/>
    <m/>
    <x v="3"/>
    <x v="0"/>
    <x v="6"/>
  </r>
  <r>
    <x v="0"/>
    <x v="6"/>
    <x v="15"/>
    <x v="61"/>
    <n v="119"/>
    <n v="10"/>
    <n v="394"/>
    <n v="18"/>
    <x v="3"/>
    <x v="0"/>
    <x v="6"/>
  </r>
  <r>
    <x v="0"/>
    <x v="6"/>
    <x v="15"/>
    <x v="62"/>
    <n v="22"/>
    <n v="14"/>
    <n v="107"/>
    <n v="82"/>
    <x v="3"/>
    <x v="0"/>
    <x v="6"/>
  </r>
  <r>
    <x v="0"/>
    <x v="6"/>
    <x v="15"/>
    <x v="63"/>
    <n v="1"/>
    <n v="3"/>
    <n v="7"/>
    <n v="67"/>
    <x v="3"/>
    <x v="0"/>
    <x v="6"/>
  </r>
  <r>
    <x v="0"/>
    <x v="6"/>
    <x v="15"/>
    <x v="361"/>
    <n v="21"/>
    <m/>
    <n v="27"/>
    <m/>
    <x v="3"/>
    <x v="0"/>
    <x v="6"/>
  </r>
  <r>
    <x v="0"/>
    <x v="6"/>
    <x v="71"/>
    <x v="673"/>
    <n v="1"/>
    <m/>
    <n v="3"/>
    <m/>
    <x v="1"/>
    <x v="0"/>
    <x v="6"/>
  </r>
  <r>
    <x v="0"/>
    <x v="6"/>
    <x v="71"/>
    <x v="674"/>
    <m/>
    <n v="1"/>
    <n v="4"/>
    <n v="1"/>
    <x v="1"/>
    <x v="0"/>
    <x v="6"/>
  </r>
  <r>
    <x v="0"/>
    <x v="6"/>
    <x v="71"/>
    <x v="362"/>
    <m/>
    <m/>
    <n v="4"/>
    <n v="4"/>
    <x v="1"/>
    <x v="0"/>
    <x v="6"/>
  </r>
  <r>
    <x v="0"/>
    <x v="6"/>
    <x v="71"/>
    <x v="533"/>
    <m/>
    <n v="1"/>
    <n v="1"/>
    <n v="1"/>
    <x v="1"/>
    <x v="0"/>
    <x v="6"/>
  </r>
  <r>
    <x v="0"/>
    <x v="6"/>
    <x v="71"/>
    <x v="534"/>
    <n v="1"/>
    <n v="1"/>
    <n v="4"/>
    <n v="7"/>
    <x v="1"/>
    <x v="0"/>
    <x v="6"/>
  </r>
  <r>
    <x v="0"/>
    <x v="6"/>
    <x v="71"/>
    <x v="363"/>
    <n v="1"/>
    <m/>
    <n v="1"/>
    <n v="7"/>
    <x v="1"/>
    <x v="0"/>
    <x v="6"/>
  </r>
  <r>
    <x v="0"/>
    <x v="6"/>
    <x v="72"/>
    <x v="364"/>
    <n v="1"/>
    <m/>
    <n v="7"/>
    <n v="9"/>
    <x v="1"/>
    <x v="0"/>
    <x v="6"/>
  </r>
  <r>
    <x v="0"/>
    <x v="6"/>
    <x v="72"/>
    <x v="535"/>
    <m/>
    <m/>
    <m/>
    <n v="1"/>
    <x v="1"/>
    <x v="0"/>
    <x v="6"/>
  </r>
  <r>
    <x v="0"/>
    <x v="6"/>
    <x v="72"/>
    <x v="365"/>
    <m/>
    <m/>
    <n v="2"/>
    <m/>
    <x v="1"/>
    <x v="0"/>
    <x v="6"/>
  </r>
  <r>
    <x v="0"/>
    <x v="6"/>
    <x v="16"/>
    <x v="64"/>
    <n v="2"/>
    <n v="3"/>
    <n v="12"/>
    <n v="3"/>
    <x v="4"/>
    <x v="0"/>
    <x v="6"/>
  </r>
  <r>
    <x v="0"/>
    <x v="6"/>
    <x v="16"/>
    <x v="366"/>
    <m/>
    <n v="1"/>
    <m/>
    <n v="1"/>
    <x v="4"/>
    <x v="0"/>
    <x v="6"/>
  </r>
  <r>
    <x v="0"/>
    <x v="6"/>
    <x v="16"/>
    <x v="367"/>
    <n v="4"/>
    <n v="4"/>
    <n v="11"/>
    <n v="11"/>
    <x v="4"/>
    <x v="0"/>
    <x v="6"/>
  </r>
  <r>
    <x v="0"/>
    <x v="6"/>
    <x v="16"/>
    <x v="675"/>
    <m/>
    <m/>
    <n v="1"/>
    <m/>
    <x v="4"/>
    <x v="0"/>
    <x v="6"/>
  </r>
  <r>
    <x v="0"/>
    <x v="6"/>
    <x v="16"/>
    <x v="368"/>
    <n v="2"/>
    <n v="6"/>
    <n v="13"/>
    <n v="13"/>
    <x v="4"/>
    <x v="0"/>
    <x v="6"/>
  </r>
  <r>
    <x v="0"/>
    <x v="6"/>
    <x v="16"/>
    <x v="676"/>
    <m/>
    <m/>
    <n v="1"/>
    <m/>
    <x v="4"/>
    <x v="0"/>
    <x v="6"/>
  </r>
  <r>
    <x v="0"/>
    <x v="6"/>
    <x v="16"/>
    <x v="677"/>
    <m/>
    <n v="1"/>
    <m/>
    <n v="1"/>
    <x v="4"/>
    <x v="0"/>
    <x v="6"/>
  </r>
  <r>
    <x v="0"/>
    <x v="6"/>
    <x v="16"/>
    <x v="536"/>
    <m/>
    <m/>
    <m/>
    <n v="8"/>
    <x v="4"/>
    <x v="0"/>
    <x v="6"/>
  </r>
  <r>
    <x v="0"/>
    <x v="6"/>
    <x v="16"/>
    <x v="66"/>
    <n v="3"/>
    <n v="12"/>
    <n v="30"/>
    <n v="29"/>
    <x v="4"/>
    <x v="0"/>
    <x v="6"/>
  </r>
  <r>
    <x v="0"/>
    <x v="6"/>
    <x v="16"/>
    <x v="67"/>
    <m/>
    <n v="1"/>
    <n v="4"/>
    <n v="4"/>
    <x v="4"/>
    <x v="0"/>
    <x v="6"/>
  </r>
  <r>
    <x v="0"/>
    <x v="6"/>
    <x v="73"/>
    <x v="628"/>
    <n v="1"/>
    <m/>
    <n v="1"/>
    <m/>
    <x v="3"/>
    <x v="0"/>
    <x v="6"/>
  </r>
  <r>
    <x v="0"/>
    <x v="6"/>
    <x v="73"/>
    <x v="678"/>
    <m/>
    <m/>
    <n v="1"/>
    <m/>
    <x v="3"/>
    <x v="0"/>
    <x v="6"/>
  </r>
  <r>
    <x v="0"/>
    <x v="6"/>
    <x v="73"/>
    <x v="369"/>
    <n v="2"/>
    <m/>
    <n v="3"/>
    <m/>
    <x v="3"/>
    <x v="0"/>
    <x v="6"/>
  </r>
  <r>
    <x v="0"/>
    <x v="6"/>
    <x v="17"/>
    <x v="679"/>
    <m/>
    <m/>
    <m/>
    <n v="1"/>
    <x v="3"/>
    <x v="0"/>
    <x v="6"/>
  </r>
  <r>
    <x v="0"/>
    <x v="6"/>
    <x v="17"/>
    <x v="371"/>
    <n v="11"/>
    <n v="3"/>
    <n v="14"/>
    <n v="26"/>
    <x v="3"/>
    <x v="0"/>
    <x v="6"/>
  </r>
  <r>
    <x v="0"/>
    <x v="6"/>
    <x v="17"/>
    <x v="680"/>
    <m/>
    <m/>
    <n v="1"/>
    <m/>
    <x v="3"/>
    <x v="0"/>
    <x v="6"/>
  </r>
  <r>
    <x v="0"/>
    <x v="6"/>
    <x v="17"/>
    <x v="372"/>
    <n v="21"/>
    <m/>
    <n v="45"/>
    <m/>
    <x v="3"/>
    <x v="0"/>
    <x v="6"/>
  </r>
  <r>
    <x v="0"/>
    <x v="6"/>
    <x v="17"/>
    <x v="537"/>
    <n v="5"/>
    <m/>
    <n v="7"/>
    <m/>
    <x v="3"/>
    <x v="0"/>
    <x v="6"/>
  </r>
  <r>
    <x v="0"/>
    <x v="6"/>
    <x v="17"/>
    <x v="68"/>
    <n v="56"/>
    <m/>
    <n v="131"/>
    <n v="105"/>
    <x v="3"/>
    <x v="0"/>
    <x v="6"/>
  </r>
  <r>
    <x v="0"/>
    <x v="6"/>
    <x v="18"/>
    <x v="69"/>
    <n v="1"/>
    <n v="8"/>
    <n v="12"/>
    <n v="265"/>
    <x v="3"/>
    <x v="0"/>
    <x v="6"/>
  </r>
  <r>
    <x v="0"/>
    <x v="6"/>
    <x v="18"/>
    <x v="70"/>
    <n v="603"/>
    <n v="192"/>
    <n v="3622"/>
    <n v="973"/>
    <x v="3"/>
    <x v="0"/>
    <x v="6"/>
  </r>
  <r>
    <x v="0"/>
    <x v="6"/>
    <x v="18"/>
    <x v="71"/>
    <n v="1890"/>
    <n v="347"/>
    <n v="10465"/>
    <n v="1261"/>
    <x v="3"/>
    <x v="0"/>
    <x v="6"/>
  </r>
  <r>
    <x v="0"/>
    <x v="6"/>
    <x v="18"/>
    <x v="375"/>
    <n v="3"/>
    <m/>
    <n v="14"/>
    <m/>
    <x v="3"/>
    <x v="0"/>
    <x v="6"/>
  </r>
  <r>
    <x v="0"/>
    <x v="6"/>
    <x v="18"/>
    <x v="376"/>
    <m/>
    <n v="1"/>
    <n v="5"/>
    <n v="1"/>
    <x v="3"/>
    <x v="0"/>
    <x v="6"/>
  </r>
  <r>
    <x v="0"/>
    <x v="6"/>
    <x v="18"/>
    <x v="377"/>
    <n v="1"/>
    <m/>
    <n v="1"/>
    <n v="1"/>
    <x v="3"/>
    <x v="0"/>
    <x v="6"/>
  </r>
  <r>
    <x v="0"/>
    <x v="6"/>
    <x v="18"/>
    <x v="538"/>
    <n v="1"/>
    <m/>
    <n v="2"/>
    <n v="1"/>
    <x v="3"/>
    <x v="0"/>
    <x v="6"/>
  </r>
  <r>
    <x v="0"/>
    <x v="6"/>
    <x v="18"/>
    <x v="378"/>
    <m/>
    <m/>
    <n v="1"/>
    <n v="1"/>
    <x v="3"/>
    <x v="0"/>
    <x v="6"/>
  </r>
  <r>
    <x v="0"/>
    <x v="6"/>
    <x v="18"/>
    <x v="681"/>
    <m/>
    <m/>
    <n v="1"/>
    <m/>
    <x v="3"/>
    <x v="0"/>
    <x v="6"/>
  </r>
  <r>
    <x v="0"/>
    <x v="6"/>
    <x v="18"/>
    <x v="72"/>
    <n v="497"/>
    <m/>
    <n v="1265"/>
    <m/>
    <x v="3"/>
    <x v="0"/>
    <x v="6"/>
  </r>
  <r>
    <x v="0"/>
    <x v="6"/>
    <x v="18"/>
    <x v="539"/>
    <m/>
    <m/>
    <n v="18"/>
    <m/>
    <x v="3"/>
    <x v="0"/>
    <x v="6"/>
  </r>
  <r>
    <x v="0"/>
    <x v="6"/>
    <x v="18"/>
    <x v="73"/>
    <n v="732"/>
    <n v="203"/>
    <n v="2965"/>
    <n v="1045"/>
    <x v="3"/>
    <x v="0"/>
    <x v="6"/>
  </r>
  <r>
    <x v="0"/>
    <x v="6"/>
    <x v="18"/>
    <x v="74"/>
    <n v="40"/>
    <m/>
    <n v="86"/>
    <m/>
    <x v="3"/>
    <x v="0"/>
    <x v="6"/>
  </r>
  <r>
    <x v="0"/>
    <x v="6"/>
    <x v="18"/>
    <x v="75"/>
    <n v="68"/>
    <n v="1"/>
    <n v="146"/>
    <n v="1"/>
    <x v="3"/>
    <x v="0"/>
    <x v="6"/>
  </r>
  <r>
    <x v="0"/>
    <x v="6"/>
    <x v="19"/>
    <x v="76"/>
    <n v="3"/>
    <n v="4"/>
    <n v="27"/>
    <n v="51"/>
    <x v="5"/>
    <x v="0"/>
    <x v="6"/>
  </r>
  <r>
    <x v="0"/>
    <x v="6"/>
    <x v="19"/>
    <x v="77"/>
    <n v="1"/>
    <n v="18"/>
    <n v="31"/>
    <n v="103"/>
    <x v="5"/>
    <x v="0"/>
    <x v="6"/>
  </r>
  <r>
    <x v="0"/>
    <x v="6"/>
    <x v="19"/>
    <x v="379"/>
    <n v="10"/>
    <n v="10"/>
    <n v="39"/>
    <n v="48"/>
    <x v="5"/>
    <x v="0"/>
    <x v="6"/>
  </r>
  <r>
    <x v="0"/>
    <x v="6"/>
    <x v="19"/>
    <x v="78"/>
    <n v="5"/>
    <n v="22"/>
    <n v="114"/>
    <n v="345"/>
    <x v="5"/>
    <x v="0"/>
    <x v="6"/>
  </r>
  <r>
    <x v="0"/>
    <x v="6"/>
    <x v="19"/>
    <x v="79"/>
    <n v="16"/>
    <n v="40"/>
    <n v="162"/>
    <n v="358"/>
    <x v="5"/>
    <x v="0"/>
    <x v="6"/>
  </r>
  <r>
    <x v="0"/>
    <x v="6"/>
    <x v="20"/>
    <x v="629"/>
    <m/>
    <m/>
    <n v="1"/>
    <m/>
    <x v="4"/>
    <x v="0"/>
    <x v="6"/>
  </r>
  <r>
    <x v="0"/>
    <x v="6"/>
    <x v="20"/>
    <x v="380"/>
    <n v="1"/>
    <m/>
    <n v="4"/>
    <m/>
    <x v="4"/>
    <x v="0"/>
    <x v="6"/>
  </r>
  <r>
    <x v="0"/>
    <x v="6"/>
    <x v="20"/>
    <x v="80"/>
    <n v="16"/>
    <n v="1"/>
    <n v="57"/>
    <n v="2"/>
    <x v="4"/>
    <x v="0"/>
    <x v="6"/>
  </r>
  <r>
    <x v="0"/>
    <x v="6"/>
    <x v="21"/>
    <x v="81"/>
    <n v="492"/>
    <n v="39"/>
    <n v="2071"/>
    <n v="41"/>
    <x v="3"/>
    <x v="0"/>
    <x v="6"/>
  </r>
  <r>
    <x v="0"/>
    <x v="6"/>
    <x v="21"/>
    <x v="82"/>
    <n v="571"/>
    <n v="146"/>
    <n v="2921"/>
    <n v="1300"/>
    <x v="3"/>
    <x v="0"/>
    <x v="6"/>
  </r>
  <r>
    <x v="0"/>
    <x v="6"/>
    <x v="21"/>
    <x v="83"/>
    <n v="356"/>
    <n v="142"/>
    <n v="2787"/>
    <n v="1115"/>
    <x v="3"/>
    <x v="0"/>
    <x v="6"/>
  </r>
  <r>
    <x v="0"/>
    <x v="6"/>
    <x v="21"/>
    <x v="84"/>
    <m/>
    <n v="1"/>
    <m/>
    <n v="3"/>
    <x v="3"/>
    <x v="0"/>
    <x v="6"/>
  </r>
  <r>
    <x v="0"/>
    <x v="6"/>
    <x v="21"/>
    <x v="85"/>
    <n v="1"/>
    <m/>
    <n v="14"/>
    <m/>
    <x v="3"/>
    <x v="0"/>
    <x v="6"/>
  </r>
  <r>
    <x v="0"/>
    <x v="6"/>
    <x v="21"/>
    <x v="86"/>
    <n v="101"/>
    <n v="45"/>
    <n v="740"/>
    <n v="574"/>
    <x v="3"/>
    <x v="0"/>
    <x v="6"/>
  </r>
  <r>
    <x v="0"/>
    <x v="6"/>
    <x v="21"/>
    <x v="87"/>
    <n v="2393"/>
    <n v="398"/>
    <n v="9130"/>
    <n v="2718"/>
    <x v="3"/>
    <x v="0"/>
    <x v="6"/>
  </r>
  <r>
    <x v="0"/>
    <x v="6"/>
    <x v="21"/>
    <x v="682"/>
    <n v="1"/>
    <m/>
    <n v="1"/>
    <m/>
    <x v="3"/>
    <x v="0"/>
    <x v="6"/>
  </r>
  <r>
    <x v="0"/>
    <x v="6"/>
    <x v="22"/>
    <x v="88"/>
    <n v="2"/>
    <m/>
    <n v="9"/>
    <m/>
    <x v="3"/>
    <x v="0"/>
    <x v="6"/>
  </r>
  <r>
    <x v="0"/>
    <x v="6"/>
    <x v="22"/>
    <x v="540"/>
    <n v="5"/>
    <m/>
    <n v="8"/>
    <m/>
    <x v="3"/>
    <x v="0"/>
    <x v="6"/>
  </r>
  <r>
    <x v="0"/>
    <x v="6"/>
    <x v="23"/>
    <x v="89"/>
    <n v="5"/>
    <n v="3"/>
    <n v="23"/>
    <n v="7"/>
    <x v="0"/>
    <x v="0"/>
    <x v="6"/>
  </r>
  <r>
    <x v="0"/>
    <x v="6"/>
    <x v="23"/>
    <x v="381"/>
    <n v="6"/>
    <n v="4"/>
    <n v="11"/>
    <n v="10"/>
    <x v="0"/>
    <x v="0"/>
    <x v="6"/>
  </r>
  <r>
    <x v="0"/>
    <x v="6"/>
    <x v="23"/>
    <x v="90"/>
    <n v="24"/>
    <n v="7"/>
    <n v="91"/>
    <n v="183"/>
    <x v="0"/>
    <x v="0"/>
    <x v="6"/>
  </r>
  <r>
    <x v="0"/>
    <x v="6"/>
    <x v="23"/>
    <x v="91"/>
    <m/>
    <n v="1"/>
    <m/>
    <n v="2"/>
    <x v="0"/>
    <x v="0"/>
    <x v="6"/>
  </r>
  <r>
    <x v="0"/>
    <x v="6"/>
    <x v="23"/>
    <x v="92"/>
    <n v="1"/>
    <m/>
    <n v="6"/>
    <n v="1"/>
    <x v="0"/>
    <x v="0"/>
    <x v="6"/>
  </r>
  <r>
    <x v="0"/>
    <x v="6"/>
    <x v="23"/>
    <x v="683"/>
    <m/>
    <m/>
    <m/>
    <n v="2"/>
    <x v="0"/>
    <x v="0"/>
    <x v="6"/>
  </r>
  <r>
    <x v="0"/>
    <x v="6"/>
    <x v="23"/>
    <x v="382"/>
    <n v="2"/>
    <m/>
    <n v="4"/>
    <m/>
    <x v="0"/>
    <x v="0"/>
    <x v="6"/>
  </r>
  <r>
    <x v="0"/>
    <x v="6"/>
    <x v="23"/>
    <x v="383"/>
    <n v="6"/>
    <m/>
    <n v="9"/>
    <m/>
    <x v="0"/>
    <x v="0"/>
    <x v="6"/>
  </r>
  <r>
    <x v="0"/>
    <x v="6"/>
    <x v="23"/>
    <x v="93"/>
    <n v="5"/>
    <m/>
    <n v="18"/>
    <m/>
    <x v="0"/>
    <x v="0"/>
    <x v="6"/>
  </r>
  <r>
    <x v="0"/>
    <x v="6"/>
    <x v="23"/>
    <x v="684"/>
    <m/>
    <m/>
    <n v="1"/>
    <m/>
    <x v="0"/>
    <x v="0"/>
    <x v="6"/>
  </r>
  <r>
    <x v="0"/>
    <x v="6"/>
    <x v="23"/>
    <x v="541"/>
    <n v="1"/>
    <m/>
    <n v="1"/>
    <m/>
    <x v="0"/>
    <x v="0"/>
    <x v="6"/>
  </r>
  <r>
    <x v="0"/>
    <x v="6"/>
    <x v="23"/>
    <x v="685"/>
    <m/>
    <m/>
    <m/>
    <n v="3"/>
    <x v="0"/>
    <x v="0"/>
    <x v="6"/>
  </r>
  <r>
    <x v="0"/>
    <x v="6"/>
    <x v="23"/>
    <x v="542"/>
    <n v="1"/>
    <m/>
    <n v="5"/>
    <m/>
    <x v="0"/>
    <x v="0"/>
    <x v="6"/>
  </r>
  <r>
    <x v="0"/>
    <x v="6"/>
    <x v="23"/>
    <x v="384"/>
    <m/>
    <n v="1"/>
    <n v="2"/>
    <n v="1"/>
    <x v="0"/>
    <x v="0"/>
    <x v="6"/>
  </r>
  <r>
    <x v="0"/>
    <x v="6"/>
    <x v="23"/>
    <x v="385"/>
    <n v="1"/>
    <m/>
    <n v="1"/>
    <m/>
    <x v="0"/>
    <x v="0"/>
    <x v="6"/>
  </r>
  <r>
    <x v="0"/>
    <x v="6"/>
    <x v="23"/>
    <x v="608"/>
    <m/>
    <m/>
    <n v="1"/>
    <m/>
    <x v="0"/>
    <x v="0"/>
    <x v="6"/>
  </r>
  <r>
    <x v="0"/>
    <x v="6"/>
    <x v="23"/>
    <x v="592"/>
    <m/>
    <m/>
    <n v="2"/>
    <m/>
    <x v="0"/>
    <x v="0"/>
    <x v="6"/>
  </r>
  <r>
    <x v="0"/>
    <x v="6"/>
    <x v="23"/>
    <x v="386"/>
    <n v="2"/>
    <n v="1"/>
    <n v="3"/>
    <n v="1"/>
    <x v="0"/>
    <x v="0"/>
    <x v="6"/>
  </r>
  <r>
    <x v="0"/>
    <x v="6"/>
    <x v="23"/>
    <x v="387"/>
    <m/>
    <n v="1"/>
    <n v="5"/>
    <n v="3"/>
    <x v="0"/>
    <x v="0"/>
    <x v="6"/>
  </r>
  <r>
    <x v="0"/>
    <x v="6"/>
    <x v="23"/>
    <x v="96"/>
    <n v="3"/>
    <m/>
    <n v="7"/>
    <n v="2"/>
    <x v="0"/>
    <x v="0"/>
    <x v="6"/>
  </r>
  <r>
    <x v="0"/>
    <x v="6"/>
    <x v="24"/>
    <x v="388"/>
    <n v="47"/>
    <n v="1"/>
    <n v="116"/>
    <n v="6"/>
    <x v="3"/>
    <x v="0"/>
    <x v="6"/>
  </r>
  <r>
    <x v="0"/>
    <x v="6"/>
    <x v="24"/>
    <x v="544"/>
    <n v="2"/>
    <m/>
    <n v="4"/>
    <m/>
    <x v="3"/>
    <x v="0"/>
    <x v="6"/>
  </r>
  <r>
    <x v="0"/>
    <x v="6"/>
    <x v="24"/>
    <x v="686"/>
    <n v="14"/>
    <m/>
    <n v="15"/>
    <m/>
    <x v="3"/>
    <x v="0"/>
    <x v="6"/>
  </r>
  <r>
    <x v="0"/>
    <x v="6"/>
    <x v="24"/>
    <x v="545"/>
    <n v="13"/>
    <m/>
    <n v="13"/>
    <m/>
    <x v="3"/>
    <x v="0"/>
    <x v="6"/>
  </r>
  <r>
    <x v="0"/>
    <x v="6"/>
    <x v="24"/>
    <x v="389"/>
    <m/>
    <m/>
    <n v="7"/>
    <m/>
    <x v="3"/>
    <x v="0"/>
    <x v="6"/>
  </r>
  <r>
    <x v="0"/>
    <x v="6"/>
    <x v="24"/>
    <x v="687"/>
    <n v="1"/>
    <m/>
    <n v="1"/>
    <m/>
    <x v="3"/>
    <x v="0"/>
    <x v="6"/>
  </r>
  <r>
    <x v="0"/>
    <x v="6"/>
    <x v="75"/>
    <x v="390"/>
    <m/>
    <m/>
    <n v="2"/>
    <n v="3"/>
    <x v="3"/>
    <x v="0"/>
    <x v="6"/>
  </r>
  <r>
    <x v="0"/>
    <x v="6"/>
    <x v="76"/>
    <x v="391"/>
    <m/>
    <m/>
    <n v="5"/>
    <m/>
    <x v="3"/>
    <x v="0"/>
    <x v="6"/>
  </r>
  <r>
    <x v="0"/>
    <x v="6"/>
    <x v="76"/>
    <x v="688"/>
    <m/>
    <m/>
    <n v="1"/>
    <m/>
    <x v="3"/>
    <x v="0"/>
    <x v="6"/>
  </r>
  <r>
    <x v="0"/>
    <x v="6"/>
    <x v="25"/>
    <x v="392"/>
    <m/>
    <m/>
    <n v="2"/>
    <m/>
    <x v="5"/>
    <x v="0"/>
    <x v="6"/>
  </r>
  <r>
    <x v="0"/>
    <x v="6"/>
    <x v="25"/>
    <x v="98"/>
    <n v="21"/>
    <n v="431"/>
    <n v="421"/>
    <n v="4539"/>
    <x v="5"/>
    <x v="0"/>
    <x v="6"/>
  </r>
  <r>
    <x v="0"/>
    <x v="6"/>
    <x v="25"/>
    <x v="100"/>
    <n v="1"/>
    <m/>
    <n v="2"/>
    <m/>
    <x v="5"/>
    <x v="0"/>
    <x v="6"/>
  </r>
  <r>
    <x v="0"/>
    <x v="6"/>
    <x v="25"/>
    <x v="393"/>
    <n v="8"/>
    <n v="2"/>
    <n v="47"/>
    <n v="2"/>
    <x v="5"/>
    <x v="0"/>
    <x v="6"/>
  </r>
  <r>
    <x v="0"/>
    <x v="6"/>
    <x v="25"/>
    <x v="394"/>
    <n v="11"/>
    <m/>
    <n v="63"/>
    <m/>
    <x v="5"/>
    <x v="0"/>
    <x v="6"/>
  </r>
  <r>
    <x v="0"/>
    <x v="6"/>
    <x v="25"/>
    <x v="395"/>
    <m/>
    <m/>
    <n v="1"/>
    <m/>
    <x v="5"/>
    <x v="0"/>
    <x v="6"/>
  </r>
  <r>
    <x v="0"/>
    <x v="6"/>
    <x v="25"/>
    <x v="689"/>
    <n v="4"/>
    <m/>
    <n v="4"/>
    <m/>
    <x v="5"/>
    <x v="0"/>
    <x v="6"/>
  </r>
  <r>
    <x v="0"/>
    <x v="6"/>
    <x v="25"/>
    <x v="396"/>
    <m/>
    <m/>
    <n v="1"/>
    <m/>
    <x v="5"/>
    <x v="0"/>
    <x v="6"/>
  </r>
  <r>
    <x v="0"/>
    <x v="6"/>
    <x v="25"/>
    <x v="101"/>
    <n v="16"/>
    <n v="85"/>
    <n v="190"/>
    <n v="589"/>
    <x v="5"/>
    <x v="0"/>
    <x v="6"/>
  </r>
  <r>
    <x v="0"/>
    <x v="6"/>
    <x v="25"/>
    <x v="398"/>
    <m/>
    <m/>
    <n v="1"/>
    <n v="1"/>
    <x v="5"/>
    <x v="0"/>
    <x v="6"/>
  </r>
  <r>
    <x v="0"/>
    <x v="6"/>
    <x v="25"/>
    <x v="399"/>
    <n v="3"/>
    <n v="1"/>
    <n v="18"/>
    <n v="8"/>
    <x v="5"/>
    <x v="0"/>
    <x v="6"/>
  </r>
  <r>
    <x v="0"/>
    <x v="6"/>
    <x v="25"/>
    <x v="102"/>
    <n v="227"/>
    <n v="75"/>
    <n v="1400"/>
    <n v="683"/>
    <x v="5"/>
    <x v="0"/>
    <x v="6"/>
  </r>
  <r>
    <x v="0"/>
    <x v="6"/>
    <x v="25"/>
    <x v="103"/>
    <n v="46"/>
    <n v="78"/>
    <n v="391"/>
    <n v="757"/>
    <x v="5"/>
    <x v="0"/>
    <x v="6"/>
  </r>
  <r>
    <x v="0"/>
    <x v="6"/>
    <x v="25"/>
    <x v="104"/>
    <n v="116"/>
    <n v="50"/>
    <n v="556"/>
    <n v="288"/>
    <x v="5"/>
    <x v="0"/>
    <x v="6"/>
  </r>
  <r>
    <x v="0"/>
    <x v="6"/>
    <x v="25"/>
    <x v="105"/>
    <n v="4"/>
    <m/>
    <n v="19"/>
    <m/>
    <x v="5"/>
    <x v="0"/>
    <x v="6"/>
  </r>
  <r>
    <x v="0"/>
    <x v="6"/>
    <x v="25"/>
    <x v="401"/>
    <n v="1"/>
    <m/>
    <n v="2"/>
    <m/>
    <x v="5"/>
    <x v="0"/>
    <x v="6"/>
  </r>
  <r>
    <x v="0"/>
    <x v="6"/>
    <x v="25"/>
    <x v="106"/>
    <n v="128"/>
    <n v="50"/>
    <n v="549"/>
    <n v="264"/>
    <x v="5"/>
    <x v="0"/>
    <x v="6"/>
  </r>
  <r>
    <x v="0"/>
    <x v="6"/>
    <x v="25"/>
    <x v="107"/>
    <n v="41"/>
    <n v="619"/>
    <n v="540"/>
    <n v="6062"/>
    <x v="5"/>
    <x v="0"/>
    <x v="6"/>
  </r>
  <r>
    <x v="0"/>
    <x v="6"/>
    <x v="25"/>
    <x v="108"/>
    <n v="261"/>
    <n v="150"/>
    <n v="1684"/>
    <n v="1452"/>
    <x v="5"/>
    <x v="0"/>
    <x v="6"/>
  </r>
  <r>
    <x v="0"/>
    <x v="6"/>
    <x v="26"/>
    <x v="690"/>
    <n v="1"/>
    <m/>
    <n v="3"/>
    <m/>
    <x v="0"/>
    <x v="0"/>
    <x v="6"/>
  </r>
  <r>
    <x v="0"/>
    <x v="6"/>
    <x v="26"/>
    <x v="110"/>
    <n v="6"/>
    <n v="12"/>
    <n v="36"/>
    <n v="128"/>
    <x v="0"/>
    <x v="0"/>
    <x v="6"/>
  </r>
  <r>
    <x v="0"/>
    <x v="6"/>
    <x v="26"/>
    <x v="111"/>
    <n v="3"/>
    <n v="9"/>
    <n v="19"/>
    <n v="208"/>
    <x v="0"/>
    <x v="0"/>
    <x v="6"/>
  </r>
  <r>
    <x v="0"/>
    <x v="6"/>
    <x v="26"/>
    <x v="402"/>
    <n v="4"/>
    <n v="1"/>
    <n v="16"/>
    <n v="3"/>
    <x v="0"/>
    <x v="0"/>
    <x v="6"/>
  </r>
  <r>
    <x v="0"/>
    <x v="6"/>
    <x v="26"/>
    <x v="112"/>
    <n v="6"/>
    <n v="8"/>
    <n v="38"/>
    <n v="65"/>
    <x v="0"/>
    <x v="0"/>
    <x v="6"/>
  </r>
  <r>
    <x v="0"/>
    <x v="6"/>
    <x v="26"/>
    <x v="691"/>
    <m/>
    <m/>
    <m/>
    <n v="1"/>
    <x v="0"/>
    <x v="0"/>
    <x v="6"/>
  </r>
  <r>
    <x v="0"/>
    <x v="6"/>
    <x v="103"/>
    <x v="692"/>
    <n v="1"/>
    <m/>
    <n v="4"/>
    <m/>
    <x v="6"/>
    <x v="0"/>
    <x v="6"/>
  </r>
  <r>
    <x v="0"/>
    <x v="6"/>
    <x v="27"/>
    <x v="113"/>
    <n v="3"/>
    <n v="2"/>
    <n v="9"/>
    <n v="30"/>
    <x v="0"/>
    <x v="0"/>
    <x v="6"/>
  </r>
  <r>
    <x v="0"/>
    <x v="6"/>
    <x v="28"/>
    <x v="114"/>
    <m/>
    <m/>
    <m/>
    <n v="15"/>
    <x v="3"/>
    <x v="0"/>
    <x v="6"/>
  </r>
  <r>
    <x v="0"/>
    <x v="6"/>
    <x v="28"/>
    <x v="115"/>
    <m/>
    <m/>
    <n v="293"/>
    <m/>
    <x v="3"/>
    <x v="0"/>
    <x v="6"/>
  </r>
  <r>
    <x v="0"/>
    <x v="6"/>
    <x v="28"/>
    <x v="116"/>
    <n v="691"/>
    <n v="4"/>
    <n v="1959"/>
    <n v="24"/>
    <x v="3"/>
    <x v="0"/>
    <x v="6"/>
  </r>
  <r>
    <x v="0"/>
    <x v="6"/>
    <x v="28"/>
    <x v="117"/>
    <n v="45"/>
    <m/>
    <n v="280"/>
    <m/>
    <x v="3"/>
    <x v="0"/>
    <x v="6"/>
  </r>
  <r>
    <x v="0"/>
    <x v="6"/>
    <x v="28"/>
    <x v="118"/>
    <n v="55"/>
    <m/>
    <n v="55"/>
    <m/>
    <x v="3"/>
    <x v="0"/>
    <x v="6"/>
  </r>
  <r>
    <x v="0"/>
    <x v="6"/>
    <x v="28"/>
    <x v="403"/>
    <m/>
    <m/>
    <n v="1"/>
    <m/>
    <x v="3"/>
    <x v="0"/>
    <x v="6"/>
  </r>
  <r>
    <x v="0"/>
    <x v="6"/>
    <x v="28"/>
    <x v="404"/>
    <n v="5"/>
    <m/>
    <n v="17"/>
    <m/>
    <x v="3"/>
    <x v="0"/>
    <x v="6"/>
  </r>
  <r>
    <x v="0"/>
    <x v="6"/>
    <x v="28"/>
    <x v="405"/>
    <m/>
    <n v="1"/>
    <m/>
    <n v="3"/>
    <x v="3"/>
    <x v="0"/>
    <x v="6"/>
  </r>
  <r>
    <x v="0"/>
    <x v="6"/>
    <x v="28"/>
    <x v="406"/>
    <m/>
    <m/>
    <m/>
    <n v="1"/>
    <x v="3"/>
    <x v="0"/>
    <x v="6"/>
  </r>
  <r>
    <x v="0"/>
    <x v="6"/>
    <x v="28"/>
    <x v="407"/>
    <m/>
    <n v="5"/>
    <n v="6"/>
    <n v="13"/>
    <x v="3"/>
    <x v="0"/>
    <x v="6"/>
  </r>
  <r>
    <x v="0"/>
    <x v="6"/>
    <x v="28"/>
    <x v="693"/>
    <m/>
    <m/>
    <m/>
    <n v="1"/>
    <x v="3"/>
    <x v="0"/>
    <x v="6"/>
  </r>
  <r>
    <x v="0"/>
    <x v="6"/>
    <x v="77"/>
    <x v="546"/>
    <m/>
    <m/>
    <n v="3"/>
    <n v="12"/>
    <x v="1"/>
    <x v="0"/>
    <x v="6"/>
  </r>
  <r>
    <x v="0"/>
    <x v="6"/>
    <x v="77"/>
    <x v="408"/>
    <n v="1"/>
    <n v="4"/>
    <n v="16"/>
    <n v="41"/>
    <x v="1"/>
    <x v="0"/>
    <x v="6"/>
  </r>
  <r>
    <x v="0"/>
    <x v="6"/>
    <x v="77"/>
    <x v="694"/>
    <m/>
    <m/>
    <n v="1"/>
    <n v="2"/>
    <x v="1"/>
    <x v="0"/>
    <x v="6"/>
  </r>
  <r>
    <x v="0"/>
    <x v="6"/>
    <x v="77"/>
    <x v="409"/>
    <n v="2"/>
    <n v="2"/>
    <n v="2"/>
    <n v="16"/>
    <x v="1"/>
    <x v="0"/>
    <x v="6"/>
  </r>
  <r>
    <x v="0"/>
    <x v="6"/>
    <x v="77"/>
    <x v="547"/>
    <m/>
    <m/>
    <n v="1"/>
    <n v="6"/>
    <x v="1"/>
    <x v="0"/>
    <x v="6"/>
  </r>
  <r>
    <x v="0"/>
    <x v="6"/>
    <x v="29"/>
    <x v="609"/>
    <m/>
    <m/>
    <n v="1"/>
    <n v="1"/>
    <x v="4"/>
    <x v="0"/>
    <x v="6"/>
  </r>
  <r>
    <x v="0"/>
    <x v="6"/>
    <x v="29"/>
    <x v="410"/>
    <n v="4"/>
    <n v="7"/>
    <n v="7"/>
    <n v="56"/>
    <x v="4"/>
    <x v="0"/>
    <x v="6"/>
  </r>
  <r>
    <x v="0"/>
    <x v="6"/>
    <x v="29"/>
    <x v="119"/>
    <n v="33"/>
    <n v="30"/>
    <n v="173"/>
    <n v="211"/>
    <x v="4"/>
    <x v="0"/>
    <x v="6"/>
  </r>
  <r>
    <x v="0"/>
    <x v="6"/>
    <x v="29"/>
    <x v="695"/>
    <m/>
    <n v="1"/>
    <n v="2"/>
    <n v="1"/>
    <x v="4"/>
    <x v="0"/>
    <x v="6"/>
  </r>
  <r>
    <x v="0"/>
    <x v="6"/>
    <x v="29"/>
    <x v="411"/>
    <n v="1"/>
    <n v="1"/>
    <n v="8"/>
    <n v="1"/>
    <x v="4"/>
    <x v="0"/>
    <x v="6"/>
  </r>
  <r>
    <x v="0"/>
    <x v="6"/>
    <x v="29"/>
    <x v="120"/>
    <n v="25"/>
    <n v="7"/>
    <n v="117"/>
    <n v="50"/>
    <x v="4"/>
    <x v="0"/>
    <x v="6"/>
  </r>
  <r>
    <x v="0"/>
    <x v="6"/>
    <x v="78"/>
    <x v="412"/>
    <n v="131"/>
    <m/>
    <n v="197"/>
    <m/>
    <x v="3"/>
    <x v="0"/>
    <x v="6"/>
  </r>
  <r>
    <x v="0"/>
    <x v="6"/>
    <x v="78"/>
    <x v="413"/>
    <n v="19"/>
    <m/>
    <n v="38"/>
    <m/>
    <x v="3"/>
    <x v="0"/>
    <x v="6"/>
  </r>
  <r>
    <x v="0"/>
    <x v="6"/>
    <x v="78"/>
    <x v="414"/>
    <n v="20"/>
    <m/>
    <n v="39"/>
    <m/>
    <x v="3"/>
    <x v="0"/>
    <x v="6"/>
  </r>
  <r>
    <x v="0"/>
    <x v="6"/>
    <x v="30"/>
    <x v="121"/>
    <n v="349"/>
    <m/>
    <n v="777"/>
    <m/>
    <x v="3"/>
    <x v="0"/>
    <x v="6"/>
  </r>
  <r>
    <x v="0"/>
    <x v="6"/>
    <x v="31"/>
    <x v="122"/>
    <n v="129"/>
    <n v="95"/>
    <n v="543"/>
    <n v="865"/>
    <x v="5"/>
    <x v="0"/>
    <x v="6"/>
  </r>
  <r>
    <x v="0"/>
    <x v="6"/>
    <x v="31"/>
    <x v="123"/>
    <n v="82"/>
    <n v="96"/>
    <n v="599"/>
    <n v="1059"/>
    <x v="5"/>
    <x v="0"/>
    <x v="6"/>
  </r>
  <r>
    <x v="0"/>
    <x v="6"/>
    <x v="31"/>
    <x v="124"/>
    <n v="39"/>
    <n v="161"/>
    <n v="533"/>
    <n v="1640"/>
    <x v="5"/>
    <x v="0"/>
    <x v="6"/>
  </r>
  <r>
    <x v="0"/>
    <x v="6"/>
    <x v="31"/>
    <x v="415"/>
    <n v="6"/>
    <n v="1"/>
    <n v="13"/>
    <n v="1"/>
    <x v="5"/>
    <x v="0"/>
    <x v="6"/>
  </r>
  <r>
    <x v="0"/>
    <x v="6"/>
    <x v="31"/>
    <x v="416"/>
    <m/>
    <m/>
    <n v="2"/>
    <m/>
    <x v="5"/>
    <x v="0"/>
    <x v="6"/>
  </r>
  <r>
    <x v="0"/>
    <x v="6"/>
    <x v="31"/>
    <x v="417"/>
    <n v="8"/>
    <m/>
    <n v="14"/>
    <m/>
    <x v="5"/>
    <x v="0"/>
    <x v="6"/>
  </r>
  <r>
    <x v="0"/>
    <x v="6"/>
    <x v="31"/>
    <x v="418"/>
    <n v="124"/>
    <n v="148"/>
    <n v="823"/>
    <n v="882"/>
    <x v="5"/>
    <x v="0"/>
    <x v="6"/>
  </r>
  <r>
    <x v="0"/>
    <x v="6"/>
    <x v="31"/>
    <x v="696"/>
    <m/>
    <m/>
    <n v="1"/>
    <m/>
    <x v="5"/>
    <x v="0"/>
    <x v="6"/>
  </r>
  <r>
    <x v="0"/>
    <x v="6"/>
    <x v="31"/>
    <x v="419"/>
    <n v="6"/>
    <m/>
    <n v="21"/>
    <m/>
    <x v="5"/>
    <x v="0"/>
    <x v="6"/>
  </r>
  <r>
    <x v="0"/>
    <x v="6"/>
    <x v="31"/>
    <x v="420"/>
    <n v="4"/>
    <m/>
    <n v="40"/>
    <m/>
    <x v="5"/>
    <x v="0"/>
    <x v="6"/>
  </r>
  <r>
    <x v="0"/>
    <x v="6"/>
    <x v="31"/>
    <x v="421"/>
    <m/>
    <n v="3"/>
    <n v="2"/>
    <n v="35"/>
    <x v="5"/>
    <x v="0"/>
    <x v="6"/>
  </r>
  <r>
    <x v="0"/>
    <x v="6"/>
    <x v="31"/>
    <x v="422"/>
    <n v="5"/>
    <m/>
    <n v="10"/>
    <m/>
    <x v="5"/>
    <x v="0"/>
    <x v="6"/>
  </r>
  <r>
    <x v="0"/>
    <x v="6"/>
    <x v="31"/>
    <x v="423"/>
    <n v="4"/>
    <m/>
    <n v="9"/>
    <n v="1"/>
    <x v="5"/>
    <x v="0"/>
    <x v="6"/>
  </r>
  <r>
    <x v="0"/>
    <x v="6"/>
    <x v="31"/>
    <x v="697"/>
    <n v="1"/>
    <m/>
    <n v="1"/>
    <m/>
    <x v="5"/>
    <x v="0"/>
    <x v="6"/>
  </r>
  <r>
    <x v="0"/>
    <x v="6"/>
    <x v="31"/>
    <x v="424"/>
    <m/>
    <n v="2"/>
    <m/>
    <n v="2"/>
    <x v="5"/>
    <x v="0"/>
    <x v="6"/>
  </r>
  <r>
    <x v="0"/>
    <x v="6"/>
    <x v="31"/>
    <x v="127"/>
    <n v="78"/>
    <n v="7"/>
    <n v="316"/>
    <n v="150"/>
    <x v="5"/>
    <x v="0"/>
    <x v="6"/>
  </r>
  <r>
    <x v="0"/>
    <x v="6"/>
    <x v="31"/>
    <x v="551"/>
    <n v="1"/>
    <m/>
    <n v="1"/>
    <n v="3"/>
    <x v="5"/>
    <x v="0"/>
    <x v="6"/>
  </r>
  <r>
    <x v="0"/>
    <x v="6"/>
    <x v="31"/>
    <x v="128"/>
    <n v="38"/>
    <n v="29"/>
    <n v="256"/>
    <n v="199"/>
    <x v="5"/>
    <x v="0"/>
    <x v="6"/>
  </r>
  <r>
    <x v="0"/>
    <x v="6"/>
    <x v="31"/>
    <x v="129"/>
    <n v="41"/>
    <n v="664"/>
    <n v="470"/>
    <n v="7843"/>
    <x v="5"/>
    <x v="0"/>
    <x v="6"/>
  </r>
  <r>
    <x v="0"/>
    <x v="6"/>
    <x v="31"/>
    <x v="130"/>
    <n v="39"/>
    <n v="302"/>
    <n v="575"/>
    <n v="2343"/>
    <x v="5"/>
    <x v="0"/>
    <x v="6"/>
  </r>
  <r>
    <x v="0"/>
    <x v="6"/>
    <x v="31"/>
    <x v="131"/>
    <n v="173"/>
    <n v="92"/>
    <n v="1008"/>
    <n v="799"/>
    <x v="5"/>
    <x v="0"/>
    <x v="6"/>
  </r>
  <r>
    <x v="0"/>
    <x v="6"/>
    <x v="31"/>
    <x v="132"/>
    <n v="47"/>
    <n v="145"/>
    <n v="483"/>
    <n v="1113"/>
    <x v="5"/>
    <x v="0"/>
    <x v="6"/>
  </r>
  <r>
    <x v="0"/>
    <x v="6"/>
    <x v="31"/>
    <x v="133"/>
    <n v="366"/>
    <n v="186"/>
    <n v="1896"/>
    <n v="1890"/>
    <x v="5"/>
    <x v="0"/>
    <x v="6"/>
  </r>
  <r>
    <x v="0"/>
    <x v="6"/>
    <x v="31"/>
    <x v="425"/>
    <n v="17"/>
    <n v="4"/>
    <n v="68"/>
    <n v="84"/>
    <x v="5"/>
    <x v="0"/>
    <x v="6"/>
  </r>
  <r>
    <x v="0"/>
    <x v="6"/>
    <x v="32"/>
    <x v="134"/>
    <n v="816"/>
    <n v="89"/>
    <n v="4708"/>
    <n v="1288"/>
    <x v="2"/>
    <x v="1"/>
    <x v="6"/>
  </r>
  <r>
    <x v="0"/>
    <x v="6"/>
    <x v="32"/>
    <x v="135"/>
    <n v="860"/>
    <n v="236"/>
    <n v="6242"/>
    <n v="2634"/>
    <x v="2"/>
    <x v="1"/>
    <x v="6"/>
  </r>
  <r>
    <x v="0"/>
    <x v="6"/>
    <x v="32"/>
    <x v="136"/>
    <n v="1"/>
    <n v="14"/>
    <n v="3"/>
    <n v="195"/>
    <x v="2"/>
    <x v="1"/>
    <x v="6"/>
  </r>
  <r>
    <x v="0"/>
    <x v="6"/>
    <x v="32"/>
    <x v="137"/>
    <n v="2148"/>
    <n v="526"/>
    <n v="13025"/>
    <n v="2918"/>
    <x v="2"/>
    <x v="1"/>
    <x v="6"/>
  </r>
  <r>
    <x v="0"/>
    <x v="6"/>
    <x v="32"/>
    <x v="138"/>
    <n v="1125"/>
    <n v="344"/>
    <n v="7672"/>
    <n v="1628"/>
    <x v="2"/>
    <x v="1"/>
    <x v="6"/>
  </r>
  <r>
    <x v="0"/>
    <x v="6"/>
    <x v="32"/>
    <x v="426"/>
    <m/>
    <n v="18"/>
    <n v="3"/>
    <n v="106"/>
    <x v="2"/>
    <x v="1"/>
    <x v="6"/>
  </r>
  <r>
    <x v="0"/>
    <x v="6"/>
    <x v="32"/>
    <x v="139"/>
    <n v="686"/>
    <n v="132"/>
    <n v="3892"/>
    <n v="942"/>
    <x v="2"/>
    <x v="1"/>
    <x v="6"/>
  </r>
  <r>
    <x v="0"/>
    <x v="6"/>
    <x v="32"/>
    <x v="141"/>
    <n v="24"/>
    <n v="456"/>
    <n v="295"/>
    <n v="3886"/>
    <x v="2"/>
    <x v="1"/>
    <x v="6"/>
  </r>
  <r>
    <x v="0"/>
    <x v="6"/>
    <x v="32"/>
    <x v="142"/>
    <n v="652"/>
    <n v="826"/>
    <n v="1062"/>
    <n v="6848"/>
    <x v="2"/>
    <x v="1"/>
    <x v="6"/>
  </r>
  <r>
    <x v="0"/>
    <x v="6"/>
    <x v="32"/>
    <x v="143"/>
    <n v="1"/>
    <n v="111"/>
    <n v="36"/>
    <n v="1148"/>
    <x v="2"/>
    <x v="1"/>
    <x v="6"/>
  </r>
  <r>
    <x v="0"/>
    <x v="6"/>
    <x v="79"/>
    <x v="553"/>
    <m/>
    <m/>
    <m/>
    <n v="2"/>
    <x v="1"/>
    <x v="0"/>
    <x v="6"/>
  </r>
  <r>
    <x v="0"/>
    <x v="6"/>
    <x v="79"/>
    <x v="554"/>
    <n v="2"/>
    <n v="1"/>
    <n v="4"/>
    <n v="5"/>
    <x v="1"/>
    <x v="0"/>
    <x v="6"/>
  </r>
  <r>
    <x v="0"/>
    <x v="6"/>
    <x v="79"/>
    <x v="429"/>
    <n v="7"/>
    <m/>
    <n v="36"/>
    <n v="7"/>
    <x v="1"/>
    <x v="0"/>
    <x v="6"/>
  </r>
  <r>
    <x v="0"/>
    <x v="6"/>
    <x v="33"/>
    <x v="144"/>
    <n v="14"/>
    <n v="4"/>
    <n v="74"/>
    <n v="164"/>
    <x v="1"/>
    <x v="0"/>
    <x v="6"/>
  </r>
  <r>
    <x v="0"/>
    <x v="6"/>
    <x v="33"/>
    <x v="430"/>
    <n v="1"/>
    <n v="1"/>
    <n v="12"/>
    <n v="2"/>
    <x v="1"/>
    <x v="0"/>
    <x v="6"/>
  </r>
  <r>
    <x v="0"/>
    <x v="6"/>
    <x v="33"/>
    <x v="145"/>
    <n v="3"/>
    <n v="4"/>
    <n v="11"/>
    <n v="67"/>
    <x v="1"/>
    <x v="0"/>
    <x v="6"/>
  </r>
  <r>
    <x v="0"/>
    <x v="6"/>
    <x v="33"/>
    <x v="146"/>
    <n v="52"/>
    <n v="12"/>
    <n v="281"/>
    <n v="229"/>
    <x v="1"/>
    <x v="0"/>
    <x v="6"/>
  </r>
  <r>
    <x v="0"/>
    <x v="6"/>
    <x v="33"/>
    <x v="147"/>
    <n v="3"/>
    <n v="6"/>
    <n v="13"/>
    <n v="73"/>
    <x v="1"/>
    <x v="0"/>
    <x v="6"/>
  </r>
  <r>
    <x v="0"/>
    <x v="6"/>
    <x v="33"/>
    <x v="148"/>
    <n v="39"/>
    <n v="12"/>
    <n v="103"/>
    <n v="153"/>
    <x v="1"/>
    <x v="0"/>
    <x v="6"/>
  </r>
  <r>
    <x v="0"/>
    <x v="6"/>
    <x v="33"/>
    <x v="149"/>
    <n v="5"/>
    <n v="1"/>
    <n v="23"/>
    <n v="52"/>
    <x v="1"/>
    <x v="0"/>
    <x v="6"/>
  </r>
  <r>
    <x v="0"/>
    <x v="6"/>
    <x v="80"/>
    <x v="431"/>
    <m/>
    <m/>
    <n v="3"/>
    <m/>
    <x v="3"/>
    <x v="0"/>
    <x v="6"/>
  </r>
  <r>
    <x v="0"/>
    <x v="6"/>
    <x v="34"/>
    <x v="698"/>
    <m/>
    <m/>
    <n v="1"/>
    <m/>
    <x v="0"/>
    <x v="0"/>
    <x v="6"/>
  </r>
  <r>
    <x v="0"/>
    <x v="6"/>
    <x v="34"/>
    <x v="150"/>
    <n v="8"/>
    <n v="9"/>
    <n v="63"/>
    <n v="141"/>
    <x v="0"/>
    <x v="0"/>
    <x v="6"/>
  </r>
  <r>
    <x v="0"/>
    <x v="6"/>
    <x v="34"/>
    <x v="151"/>
    <n v="4"/>
    <n v="2"/>
    <n v="46"/>
    <n v="35"/>
    <x v="0"/>
    <x v="0"/>
    <x v="6"/>
  </r>
  <r>
    <x v="0"/>
    <x v="6"/>
    <x v="34"/>
    <x v="432"/>
    <n v="4"/>
    <n v="1"/>
    <n v="6"/>
    <n v="2"/>
    <x v="0"/>
    <x v="0"/>
    <x v="6"/>
  </r>
  <r>
    <x v="0"/>
    <x v="6"/>
    <x v="34"/>
    <x v="555"/>
    <m/>
    <m/>
    <n v="1"/>
    <m/>
    <x v="0"/>
    <x v="0"/>
    <x v="6"/>
  </r>
  <r>
    <x v="0"/>
    <x v="6"/>
    <x v="34"/>
    <x v="699"/>
    <m/>
    <m/>
    <n v="1"/>
    <m/>
    <x v="0"/>
    <x v="0"/>
    <x v="6"/>
  </r>
  <r>
    <x v="0"/>
    <x v="6"/>
    <x v="34"/>
    <x v="152"/>
    <n v="1"/>
    <m/>
    <n v="3"/>
    <n v="1"/>
    <x v="0"/>
    <x v="0"/>
    <x v="6"/>
  </r>
  <r>
    <x v="0"/>
    <x v="6"/>
    <x v="34"/>
    <x v="153"/>
    <n v="36"/>
    <n v="20"/>
    <n v="219"/>
    <n v="146"/>
    <x v="0"/>
    <x v="0"/>
    <x v="6"/>
  </r>
  <r>
    <x v="0"/>
    <x v="6"/>
    <x v="34"/>
    <x v="154"/>
    <n v="10"/>
    <n v="7"/>
    <n v="63"/>
    <n v="141"/>
    <x v="0"/>
    <x v="0"/>
    <x v="6"/>
  </r>
  <r>
    <x v="0"/>
    <x v="6"/>
    <x v="34"/>
    <x v="155"/>
    <n v="104"/>
    <n v="23"/>
    <n v="409"/>
    <n v="575"/>
    <x v="0"/>
    <x v="0"/>
    <x v="6"/>
  </r>
  <r>
    <x v="0"/>
    <x v="6"/>
    <x v="34"/>
    <x v="433"/>
    <m/>
    <n v="2"/>
    <n v="1"/>
    <n v="21"/>
    <x v="0"/>
    <x v="0"/>
    <x v="6"/>
  </r>
  <r>
    <x v="0"/>
    <x v="6"/>
    <x v="35"/>
    <x v="434"/>
    <n v="2"/>
    <n v="1"/>
    <n v="12"/>
    <n v="2"/>
    <x v="3"/>
    <x v="0"/>
    <x v="6"/>
  </r>
  <r>
    <x v="0"/>
    <x v="6"/>
    <x v="35"/>
    <x v="435"/>
    <n v="15"/>
    <m/>
    <n v="17"/>
    <m/>
    <x v="3"/>
    <x v="0"/>
    <x v="6"/>
  </r>
  <r>
    <x v="0"/>
    <x v="6"/>
    <x v="35"/>
    <x v="556"/>
    <n v="2"/>
    <m/>
    <n v="5"/>
    <m/>
    <x v="3"/>
    <x v="0"/>
    <x v="6"/>
  </r>
  <r>
    <x v="0"/>
    <x v="6"/>
    <x v="35"/>
    <x v="156"/>
    <n v="34"/>
    <m/>
    <n v="106"/>
    <m/>
    <x v="3"/>
    <x v="0"/>
    <x v="6"/>
  </r>
  <r>
    <x v="0"/>
    <x v="6"/>
    <x v="36"/>
    <x v="157"/>
    <n v="1"/>
    <m/>
    <n v="4"/>
    <n v="3"/>
    <x v="4"/>
    <x v="0"/>
    <x v="6"/>
  </r>
  <r>
    <x v="0"/>
    <x v="6"/>
    <x v="36"/>
    <x v="436"/>
    <m/>
    <m/>
    <n v="2"/>
    <m/>
    <x v="4"/>
    <x v="0"/>
    <x v="6"/>
  </r>
  <r>
    <x v="0"/>
    <x v="6"/>
    <x v="36"/>
    <x v="557"/>
    <n v="1"/>
    <m/>
    <n v="3"/>
    <m/>
    <x v="4"/>
    <x v="0"/>
    <x v="6"/>
  </r>
  <r>
    <x v="0"/>
    <x v="6"/>
    <x v="36"/>
    <x v="438"/>
    <n v="2"/>
    <m/>
    <n v="6"/>
    <n v="2"/>
    <x v="4"/>
    <x v="0"/>
    <x v="6"/>
  </r>
  <r>
    <x v="0"/>
    <x v="6"/>
    <x v="104"/>
    <x v="700"/>
    <m/>
    <n v="1"/>
    <m/>
    <n v="1"/>
    <x v="3"/>
    <x v="0"/>
    <x v="6"/>
  </r>
  <r>
    <x v="0"/>
    <x v="6"/>
    <x v="105"/>
    <x v="701"/>
    <n v="1"/>
    <m/>
    <n v="1"/>
    <m/>
    <x v="3"/>
    <x v="0"/>
    <x v="6"/>
  </r>
  <r>
    <x v="0"/>
    <x v="6"/>
    <x v="81"/>
    <x v="702"/>
    <m/>
    <m/>
    <n v="1"/>
    <m/>
    <x v="3"/>
    <x v="0"/>
    <x v="6"/>
  </r>
  <r>
    <x v="0"/>
    <x v="6"/>
    <x v="81"/>
    <x v="439"/>
    <n v="9"/>
    <m/>
    <n v="9"/>
    <m/>
    <x v="3"/>
    <x v="0"/>
    <x v="6"/>
  </r>
  <r>
    <x v="0"/>
    <x v="6"/>
    <x v="81"/>
    <x v="610"/>
    <m/>
    <m/>
    <n v="2"/>
    <m/>
    <x v="3"/>
    <x v="0"/>
    <x v="6"/>
  </r>
  <r>
    <x v="0"/>
    <x v="6"/>
    <x v="82"/>
    <x v="440"/>
    <n v="2"/>
    <m/>
    <n v="5"/>
    <m/>
    <x v="3"/>
    <x v="0"/>
    <x v="6"/>
  </r>
  <r>
    <x v="0"/>
    <x v="6"/>
    <x v="82"/>
    <x v="558"/>
    <n v="6"/>
    <m/>
    <n v="13"/>
    <m/>
    <x v="3"/>
    <x v="0"/>
    <x v="6"/>
  </r>
  <r>
    <x v="0"/>
    <x v="6"/>
    <x v="37"/>
    <x v="559"/>
    <n v="1"/>
    <m/>
    <n v="8"/>
    <m/>
    <x v="1"/>
    <x v="0"/>
    <x v="6"/>
  </r>
  <r>
    <x v="0"/>
    <x v="6"/>
    <x v="37"/>
    <x v="158"/>
    <n v="2"/>
    <n v="2"/>
    <n v="9"/>
    <n v="42"/>
    <x v="1"/>
    <x v="0"/>
    <x v="6"/>
  </r>
  <r>
    <x v="0"/>
    <x v="6"/>
    <x v="38"/>
    <x v="441"/>
    <n v="71"/>
    <m/>
    <n v="136"/>
    <m/>
    <x v="0"/>
    <x v="0"/>
    <x v="6"/>
  </r>
  <r>
    <x v="0"/>
    <x v="6"/>
    <x v="38"/>
    <x v="159"/>
    <n v="1"/>
    <m/>
    <n v="3"/>
    <m/>
    <x v="0"/>
    <x v="0"/>
    <x v="6"/>
  </r>
  <r>
    <x v="0"/>
    <x v="6"/>
    <x v="38"/>
    <x v="160"/>
    <n v="5"/>
    <n v="1"/>
    <n v="31"/>
    <n v="5"/>
    <x v="0"/>
    <x v="0"/>
    <x v="6"/>
  </r>
  <r>
    <x v="0"/>
    <x v="6"/>
    <x v="38"/>
    <x v="161"/>
    <n v="103"/>
    <n v="171"/>
    <n v="658"/>
    <n v="2479"/>
    <x v="0"/>
    <x v="0"/>
    <x v="6"/>
  </r>
  <r>
    <x v="0"/>
    <x v="6"/>
    <x v="38"/>
    <x v="703"/>
    <m/>
    <m/>
    <n v="1"/>
    <m/>
    <x v="0"/>
    <x v="0"/>
    <x v="6"/>
  </r>
  <r>
    <x v="0"/>
    <x v="6"/>
    <x v="38"/>
    <x v="442"/>
    <m/>
    <m/>
    <n v="2"/>
    <m/>
    <x v="0"/>
    <x v="0"/>
    <x v="6"/>
  </r>
  <r>
    <x v="0"/>
    <x v="6"/>
    <x v="38"/>
    <x v="560"/>
    <n v="5"/>
    <m/>
    <n v="5"/>
    <m/>
    <x v="0"/>
    <x v="0"/>
    <x v="6"/>
  </r>
  <r>
    <x v="0"/>
    <x v="6"/>
    <x v="38"/>
    <x v="162"/>
    <n v="17"/>
    <n v="21"/>
    <n v="91"/>
    <n v="273"/>
    <x v="0"/>
    <x v="0"/>
    <x v="6"/>
  </r>
  <r>
    <x v="0"/>
    <x v="6"/>
    <x v="38"/>
    <x v="163"/>
    <m/>
    <m/>
    <n v="1"/>
    <m/>
    <x v="0"/>
    <x v="0"/>
    <x v="6"/>
  </r>
  <r>
    <x v="0"/>
    <x v="6"/>
    <x v="38"/>
    <x v="164"/>
    <n v="7"/>
    <n v="3"/>
    <n v="27"/>
    <n v="6"/>
    <x v="0"/>
    <x v="0"/>
    <x v="6"/>
  </r>
  <r>
    <x v="0"/>
    <x v="6"/>
    <x v="38"/>
    <x v="165"/>
    <n v="3"/>
    <n v="63"/>
    <n v="57"/>
    <n v="570"/>
    <x v="0"/>
    <x v="0"/>
    <x v="6"/>
  </r>
  <r>
    <x v="0"/>
    <x v="6"/>
    <x v="38"/>
    <x v="166"/>
    <n v="94"/>
    <m/>
    <n v="298"/>
    <m/>
    <x v="0"/>
    <x v="0"/>
    <x v="6"/>
  </r>
  <r>
    <x v="0"/>
    <x v="6"/>
    <x v="38"/>
    <x v="168"/>
    <m/>
    <n v="1"/>
    <m/>
    <n v="18"/>
    <x v="0"/>
    <x v="0"/>
    <x v="6"/>
  </r>
  <r>
    <x v="0"/>
    <x v="6"/>
    <x v="38"/>
    <x v="561"/>
    <m/>
    <m/>
    <n v="1"/>
    <n v="1"/>
    <x v="0"/>
    <x v="0"/>
    <x v="6"/>
  </r>
  <r>
    <x v="0"/>
    <x v="6"/>
    <x v="106"/>
    <x v="704"/>
    <m/>
    <m/>
    <n v="1"/>
    <m/>
    <x v="1"/>
    <x v="0"/>
    <x v="6"/>
  </r>
  <r>
    <x v="0"/>
    <x v="6"/>
    <x v="106"/>
    <x v="705"/>
    <n v="1"/>
    <m/>
    <n v="1"/>
    <m/>
    <x v="1"/>
    <x v="0"/>
    <x v="6"/>
  </r>
  <r>
    <x v="0"/>
    <x v="6"/>
    <x v="39"/>
    <x v="444"/>
    <n v="3"/>
    <n v="2"/>
    <n v="8"/>
    <n v="31"/>
    <x v="1"/>
    <x v="0"/>
    <x v="6"/>
  </r>
  <r>
    <x v="0"/>
    <x v="6"/>
    <x v="39"/>
    <x v="445"/>
    <n v="2"/>
    <n v="4"/>
    <n v="8"/>
    <n v="55"/>
    <x v="1"/>
    <x v="0"/>
    <x v="6"/>
  </r>
  <r>
    <x v="0"/>
    <x v="6"/>
    <x v="39"/>
    <x v="169"/>
    <n v="11"/>
    <n v="12"/>
    <n v="50"/>
    <n v="92"/>
    <x v="1"/>
    <x v="0"/>
    <x v="6"/>
  </r>
  <r>
    <x v="0"/>
    <x v="6"/>
    <x v="39"/>
    <x v="446"/>
    <n v="3"/>
    <n v="11"/>
    <n v="32"/>
    <n v="70"/>
    <x v="1"/>
    <x v="0"/>
    <x v="6"/>
  </r>
  <r>
    <x v="0"/>
    <x v="6"/>
    <x v="39"/>
    <x v="447"/>
    <n v="1"/>
    <n v="3"/>
    <n v="6"/>
    <n v="37"/>
    <x v="1"/>
    <x v="0"/>
    <x v="6"/>
  </r>
  <r>
    <x v="0"/>
    <x v="6"/>
    <x v="39"/>
    <x v="170"/>
    <n v="46"/>
    <n v="95"/>
    <n v="170"/>
    <n v="1108"/>
    <x v="1"/>
    <x v="0"/>
    <x v="6"/>
  </r>
  <r>
    <x v="0"/>
    <x v="6"/>
    <x v="39"/>
    <x v="171"/>
    <n v="49"/>
    <n v="16"/>
    <n v="346"/>
    <n v="256"/>
    <x v="1"/>
    <x v="0"/>
    <x v="6"/>
  </r>
  <r>
    <x v="0"/>
    <x v="6"/>
    <x v="39"/>
    <x v="172"/>
    <n v="3"/>
    <n v="2"/>
    <n v="14"/>
    <n v="60"/>
    <x v="1"/>
    <x v="0"/>
    <x v="6"/>
  </r>
  <r>
    <x v="0"/>
    <x v="6"/>
    <x v="39"/>
    <x v="173"/>
    <n v="5"/>
    <n v="10"/>
    <n v="27"/>
    <n v="250"/>
    <x v="1"/>
    <x v="0"/>
    <x v="6"/>
  </r>
  <r>
    <x v="0"/>
    <x v="6"/>
    <x v="39"/>
    <x v="174"/>
    <n v="24"/>
    <n v="46"/>
    <n v="98"/>
    <n v="720"/>
    <x v="1"/>
    <x v="0"/>
    <x v="6"/>
  </r>
  <r>
    <x v="0"/>
    <x v="6"/>
    <x v="39"/>
    <x v="175"/>
    <n v="91"/>
    <n v="51"/>
    <n v="391"/>
    <n v="1065"/>
    <x v="1"/>
    <x v="0"/>
    <x v="6"/>
  </r>
  <r>
    <x v="0"/>
    <x v="6"/>
    <x v="39"/>
    <x v="176"/>
    <n v="49"/>
    <n v="20"/>
    <n v="283"/>
    <n v="776"/>
    <x v="1"/>
    <x v="0"/>
    <x v="6"/>
  </r>
  <r>
    <x v="0"/>
    <x v="6"/>
    <x v="39"/>
    <x v="706"/>
    <m/>
    <m/>
    <n v="1"/>
    <m/>
    <x v="1"/>
    <x v="0"/>
    <x v="6"/>
  </r>
  <r>
    <x v="0"/>
    <x v="6"/>
    <x v="39"/>
    <x v="177"/>
    <m/>
    <m/>
    <n v="1"/>
    <m/>
    <x v="1"/>
    <x v="0"/>
    <x v="6"/>
  </r>
  <r>
    <x v="0"/>
    <x v="6"/>
    <x v="39"/>
    <x v="178"/>
    <n v="3"/>
    <n v="2"/>
    <n v="6"/>
    <n v="2"/>
    <x v="1"/>
    <x v="0"/>
    <x v="6"/>
  </r>
  <r>
    <x v="0"/>
    <x v="6"/>
    <x v="39"/>
    <x v="448"/>
    <n v="4"/>
    <m/>
    <n v="10"/>
    <m/>
    <x v="1"/>
    <x v="0"/>
    <x v="6"/>
  </r>
  <r>
    <x v="0"/>
    <x v="6"/>
    <x v="39"/>
    <x v="179"/>
    <n v="9"/>
    <m/>
    <n v="34"/>
    <n v="6"/>
    <x v="1"/>
    <x v="0"/>
    <x v="6"/>
  </r>
  <r>
    <x v="0"/>
    <x v="6"/>
    <x v="39"/>
    <x v="180"/>
    <n v="73"/>
    <n v="31"/>
    <n v="370"/>
    <n v="503"/>
    <x v="1"/>
    <x v="0"/>
    <x v="6"/>
  </r>
  <r>
    <x v="0"/>
    <x v="6"/>
    <x v="39"/>
    <x v="449"/>
    <n v="4"/>
    <m/>
    <n v="18"/>
    <m/>
    <x v="1"/>
    <x v="0"/>
    <x v="6"/>
  </r>
  <r>
    <x v="0"/>
    <x v="6"/>
    <x v="97"/>
    <x v="707"/>
    <m/>
    <m/>
    <n v="2"/>
    <m/>
    <x v="3"/>
    <x v="0"/>
    <x v="6"/>
  </r>
  <r>
    <x v="0"/>
    <x v="6"/>
    <x v="97"/>
    <x v="708"/>
    <n v="1"/>
    <m/>
    <n v="2"/>
    <m/>
    <x v="3"/>
    <x v="0"/>
    <x v="6"/>
  </r>
  <r>
    <x v="0"/>
    <x v="6"/>
    <x v="97"/>
    <x v="709"/>
    <m/>
    <m/>
    <m/>
    <n v="1"/>
    <x v="3"/>
    <x v="0"/>
    <x v="6"/>
  </r>
  <r>
    <x v="0"/>
    <x v="6"/>
    <x v="40"/>
    <x v="181"/>
    <n v="8"/>
    <n v="26"/>
    <n v="43"/>
    <n v="428"/>
    <x v="1"/>
    <x v="0"/>
    <x v="6"/>
  </r>
  <r>
    <x v="0"/>
    <x v="6"/>
    <x v="41"/>
    <x v="450"/>
    <m/>
    <m/>
    <n v="1"/>
    <m/>
    <x v="0"/>
    <x v="0"/>
    <x v="6"/>
  </r>
  <r>
    <x v="0"/>
    <x v="6"/>
    <x v="41"/>
    <x v="182"/>
    <n v="4"/>
    <n v="14"/>
    <n v="38"/>
    <n v="282"/>
    <x v="0"/>
    <x v="0"/>
    <x v="6"/>
  </r>
  <r>
    <x v="0"/>
    <x v="6"/>
    <x v="41"/>
    <x v="183"/>
    <n v="6"/>
    <n v="4"/>
    <n v="31"/>
    <n v="114"/>
    <x v="0"/>
    <x v="0"/>
    <x v="6"/>
  </r>
  <r>
    <x v="0"/>
    <x v="6"/>
    <x v="41"/>
    <x v="451"/>
    <m/>
    <m/>
    <n v="1"/>
    <m/>
    <x v="0"/>
    <x v="0"/>
    <x v="6"/>
  </r>
  <r>
    <x v="0"/>
    <x v="6"/>
    <x v="41"/>
    <x v="710"/>
    <m/>
    <n v="1"/>
    <m/>
    <n v="1"/>
    <x v="0"/>
    <x v="0"/>
    <x v="6"/>
  </r>
  <r>
    <x v="0"/>
    <x v="6"/>
    <x v="41"/>
    <x v="185"/>
    <n v="35"/>
    <m/>
    <n v="166"/>
    <m/>
    <x v="0"/>
    <x v="0"/>
    <x v="6"/>
  </r>
  <r>
    <x v="0"/>
    <x v="6"/>
    <x v="41"/>
    <x v="186"/>
    <n v="36"/>
    <n v="2"/>
    <n v="226"/>
    <n v="6"/>
    <x v="0"/>
    <x v="0"/>
    <x v="6"/>
  </r>
  <r>
    <x v="0"/>
    <x v="6"/>
    <x v="41"/>
    <x v="187"/>
    <n v="135"/>
    <n v="118"/>
    <n v="511"/>
    <n v="1964"/>
    <x v="0"/>
    <x v="0"/>
    <x v="6"/>
  </r>
  <r>
    <x v="0"/>
    <x v="6"/>
    <x v="41"/>
    <x v="188"/>
    <n v="3"/>
    <n v="41"/>
    <n v="66"/>
    <n v="98"/>
    <x v="0"/>
    <x v="0"/>
    <x v="6"/>
  </r>
  <r>
    <x v="0"/>
    <x v="6"/>
    <x v="41"/>
    <x v="189"/>
    <n v="43"/>
    <n v="68"/>
    <n v="179"/>
    <n v="572"/>
    <x v="0"/>
    <x v="0"/>
    <x v="6"/>
  </r>
  <r>
    <x v="0"/>
    <x v="6"/>
    <x v="41"/>
    <x v="190"/>
    <m/>
    <m/>
    <n v="1"/>
    <m/>
    <x v="0"/>
    <x v="0"/>
    <x v="6"/>
  </r>
  <r>
    <x v="0"/>
    <x v="6"/>
    <x v="83"/>
    <x v="634"/>
    <n v="1"/>
    <m/>
    <n v="1"/>
    <m/>
    <x v="3"/>
    <x v="0"/>
    <x v="6"/>
  </r>
  <r>
    <x v="0"/>
    <x v="6"/>
    <x v="83"/>
    <x v="562"/>
    <n v="1"/>
    <m/>
    <n v="3"/>
    <m/>
    <x v="3"/>
    <x v="0"/>
    <x v="6"/>
  </r>
  <r>
    <x v="0"/>
    <x v="6"/>
    <x v="42"/>
    <x v="453"/>
    <m/>
    <n v="1"/>
    <n v="2"/>
    <n v="1"/>
    <x v="0"/>
    <x v="0"/>
    <x v="6"/>
  </r>
  <r>
    <x v="0"/>
    <x v="6"/>
    <x v="42"/>
    <x v="454"/>
    <m/>
    <m/>
    <m/>
    <n v="1"/>
    <x v="0"/>
    <x v="0"/>
    <x v="6"/>
  </r>
  <r>
    <x v="0"/>
    <x v="6"/>
    <x v="42"/>
    <x v="711"/>
    <m/>
    <m/>
    <n v="1"/>
    <m/>
    <x v="0"/>
    <x v="0"/>
    <x v="6"/>
  </r>
  <r>
    <x v="0"/>
    <x v="6"/>
    <x v="42"/>
    <x v="597"/>
    <m/>
    <m/>
    <m/>
    <n v="1"/>
    <x v="0"/>
    <x v="0"/>
    <x v="6"/>
  </r>
  <r>
    <x v="0"/>
    <x v="6"/>
    <x v="42"/>
    <x v="191"/>
    <n v="1"/>
    <m/>
    <n v="2"/>
    <m/>
    <x v="0"/>
    <x v="0"/>
    <x v="6"/>
  </r>
  <r>
    <x v="0"/>
    <x v="6"/>
    <x v="42"/>
    <x v="192"/>
    <n v="2"/>
    <m/>
    <n v="4"/>
    <n v="5"/>
    <x v="0"/>
    <x v="0"/>
    <x v="6"/>
  </r>
  <r>
    <x v="0"/>
    <x v="6"/>
    <x v="42"/>
    <x v="712"/>
    <n v="1"/>
    <m/>
    <n v="2"/>
    <m/>
    <x v="0"/>
    <x v="0"/>
    <x v="6"/>
  </r>
  <r>
    <x v="0"/>
    <x v="6"/>
    <x v="42"/>
    <x v="193"/>
    <m/>
    <n v="24"/>
    <n v="26"/>
    <n v="300"/>
    <x v="0"/>
    <x v="0"/>
    <x v="6"/>
  </r>
  <r>
    <x v="0"/>
    <x v="6"/>
    <x v="42"/>
    <x v="455"/>
    <m/>
    <m/>
    <n v="1"/>
    <m/>
    <x v="0"/>
    <x v="0"/>
    <x v="6"/>
  </r>
  <r>
    <x v="0"/>
    <x v="6"/>
    <x v="42"/>
    <x v="194"/>
    <m/>
    <n v="1"/>
    <m/>
    <n v="2"/>
    <x v="0"/>
    <x v="0"/>
    <x v="6"/>
  </r>
  <r>
    <x v="0"/>
    <x v="6"/>
    <x v="42"/>
    <x v="195"/>
    <n v="1"/>
    <m/>
    <n v="2"/>
    <n v="1"/>
    <x v="0"/>
    <x v="0"/>
    <x v="6"/>
  </r>
  <r>
    <x v="0"/>
    <x v="6"/>
    <x v="42"/>
    <x v="196"/>
    <n v="1"/>
    <n v="4"/>
    <n v="14"/>
    <n v="95"/>
    <x v="0"/>
    <x v="0"/>
    <x v="6"/>
  </r>
  <r>
    <x v="0"/>
    <x v="6"/>
    <x v="42"/>
    <x v="197"/>
    <n v="4"/>
    <m/>
    <n v="28"/>
    <n v="1"/>
    <x v="0"/>
    <x v="0"/>
    <x v="6"/>
  </r>
  <r>
    <x v="0"/>
    <x v="6"/>
    <x v="42"/>
    <x v="198"/>
    <n v="21"/>
    <n v="309"/>
    <n v="310"/>
    <n v="3412"/>
    <x v="0"/>
    <x v="0"/>
    <x v="6"/>
  </r>
  <r>
    <x v="0"/>
    <x v="6"/>
    <x v="42"/>
    <x v="199"/>
    <m/>
    <m/>
    <n v="3"/>
    <n v="1"/>
    <x v="0"/>
    <x v="0"/>
    <x v="6"/>
  </r>
  <r>
    <x v="0"/>
    <x v="6"/>
    <x v="42"/>
    <x v="200"/>
    <m/>
    <m/>
    <n v="1"/>
    <m/>
    <x v="0"/>
    <x v="0"/>
    <x v="6"/>
  </r>
  <r>
    <x v="0"/>
    <x v="6"/>
    <x v="42"/>
    <x v="201"/>
    <n v="3"/>
    <n v="42"/>
    <n v="33"/>
    <n v="627"/>
    <x v="0"/>
    <x v="0"/>
    <x v="6"/>
  </r>
  <r>
    <x v="0"/>
    <x v="6"/>
    <x v="42"/>
    <x v="713"/>
    <n v="1"/>
    <m/>
    <n v="1"/>
    <m/>
    <x v="0"/>
    <x v="0"/>
    <x v="6"/>
  </r>
  <r>
    <x v="0"/>
    <x v="6"/>
    <x v="42"/>
    <x v="458"/>
    <m/>
    <m/>
    <n v="8"/>
    <m/>
    <x v="0"/>
    <x v="0"/>
    <x v="6"/>
  </r>
  <r>
    <x v="0"/>
    <x v="6"/>
    <x v="42"/>
    <x v="202"/>
    <n v="14"/>
    <n v="109"/>
    <n v="184"/>
    <n v="2198"/>
    <x v="0"/>
    <x v="0"/>
    <x v="6"/>
  </r>
  <r>
    <x v="0"/>
    <x v="6"/>
    <x v="43"/>
    <x v="203"/>
    <n v="1111"/>
    <m/>
    <n v="4868"/>
    <m/>
    <x v="3"/>
    <x v="0"/>
    <x v="6"/>
  </r>
  <r>
    <x v="0"/>
    <x v="6"/>
    <x v="43"/>
    <x v="204"/>
    <n v="83"/>
    <m/>
    <n v="130"/>
    <m/>
    <x v="3"/>
    <x v="0"/>
    <x v="6"/>
  </r>
  <r>
    <x v="0"/>
    <x v="6"/>
    <x v="44"/>
    <x v="714"/>
    <m/>
    <m/>
    <m/>
    <n v="1"/>
    <x v="1"/>
    <x v="0"/>
    <x v="6"/>
  </r>
  <r>
    <x v="0"/>
    <x v="6"/>
    <x v="44"/>
    <x v="459"/>
    <m/>
    <m/>
    <m/>
    <n v="24"/>
    <x v="1"/>
    <x v="0"/>
    <x v="6"/>
  </r>
  <r>
    <x v="0"/>
    <x v="6"/>
    <x v="44"/>
    <x v="460"/>
    <m/>
    <m/>
    <n v="1"/>
    <m/>
    <x v="1"/>
    <x v="0"/>
    <x v="6"/>
  </r>
  <r>
    <x v="0"/>
    <x v="6"/>
    <x v="44"/>
    <x v="715"/>
    <n v="1"/>
    <m/>
    <n v="1"/>
    <m/>
    <x v="1"/>
    <x v="0"/>
    <x v="6"/>
  </r>
  <r>
    <x v="0"/>
    <x v="6"/>
    <x v="44"/>
    <x v="205"/>
    <n v="1"/>
    <n v="3"/>
    <n v="8"/>
    <n v="25"/>
    <x v="1"/>
    <x v="0"/>
    <x v="6"/>
  </r>
  <r>
    <x v="0"/>
    <x v="6"/>
    <x v="107"/>
    <x v="716"/>
    <n v="1"/>
    <m/>
    <n v="2"/>
    <m/>
    <x v="3"/>
    <x v="0"/>
    <x v="6"/>
  </r>
  <r>
    <x v="0"/>
    <x v="6"/>
    <x v="107"/>
    <x v="717"/>
    <m/>
    <m/>
    <m/>
    <n v="1"/>
    <x v="3"/>
    <x v="0"/>
    <x v="6"/>
  </r>
  <r>
    <x v="0"/>
    <x v="6"/>
    <x v="45"/>
    <x v="206"/>
    <n v="1"/>
    <n v="3"/>
    <n v="4"/>
    <n v="52"/>
    <x v="1"/>
    <x v="0"/>
    <x v="6"/>
  </r>
  <r>
    <x v="0"/>
    <x v="6"/>
    <x v="45"/>
    <x v="718"/>
    <m/>
    <m/>
    <m/>
    <n v="1"/>
    <x v="1"/>
    <x v="0"/>
    <x v="6"/>
  </r>
  <r>
    <x v="0"/>
    <x v="6"/>
    <x v="45"/>
    <x v="461"/>
    <n v="1"/>
    <n v="8"/>
    <n v="17"/>
    <n v="80"/>
    <x v="1"/>
    <x v="0"/>
    <x v="6"/>
  </r>
  <r>
    <x v="0"/>
    <x v="6"/>
    <x v="45"/>
    <x v="462"/>
    <n v="4"/>
    <m/>
    <n v="20"/>
    <n v="3"/>
    <x v="1"/>
    <x v="0"/>
    <x v="6"/>
  </r>
  <r>
    <x v="0"/>
    <x v="6"/>
    <x v="45"/>
    <x v="463"/>
    <m/>
    <n v="6"/>
    <n v="1"/>
    <n v="42"/>
    <x v="1"/>
    <x v="0"/>
    <x v="6"/>
  </r>
  <r>
    <x v="0"/>
    <x v="6"/>
    <x v="92"/>
    <x v="565"/>
    <n v="4"/>
    <m/>
    <n v="8"/>
    <m/>
    <x v="3"/>
    <x v="0"/>
    <x v="6"/>
  </r>
  <r>
    <x v="0"/>
    <x v="6"/>
    <x v="46"/>
    <x v="566"/>
    <n v="1"/>
    <m/>
    <n v="2"/>
    <n v="3"/>
    <x v="1"/>
    <x v="0"/>
    <x v="6"/>
  </r>
  <r>
    <x v="0"/>
    <x v="6"/>
    <x v="46"/>
    <x v="207"/>
    <n v="62"/>
    <n v="20"/>
    <n v="323"/>
    <n v="408"/>
    <x v="1"/>
    <x v="0"/>
    <x v="6"/>
  </r>
  <r>
    <x v="0"/>
    <x v="6"/>
    <x v="46"/>
    <x v="613"/>
    <n v="1"/>
    <m/>
    <n v="2"/>
    <n v="3"/>
    <x v="1"/>
    <x v="0"/>
    <x v="6"/>
  </r>
  <r>
    <x v="0"/>
    <x v="6"/>
    <x v="46"/>
    <x v="464"/>
    <n v="14"/>
    <n v="9"/>
    <n v="87"/>
    <n v="167"/>
    <x v="1"/>
    <x v="0"/>
    <x v="6"/>
  </r>
  <r>
    <x v="0"/>
    <x v="6"/>
    <x v="46"/>
    <x v="465"/>
    <n v="7"/>
    <n v="5"/>
    <n v="29"/>
    <n v="65"/>
    <x v="1"/>
    <x v="0"/>
    <x v="6"/>
  </r>
  <r>
    <x v="0"/>
    <x v="6"/>
    <x v="46"/>
    <x v="567"/>
    <n v="2"/>
    <m/>
    <n v="2"/>
    <m/>
    <x v="1"/>
    <x v="0"/>
    <x v="6"/>
  </r>
  <r>
    <x v="0"/>
    <x v="6"/>
    <x v="46"/>
    <x v="466"/>
    <m/>
    <n v="3"/>
    <n v="10"/>
    <n v="19"/>
    <x v="1"/>
    <x v="0"/>
    <x v="6"/>
  </r>
  <r>
    <x v="0"/>
    <x v="6"/>
    <x v="46"/>
    <x v="467"/>
    <m/>
    <n v="1"/>
    <n v="5"/>
    <n v="5"/>
    <x v="1"/>
    <x v="0"/>
    <x v="6"/>
  </r>
  <r>
    <x v="0"/>
    <x v="6"/>
    <x v="46"/>
    <x v="468"/>
    <n v="5"/>
    <n v="4"/>
    <n v="29"/>
    <n v="81"/>
    <x v="1"/>
    <x v="0"/>
    <x v="6"/>
  </r>
  <r>
    <x v="0"/>
    <x v="6"/>
    <x v="47"/>
    <x v="208"/>
    <n v="18"/>
    <n v="58"/>
    <n v="174"/>
    <n v="1707"/>
    <x v="1"/>
    <x v="0"/>
    <x v="6"/>
  </r>
  <r>
    <x v="0"/>
    <x v="6"/>
    <x v="47"/>
    <x v="719"/>
    <m/>
    <m/>
    <n v="1"/>
    <m/>
    <x v="1"/>
    <x v="0"/>
    <x v="6"/>
  </r>
  <r>
    <x v="0"/>
    <x v="6"/>
    <x v="47"/>
    <x v="209"/>
    <n v="8"/>
    <n v="244"/>
    <n v="104"/>
    <n v="4049"/>
    <x v="1"/>
    <x v="0"/>
    <x v="6"/>
  </r>
  <r>
    <x v="0"/>
    <x v="6"/>
    <x v="47"/>
    <x v="210"/>
    <n v="13"/>
    <n v="74"/>
    <n v="112"/>
    <n v="1828"/>
    <x v="1"/>
    <x v="0"/>
    <x v="6"/>
  </r>
  <r>
    <x v="0"/>
    <x v="6"/>
    <x v="47"/>
    <x v="470"/>
    <n v="1"/>
    <m/>
    <n v="22"/>
    <n v="1"/>
    <x v="1"/>
    <x v="0"/>
    <x v="6"/>
  </r>
  <r>
    <x v="0"/>
    <x v="6"/>
    <x v="47"/>
    <x v="720"/>
    <n v="1"/>
    <m/>
    <n v="1"/>
    <m/>
    <x v="1"/>
    <x v="0"/>
    <x v="6"/>
  </r>
  <r>
    <x v="0"/>
    <x v="6"/>
    <x v="47"/>
    <x v="721"/>
    <n v="1"/>
    <m/>
    <n v="1"/>
    <m/>
    <x v="1"/>
    <x v="0"/>
    <x v="6"/>
  </r>
  <r>
    <x v="0"/>
    <x v="6"/>
    <x v="47"/>
    <x v="211"/>
    <n v="36"/>
    <n v="352"/>
    <n v="476"/>
    <n v="3417"/>
    <x v="1"/>
    <x v="0"/>
    <x v="6"/>
  </r>
  <r>
    <x v="0"/>
    <x v="6"/>
    <x v="47"/>
    <x v="212"/>
    <n v="23"/>
    <n v="137"/>
    <n v="282"/>
    <n v="1544"/>
    <x v="1"/>
    <x v="0"/>
    <x v="6"/>
  </r>
  <r>
    <x v="0"/>
    <x v="6"/>
    <x v="47"/>
    <x v="722"/>
    <m/>
    <m/>
    <n v="1"/>
    <m/>
    <x v="1"/>
    <x v="0"/>
    <x v="6"/>
  </r>
  <r>
    <x v="0"/>
    <x v="6"/>
    <x v="108"/>
    <x v="723"/>
    <m/>
    <m/>
    <n v="1"/>
    <m/>
    <x v="3"/>
    <x v="0"/>
    <x v="6"/>
  </r>
  <r>
    <x v="0"/>
    <x v="6"/>
    <x v="109"/>
    <x v="724"/>
    <n v="1"/>
    <m/>
    <n v="1"/>
    <m/>
    <x v="3"/>
    <x v="0"/>
    <x v="6"/>
  </r>
  <r>
    <x v="0"/>
    <x v="6"/>
    <x v="109"/>
    <x v="725"/>
    <m/>
    <m/>
    <n v="1"/>
    <m/>
    <x v="3"/>
    <x v="0"/>
    <x v="6"/>
  </r>
  <r>
    <x v="0"/>
    <x v="6"/>
    <x v="48"/>
    <x v="213"/>
    <n v="4"/>
    <n v="2"/>
    <n v="20"/>
    <n v="27"/>
    <x v="1"/>
    <x v="0"/>
    <x v="6"/>
  </r>
  <r>
    <x v="0"/>
    <x v="6"/>
    <x v="48"/>
    <x v="472"/>
    <n v="1"/>
    <m/>
    <n v="9"/>
    <n v="20"/>
    <x v="1"/>
    <x v="0"/>
    <x v="6"/>
  </r>
  <r>
    <x v="0"/>
    <x v="6"/>
    <x v="48"/>
    <x v="726"/>
    <m/>
    <m/>
    <n v="4"/>
    <n v="3"/>
    <x v="1"/>
    <x v="0"/>
    <x v="6"/>
  </r>
  <r>
    <x v="0"/>
    <x v="6"/>
    <x v="48"/>
    <x v="568"/>
    <m/>
    <m/>
    <m/>
    <n v="4"/>
    <x v="1"/>
    <x v="0"/>
    <x v="6"/>
  </r>
  <r>
    <x v="0"/>
    <x v="6"/>
    <x v="110"/>
    <x v="727"/>
    <m/>
    <m/>
    <n v="1"/>
    <m/>
    <x v="3"/>
    <x v="0"/>
    <x v="6"/>
  </r>
  <r>
    <x v="0"/>
    <x v="6"/>
    <x v="93"/>
    <x v="728"/>
    <n v="1"/>
    <m/>
    <n v="1"/>
    <m/>
    <x v="1"/>
    <x v="0"/>
    <x v="6"/>
  </r>
  <r>
    <x v="0"/>
    <x v="6"/>
    <x v="111"/>
    <x v="729"/>
    <m/>
    <m/>
    <m/>
    <n v="1"/>
    <x v="3"/>
    <x v="0"/>
    <x v="6"/>
  </r>
  <r>
    <x v="0"/>
    <x v="6"/>
    <x v="49"/>
    <x v="214"/>
    <n v="25"/>
    <n v="94"/>
    <n v="238"/>
    <n v="1672"/>
    <x v="1"/>
    <x v="0"/>
    <x v="6"/>
  </r>
  <r>
    <x v="0"/>
    <x v="6"/>
    <x v="49"/>
    <x v="215"/>
    <n v="52"/>
    <n v="83"/>
    <n v="268"/>
    <n v="1488"/>
    <x v="1"/>
    <x v="0"/>
    <x v="6"/>
  </r>
  <r>
    <x v="0"/>
    <x v="6"/>
    <x v="49"/>
    <x v="216"/>
    <n v="31"/>
    <n v="35"/>
    <n v="101"/>
    <n v="1053"/>
    <x v="1"/>
    <x v="0"/>
    <x v="6"/>
  </r>
  <r>
    <x v="0"/>
    <x v="6"/>
    <x v="49"/>
    <x v="217"/>
    <m/>
    <m/>
    <n v="1"/>
    <m/>
    <x v="1"/>
    <x v="0"/>
    <x v="6"/>
  </r>
  <r>
    <x v="0"/>
    <x v="6"/>
    <x v="49"/>
    <x v="218"/>
    <n v="26"/>
    <n v="258"/>
    <n v="400"/>
    <n v="3611"/>
    <x v="1"/>
    <x v="0"/>
    <x v="6"/>
  </r>
  <r>
    <x v="0"/>
    <x v="6"/>
    <x v="49"/>
    <x v="730"/>
    <m/>
    <n v="3"/>
    <m/>
    <n v="3"/>
    <x v="1"/>
    <x v="0"/>
    <x v="6"/>
  </r>
  <r>
    <x v="0"/>
    <x v="6"/>
    <x v="49"/>
    <x v="219"/>
    <n v="10"/>
    <n v="14"/>
    <n v="59"/>
    <n v="142"/>
    <x v="1"/>
    <x v="0"/>
    <x v="6"/>
  </r>
  <r>
    <x v="0"/>
    <x v="6"/>
    <x v="85"/>
    <x v="474"/>
    <n v="4"/>
    <m/>
    <n v="27"/>
    <n v="3"/>
    <x v="3"/>
    <x v="0"/>
    <x v="6"/>
  </r>
  <r>
    <x v="0"/>
    <x v="6"/>
    <x v="85"/>
    <x v="731"/>
    <m/>
    <m/>
    <n v="2"/>
    <m/>
    <x v="3"/>
    <x v="0"/>
    <x v="6"/>
  </r>
  <r>
    <x v="0"/>
    <x v="6"/>
    <x v="85"/>
    <x v="475"/>
    <n v="6"/>
    <m/>
    <n v="8"/>
    <m/>
    <x v="3"/>
    <x v="0"/>
    <x v="6"/>
  </r>
  <r>
    <x v="0"/>
    <x v="6"/>
    <x v="112"/>
    <x v="732"/>
    <m/>
    <n v="1"/>
    <m/>
    <n v="2"/>
    <x v="3"/>
    <x v="0"/>
    <x v="6"/>
  </r>
  <r>
    <x v="0"/>
    <x v="6"/>
    <x v="94"/>
    <x v="570"/>
    <n v="1"/>
    <m/>
    <n v="1"/>
    <n v="1"/>
    <x v="1"/>
    <x v="0"/>
    <x v="6"/>
  </r>
  <r>
    <x v="0"/>
    <x v="6"/>
    <x v="94"/>
    <x v="571"/>
    <n v="1"/>
    <m/>
    <n v="1"/>
    <m/>
    <x v="1"/>
    <x v="0"/>
    <x v="6"/>
  </r>
  <r>
    <x v="0"/>
    <x v="6"/>
    <x v="86"/>
    <x v="476"/>
    <m/>
    <m/>
    <n v="6"/>
    <m/>
    <x v="3"/>
    <x v="0"/>
    <x v="6"/>
  </r>
  <r>
    <x v="0"/>
    <x v="6"/>
    <x v="50"/>
    <x v="220"/>
    <n v="3"/>
    <n v="1"/>
    <n v="13"/>
    <n v="1"/>
    <x v="5"/>
    <x v="0"/>
    <x v="6"/>
  </r>
  <r>
    <x v="0"/>
    <x v="6"/>
    <x v="50"/>
    <x v="572"/>
    <m/>
    <m/>
    <n v="1"/>
    <m/>
    <x v="5"/>
    <x v="0"/>
    <x v="6"/>
  </r>
  <r>
    <x v="0"/>
    <x v="6"/>
    <x v="51"/>
    <x v="478"/>
    <n v="2"/>
    <m/>
    <n v="3"/>
    <m/>
    <x v="0"/>
    <x v="0"/>
    <x v="6"/>
  </r>
  <r>
    <x v="0"/>
    <x v="6"/>
    <x v="51"/>
    <x v="573"/>
    <m/>
    <m/>
    <n v="1"/>
    <m/>
    <x v="0"/>
    <x v="0"/>
    <x v="6"/>
  </r>
  <r>
    <x v="0"/>
    <x v="6"/>
    <x v="51"/>
    <x v="221"/>
    <n v="27"/>
    <n v="32"/>
    <n v="150"/>
    <n v="294"/>
    <x v="0"/>
    <x v="0"/>
    <x v="6"/>
  </r>
  <r>
    <x v="0"/>
    <x v="6"/>
    <x v="51"/>
    <x v="222"/>
    <m/>
    <n v="1"/>
    <m/>
    <n v="1"/>
    <x v="0"/>
    <x v="0"/>
    <x v="6"/>
  </r>
  <r>
    <x v="0"/>
    <x v="6"/>
    <x v="51"/>
    <x v="614"/>
    <m/>
    <m/>
    <m/>
    <n v="1"/>
    <x v="0"/>
    <x v="0"/>
    <x v="6"/>
  </r>
  <r>
    <x v="0"/>
    <x v="6"/>
    <x v="51"/>
    <x v="615"/>
    <n v="1"/>
    <m/>
    <n v="1"/>
    <m/>
    <x v="0"/>
    <x v="0"/>
    <x v="6"/>
  </r>
  <r>
    <x v="0"/>
    <x v="6"/>
    <x v="51"/>
    <x v="223"/>
    <n v="23"/>
    <n v="13"/>
    <n v="114"/>
    <n v="143"/>
    <x v="0"/>
    <x v="0"/>
    <x v="6"/>
  </r>
  <r>
    <x v="0"/>
    <x v="6"/>
    <x v="51"/>
    <x v="479"/>
    <m/>
    <m/>
    <n v="1"/>
    <m/>
    <x v="0"/>
    <x v="0"/>
    <x v="6"/>
  </r>
  <r>
    <x v="0"/>
    <x v="6"/>
    <x v="51"/>
    <x v="224"/>
    <m/>
    <m/>
    <n v="11"/>
    <n v="10"/>
    <x v="0"/>
    <x v="0"/>
    <x v="6"/>
  </r>
  <r>
    <x v="0"/>
    <x v="6"/>
    <x v="51"/>
    <x v="480"/>
    <m/>
    <m/>
    <n v="1"/>
    <n v="3"/>
    <x v="0"/>
    <x v="0"/>
    <x v="6"/>
  </r>
  <r>
    <x v="0"/>
    <x v="6"/>
    <x v="52"/>
    <x v="481"/>
    <n v="35"/>
    <m/>
    <n v="102"/>
    <m/>
    <x v="0"/>
    <x v="0"/>
    <x v="6"/>
  </r>
  <r>
    <x v="0"/>
    <x v="6"/>
    <x v="52"/>
    <x v="226"/>
    <n v="7"/>
    <n v="33"/>
    <n v="64"/>
    <n v="376"/>
    <x v="0"/>
    <x v="0"/>
    <x v="6"/>
  </r>
  <r>
    <x v="0"/>
    <x v="6"/>
    <x v="52"/>
    <x v="227"/>
    <m/>
    <m/>
    <n v="2"/>
    <m/>
    <x v="0"/>
    <x v="0"/>
    <x v="6"/>
  </r>
  <r>
    <x v="0"/>
    <x v="6"/>
    <x v="52"/>
    <x v="229"/>
    <n v="3"/>
    <n v="10"/>
    <n v="34"/>
    <n v="198"/>
    <x v="0"/>
    <x v="0"/>
    <x v="6"/>
  </r>
  <r>
    <x v="0"/>
    <x v="6"/>
    <x v="52"/>
    <x v="230"/>
    <n v="1"/>
    <m/>
    <n v="1"/>
    <n v="1"/>
    <x v="0"/>
    <x v="0"/>
    <x v="6"/>
  </r>
  <r>
    <x v="0"/>
    <x v="6"/>
    <x v="52"/>
    <x v="482"/>
    <n v="2"/>
    <m/>
    <n v="6"/>
    <m/>
    <x v="0"/>
    <x v="0"/>
    <x v="6"/>
  </r>
  <r>
    <x v="0"/>
    <x v="6"/>
    <x v="52"/>
    <x v="733"/>
    <m/>
    <m/>
    <n v="1"/>
    <m/>
    <x v="0"/>
    <x v="0"/>
    <x v="6"/>
  </r>
  <r>
    <x v="0"/>
    <x v="6"/>
    <x v="52"/>
    <x v="231"/>
    <n v="1"/>
    <n v="1"/>
    <n v="7"/>
    <n v="1"/>
    <x v="0"/>
    <x v="0"/>
    <x v="6"/>
  </r>
  <r>
    <x v="0"/>
    <x v="6"/>
    <x v="52"/>
    <x v="483"/>
    <m/>
    <n v="8"/>
    <n v="2"/>
    <n v="61"/>
    <x v="0"/>
    <x v="0"/>
    <x v="6"/>
  </r>
  <r>
    <x v="0"/>
    <x v="6"/>
    <x v="53"/>
    <x v="233"/>
    <n v="314"/>
    <m/>
    <n v="789"/>
    <m/>
    <x v="3"/>
    <x v="0"/>
    <x v="6"/>
  </r>
  <r>
    <x v="0"/>
    <x v="6"/>
    <x v="53"/>
    <x v="234"/>
    <n v="188"/>
    <m/>
    <n v="461"/>
    <m/>
    <x v="3"/>
    <x v="0"/>
    <x v="6"/>
  </r>
  <r>
    <x v="0"/>
    <x v="6"/>
    <x v="54"/>
    <x v="235"/>
    <n v="15"/>
    <n v="33"/>
    <n v="79"/>
    <n v="157"/>
    <x v="4"/>
    <x v="0"/>
    <x v="6"/>
  </r>
  <r>
    <x v="0"/>
    <x v="6"/>
    <x v="54"/>
    <x v="485"/>
    <n v="9"/>
    <m/>
    <n v="23"/>
    <n v="19"/>
    <x v="4"/>
    <x v="0"/>
    <x v="6"/>
  </r>
  <r>
    <x v="0"/>
    <x v="6"/>
    <x v="54"/>
    <x v="236"/>
    <n v="17"/>
    <n v="3"/>
    <n v="59"/>
    <n v="14"/>
    <x v="4"/>
    <x v="0"/>
    <x v="6"/>
  </r>
  <r>
    <x v="0"/>
    <x v="6"/>
    <x v="54"/>
    <x v="237"/>
    <n v="53"/>
    <n v="19"/>
    <n v="261"/>
    <n v="165"/>
    <x v="4"/>
    <x v="0"/>
    <x v="6"/>
  </r>
  <r>
    <x v="0"/>
    <x v="6"/>
    <x v="55"/>
    <x v="238"/>
    <n v="5"/>
    <n v="2"/>
    <n v="22"/>
    <n v="104"/>
    <x v="0"/>
    <x v="0"/>
    <x v="6"/>
  </r>
  <r>
    <x v="0"/>
    <x v="6"/>
    <x v="55"/>
    <x v="239"/>
    <m/>
    <m/>
    <n v="1"/>
    <m/>
    <x v="0"/>
    <x v="0"/>
    <x v="6"/>
  </r>
  <r>
    <x v="0"/>
    <x v="6"/>
    <x v="55"/>
    <x v="240"/>
    <n v="31"/>
    <m/>
    <n v="105"/>
    <m/>
    <x v="0"/>
    <x v="0"/>
    <x v="6"/>
  </r>
  <r>
    <x v="0"/>
    <x v="6"/>
    <x v="55"/>
    <x v="734"/>
    <m/>
    <m/>
    <n v="1"/>
    <m/>
    <x v="0"/>
    <x v="0"/>
    <x v="6"/>
  </r>
  <r>
    <x v="0"/>
    <x v="6"/>
    <x v="55"/>
    <x v="241"/>
    <n v="264"/>
    <n v="152"/>
    <n v="930"/>
    <n v="2827"/>
    <x v="0"/>
    <x v="0"/>
    <x v="6"/>
  </r>
  <r>
    <x v="0"/>
    <x v="6"/>
    <x v="55"/>
    <x v="242"/>
    <n v="9"/>
    <n v="2"/>
    <n v="58"/>
    <n v="41"/>
    <x v="0"/>
    <x v="0"/>
    <x v="6"/>
  </r>
  <r>
    <x v="0"/>
    <x v="6"/>
    <x v="55"/>
    <x v="243"/>
    <n v="48"/>
    <m/>
    <n v="149"/>
    <n v="54"/>
    <x v="0"/>
    <x v="0"/>
    <x v="6"/>
  </r>
  <r>
    <x v="0"/>
    <x v="6"/>
    <x v="55"/>
    <x v="246"/>
    <n v="6"/>
    <n v="2"/>
    <n v="42"/>
    <n v="7"/>
    <x v="0"/>
    <x v="0"/>
    <x v="6"/>
  </r>
  <r>
    <x v="0"/>
    <x v="6"/>
    <x v="55"/>
    <x v="247"/>
    <n v="16"/>
    <n v="14"/>
    <n v="96"/>
    <n v="215"/>
    <x v="0"/>
    <x v="0"/>
    <x v="6"/>
  </r>
  <r>
    <x v="0"/>
    <x v="6"/>
    <x v="55"/>
    <x v="486"/>
    <m/>
    <m/>
    <n v="1"/>
    <m/>
    <x v="0"/>
    <x v="0"/>
    <x v="6"/>
  </r>
  <r>
    <x v="0"/>
    <x v="6"/>
    <x v="55"/>
    <x v="487"/>
    <m/>
    <m/>
    <n v="7"/>
    <m/>
    <x v="0"/>
    <x v="0"/>
    <x v="6"/>
  </r>
  <r>
    <x v="0"/>
    <x v="6"/>
    <x v="55"/>
    <x v="735"/>
    <n v="1"/>
    <m/>
    <n v="2"/>
    <m/>
    <x v="0"/>
    <x v="0"/>
    <x v="6"/>
  </r>
  <r>
    <x v="0"/>
    <x v="6"/>
    <x v="55"/>
    <x v="248"/>
    <m/>
    <m/>
    <n v="1"/>
    <m/>
    <x v="0"/>
    <x v="0"/>
    <x v="6"/>
  </r>
  <r>
    <x v="0"/>
    <x v="6"/>
    <x v="55"/>
    <x v="249"/>
    <n v="23"/>
    <n v="3"/>
    <n v="131"/>
    <n v="90"/>
    <x v="0"/>
    <x v="0"/>
    <x v="6"/>
  </r>
  <r>
    <x v="0"/>
    <x v="6"/>
    <x v="55"/>
    <x v="250"/>
    <n v="125"/>
    <n v="44"/>
    <n v="628"/>
    <n v="526"/>
    <x v="0"/>
    <x v="0"/>
    <x v="6"/>
  </r>
  <r>
    <x v="0"/>
    <x v="6"/>
    <x v="55"/>
    <x v="251"/>
    <n v="85"/>
    <n v="80"/>
    <n v="545"/>
    <n v="1381"/>
    <x v="0"/>
    <x v="0"/>
    <x v="6"/>
  </r>
  <r>
    <x v="0"/>
    <x v="6"/>
    <x v="55"/>
    <x v="252"/>
    <m/>
    <n v="5"/>
    <n v="10"/>
    <n v="13"/>
    <x v="0"/>
    <x v="0"/>
    <x v="6"/>
  </r>
  <r>
    <x v="0"/>
    <x v="6"/>
    <x v="55"/>
    <x v="488"/>
    <n v="3"/>
    <m/>
    <n v="4"/>
    <m/>
    <x v="0"/>
    <x v="0"/>
    <x v="6"/>
  </r>
  <r>
    <x v="0"/>
    <x v="6"/>
    <x v="55"/>
    <x v="254"/>
    <n v="1"/>
    <n v="1"/>
    <n v="3"/>
    <n v="1"/>
    <x v="0"/>
    <x v="0"/>
    <x v="6"/>
  </r>
  <r>
    <x v="0"/>
    <x v="6"/>
    <x v="55"/>
    <x v="256"/>
    <n v="1"/>
    <m/>
    <n v="3"/>
    <n v="4"/>
    <x v="0"/>
    <x v="0"/>
    <x v="6"/>
  </r>
  <r>
    <x v="0"/>
    <x v="6"/>
    <x v="55"/>
    <x v="257"/>
    <n v="1"/>
    <m/>
    <n v="1"/>
    <m/>
    <x v="0"/>
    <x v="0"/>
    <x v="6"/>
  </r>
  <r>
    <x v="0"/>
    <x v="6"/>
    <x v="55"/>
    <x v="258"/>
    <n v="169"/>
    <n v="105"/>
    <n v="683"/>
    <n v="2961"/>
    <x v="0"/>
    <x v="0"/>
    <x v="6"/>
  </r>
  <r>
    <x v="0"/>
    <x v="6"/>
    <x v="55"/>
    <x v="259"/>
    <n v="4"/>
    <m/>
    <n v="6"/>
    <m/>
    <x v="0"/>
    <x v="0"/>
    <x v="6"/>
  </r>
  <r>
    <x v="0"/>
    <x v="6"/>
    <x v="55"/>
    <x v="489"/>
    <n v="3"/>
    <m/>
    <n v="18"/>
    <m/>
    <x v="0"/>
    <x v="0"/>
    <x v="6"/>
  </r>
  <r>
    <x v="0"/>
    <x v="6"/>
    <x v="55"/>
    <x v="260"/>
    <n v="19"/>
    <m/>
    <n v="47"/>
    <n v="3"/>
    <x v="0"/>
    <x v="0"/>
    <x v="6"/>
  </r>
  <r>
    <x v="0"/>
    <x v="6"/>
    <x v="55"/>
    <x v="490"/>
    <n v="4"/>
    <n v="2"/>
    <n v="16"/>
    <n v="7"/>
    <x v="0"/>
    <x v="0"/>
    <x v="6"/>
  </r>
  <r>
    <x v="0"/>
    <x v="6"/>
    <x v="55"/>
    <x v="577"/>
    <n v="2"/>
    <m/>
    <n v="5"/>
    <m/>
    <x v="0"/>
    <x v="0"/>
    <x v="6"/>
  </r>
  <r>
    <x v="0"/>
    <x v="6"/>
    <x v="55"/>
    <x v="263"/>
    <n v="2"/>
    <m/>
    <n v="2"/>
    <m/>
    <x v="0"/>
    <x v="0"/>
    <x v="6"/>
  </r>
  <r>
    <x v="0"/>
    <x v="6"/>
    <x v="55"/>
    <x v="264"/>
    <m/>
    <m/>
    <n v="1"/>
    <m/>
    <x v="0"/>
    <x v="0"/>
    <x v="6"/>
  </r>
  <r>
    <x v="0"/>
    <x v="6"/>
    <x v="55"/>
    <x v="265"/>
    <n v="1"/>
    <m/>
    <n v="2"/>
    <n v="1"/>
    <x v="0"/>
    <x v="0"/>
    <x v="6"/>
  </r>
  <r>
    <x v="0"/>
    <x v="6"/>
    <x v="55"/>
    <x v="736"/>
    <m/>
    <m/>
    <n v="1"/>
    <m/>
    <x v="0"/>
    <x v="0"/>
    <x v="6"/>
  </r>
  <r>
    <x v="0"/>
    <x v="6"/>
    <x v="55"/>
    <x v="266"/>
    <n v="5"/>
    <n v="1"/>
    <n v="10"/>
    <n v="9"/>
    <x v="0"/>
    <x v="0"/>
    <x v="6"/>
  </r>
  <r>
    <x v="0"/>
    <x v="6"/>
    <x v="55"/>
    <x v="737"/>
    <m/>
    <m/>
    <n v="1"/>
    <m/>
    <x v="0"/>
    <x v="0"/>
    <x v="6"/>
  </r>
  <r>
    <x v="0"/>
    <x v="6"/>
    <x v="55"/>
    <x v="738"/>
    <n v="1"/>
    <m/>
    <n v="9"/>
    <n v="2"/>
    <x v="0"/>
    <x v="0"/>
    <x v="6"/>
  </r>
  <r>
    <x v="0"/>
    <x v="6"/>
    <x v="56"/>
    <x v="269"/>
    <n v="7"/>
    <n v="7"/>
    <n v="66"/>
    <n v="58"/>
    <x v="2"/>
    <x v="1"/>
    <x v="6"/>
  </r>
  <r>
    <x v="0"/>
    <x v="6"/>
    <x v="56"/>
    <x v="270"/>
    <n v="183"/>
    <n v="96"/>
    <n v="1230"/>
    <n v="1163"/>
    <x v="2"/>
    <x v="1"/>
    <x v="6"/>
  </r>
  <r>
    <x v="0"/>
    <x v="6"/>
    <x v="57"/>
    <x v="493"/>
    <n v="2"/>
    <m/>
    <n v="4"/>
    <m/>
    <x v="1"/>
    <x v="0"/>
    <x v="6"/>
  </r>
  <r>
    <x v="0"/>
    <x v="6"/>
    <x v="57"/>
    <x v="271"/>
    <n v="188"/>
    <n v="2"/>
    <n v="681"/>
    <n v="5"/>
    <x v="1"/>
    <x v="0"/>
    <x v="6"/>
  </r>
  <r>
    <x v="0"/>
    <x v="6"/>
    <x v="57"/>
    <x v="495"/>
    <n v="1"/>
    <n v="1"/>
    <n v="2"/>
    <n v="1"/>
    <x v="1"/>
    <x v="0"/>
    <x v="6"/>
  </r>
  <r>
    <x v="0"/>
    <x v="6"/>
    <x v="57"/>
    <x v="496"/>
    <n v="1"/>
    <m/>
    <n v="5"/>
    <n v="13"/>
    <x v="1"/>
    <x v="0"/>
    <x v="6"/>
  </r>
  <r>
    <x v="0"/>
    <x v="6"/>
    <x v="57"/>
    <x v="497"/>
    <n v="5"/>
    <m/>
    <n v="25"/>
    <m/>
    <x v="1"/>
    <x v="0"/>
    <x v="6"/>
  </r>
  <r>
    <x v="0"/>
    <x v="6"/>
    <x v="57"/>
    <x v="272"/>
    <n v="47"/>
    <n v="6"/>
    <n v="225"/>
    <n v="18"/>
    <x v="1"/>
    <x v="0"/>
    <x v="6"/>
  </r>
  <r>
    <x v="0"/>
    <x v="6"/>
    <x v="57"/>
    <x v="273"/>
    <n v="34"/>
    <m/>
    <n v="131"/>
    <n v="1"/>
    <x v="1"/>
    <x v="0"/>
    <x v="6"/>
  </r>
  <r>
    <x v="0"/>
    <x v="6"/>
    <x v="57"/>
    <x v="498"/>
    <m/>
    <m/>
    <n v="317"/>
    <n v="3"/>
    <x v="1"/>
    <x v="0"/>
    <x v="6"/>
  </r>
  <r>
    <x v="0"/>
    <x v="6"/>
    <x v="57"/>
    <x v="499"/>
    <n v="12"/>
    <n v="1"/>
    <n v="24"/>
    <n v="34"/>
    <x v="1"/>
    <x v="0"/>
    <x v="6"/>
  </r>
  <r>
    <x v="0"/>
    <x v="6"/>
    <x v="57"/>
    <x v="274"/>
    <n v="29"/>
    <n v="265"/>
    <n v="588"/>
    <n v="4160"/>
    <x v="1"/>
    <x v="0"/>
    <x v="6"/>
  </r>
  <r>
    <x v="0"/>
    <x v="6"/>
    <x v="57"/>
    <x v="275"/>
    <n v="10"/>
    <n v="5"/>
    <n v="51"/>
    <n v="326"/>
    <x v="1"/>
    <x v="0"/>
    <x v="6"/>
  </r>
  <r>
    <x v="0"/>
    <x v="6"/>
    <x v="57"/>
    <x v="276"/>
    <n v="28"/>
    <n v="76"/>
    <n v="193"/>
    <n v="1454"/>
    <x v="1"/>
    <x v="0"/>
    <x v="6"/>
  </r>
  <r>
    <x v="0"/>
    <x v="6"/>
    <x v="57"/>
    <x v="277"/>
    <n v="18"/>
    <n v="20"/>
    <n v="124"/>
    <n v="303"/>
    <x v="1"/>
    <x v="0"/>
    <x v="6"/>
  </r>
  <r>
    <x v="0"/>
    <x v="6"/>
    <x v="57"/>
    <x v="500"/>
    <n v="3"/>
    <m/>
    <n v="4"/>
    <n v="1"/>
    <x v="1"/>
    <x v="0"/>
    <x v="6"/>
  </r>
  <r>
    <x v="0"/>
    <x v="6"/>
    <x v="57"/>
    <x v="501"/>
    <n v="2"/>
    <m/>
    <n v="9"/>
    <n v="2"/>
    <x v="1"/>
    <x v="0"/>
    <x v="6"/>
  </r>
  <r>
    <x v="0"/>
    <x v="6"/>
    <x v="57"/>
    <x v="502"/>
    <n v="2"/>
    <m/>
    <n v="2"/>
    <m/>
    <x v="1"/>
    <x v="0"/>
    <x v="6"/>
  </r>
  <r>
    <x v="0"/>
    <x v="6"/>
    <x v="57"/>
    <x v="503"/>
    <n v="3"/>
    <m/>
    <n v="16"/>
    <m/>
    <x v="1"/>
    <x v="0"/>
    <x v="6"/>
  </r>
  <r>
    <x v="0"/>
    <x v="6"/>
    <x v="57"/>
    <x v="504"/>
    <n v="14"/>
    <n v="33"/>
    <n v="106"/>
    <n v="615"/>
    <x v="1"/>
    <x v="0"/>
    <x v="6"/>
  </r>
  <r>
    <x v="0"/>
    <x v="6"/>
    <x v="57"/>
    <x v="599"/>
    <n v="18"/>
    <m/>
    <n v="42"/>
    <m/>
    <x v="1"/>
    <x v="0"/>
    <x v="6"/>
  </r>
  <r>
    <x v="0"/>
    <x v="6"/>
    <x v="57"/>
    <x v="739"/>
    <n v="2"/>
    <m/>
    <n v="6"/>
    <m/>
    <x v="1"/>
    <x v="0"/>
    <x v="6"/>
  </r>
  <r>
    <x v="0"/>
    <x v="6"/>
    <x v="57"/>
    <x v="636"/>
    <m/>
    <m/>
    <n v="11"/>
    <m/>
    <x v="1"/>
    <x v="0"/>
    <x v="6"/>
  </r>
  <r>
    <x v="0"/>
    <x v="6"/>
    <x v="57"/>
    <x v="740"/>
    <m/>
    <m/>
    <m/>
    <n v="7"/>
    <x v="1"/>
    <x v="0"/>
    <x v="6"/>
  </r>
  <r>
    <x v="0"/>
    <x v="6"/>
    <x v="57"/>
    <x v="741"/>
    <m/>
    <m/>
    <n v="1"/>
    <m/>
    <x v="1"/>
    <x v="0"/>
    <x v="6"/>
  </r>
  <r>
    <x v="0"/>
    <x v="6"/>
    <x v="58"/>
    <x v="742"/>
    <m/>
    <m/>
    <n v="1"/>
    <m/>
    <x v="1"/>
    <x v="0"/>
    <x v="6"/>
  </r>
  <r>
    <x v="0"/>
    <x v="6"/>
    <x v="58"/>
    <x v="743"/>
    <m/>
    <m/>
    <n v="1"/>
    <m/>
    <x v="1"/>
    <x v="0"/>
    <x v="6"/>
  </r>
  <r>
    <x v="0"/>
    <x v="6"/>
    <x v="58"/>
    <x v="581"/>
    <n v="1"/>
    <m/>
    <n v="4"/>
    <n v="2"/>
    <x v="1"/>
    <x v="0"/>
    <x v="6"/>
  </r>
  <r>
    <x v="0"/>
    <x v="6"/>
    <x v="58"/>
    <x v="280"/>
    <m/>
    <n v="1"/>
    <n v="2"/>
    <n v="23"/>
    <x v="1"/>
    <x v="0"/>
    <x v="6"/>
  </r>
  <r>
    <x v="0"/>
    <x v="6"/>
    <x v="58"/>
    <x v="582"/>
    <n v="1"/>
    <m/>
    <n v="2"/>
    <n v="1"/>
    <x v="1"/>
    <x v="0"/>
    <x v="6"/>
  </r>
  <r>
    <x v="0"/>
    <x v="6"/>
    <x v="58"/>
    <x v="744"/>
    <m/>
    <m/>
    <n v="1"/>
    <n v="1"/>
    <x v="1"/>
    <x v="0"/>
    <x v="6"/>
  </r>
  <r>
    <x v="0"/>
    <x v="6"/>
    <x v="58"/>
    <x v="281"/>
    <n v="1"/>
    <n v="4"/>
    <n v="7"/>
    <n v="213"/>
    <x v="1"/>
    <x v="0"/>
    <x v="6"/>
  </r>
  <r>
    <x v="0"/>
    <x v="6"/>
    <x v="58"/>
    <x v="282"/>
    <n v="12"/>
    <n v="36"/>
    <n v="51"/>
    <n v="450"/>
    <x v="1"/>
    <x v="0"/>
    <x v="6"/>
  </r>
  <r>
    <x v="0"/>
    <x v="6"/>
    <x v="58"/>
    <x v="283"/>
    <n v="8"/>
    <n v="16"/>
    <n v="60"/>
    <n v="312"/>
    <x v="1"/>
    <x v="0"/>
    <x v="6"/>
  </r>
  <r>
    <x v="0"/>
    <x v="6"/>
    <x v="59"/>
    <x v="284"/>
    <n v="118"/>
    <m/>
    <n v="199"/>
    <m/>
    <x v="3"/>
    <x v="0"/>
    <x v="6"/>
  </r>
  <r>
    <x v="0"/>
    <x v="6"/>
    <x v="59"/>
    <x v="285"/>
    <n v="136"/>
    <n v="1"/>
    <n v="492"/>
    <n v="1"/>
    <x v="3"/>
    <x v="0"/>
    <x v="6"/>
  </r>
  <r>
    <x v="0"/>
    <x v="6"/>
    <x v="59"/>
    <x v="583"/>
    <n v="3"/>
    <m/>
    <n v="3"/>
    <m/>
    <x v="3"/>
    <x v="0"/>
    <x v="6"/>
  </r>
  <r>
    <x v="0"/>
    <x v="6"/>
    <x v="60"/>
    <x v="507"/>
    <n v="1"/>
    <m/>
    <n v="1"/>
    <m/>
    <x v="3"/>
    <x v="0"/>
    <x v="6"/>
  </r>
  <r>
    <x v="0"/>
    <x v="6"/>
    <x v="113"/>
    <x v="745"/>
    <m/>
    <m/>
    <n v="2"/>
    <m/>
    <x v="3"/>
    <x v="0"/>
    <x v="6"/>
  </r>
  <r>
    <x v="0"/>
    <x v="6"/>
    <x v="87"/>
    <x v="637"/>
    <m/>
    <n v="1"/>
    <m/>
    <n v="3"/>
    <x v="3"/>
    <x v="0"/>
    <x v="6"/>
  </r>
  <r>
    <x v="0"/>
    <x v="6"/>
    <x v="87"/>
    <x v="508"/>
    <m/>
    <m/>
    <m/>
    <n v="1"/>
    <x v="3"/>
    <x v="0"/>
    <x v="6"/>
  </r>
  <r>
    <x v="0"/>
    <x v="6"/>
    <x v="114"/>
    <x v="746"/>
    <m/>
    <m/>
    <n v="1"/>
    <n v="2"/>
    <x v="3"/>
    <x v="0"/>
    <x v="6"/>
  </r>
  <r>
    <x v="0"/>
    <x v="7"/>
    <x v="0"/>
    <x v="0"/>
    <m/>
    <m/>
    <n v="2"/>
    <m/>
    <x v="0"/>
    <x v="0"/>
    <x v="7"/>
  </r>
  <r>
    <x v="0"/>
    <x v="7"/>
    <x v="0"/>
    <x v="287"/>
    <m/>
    <m/>
    <n v="2"/>
    <m/>
    <x v="0"/>
    <x v="0"/>
    <x v="7"/>
  </r>
  <r>
    <x v="0"/>
    <x v="7"/>
    <x v="0"/>
    <x v="288"/>
    <m/>
    <m/>
    <n v="1"/>
    <m/>
    <x v="0"/>
    <x v="0"/>
    <x v="7"/>
  </r>
  <r>
    <x v="0"/>
    <x v="7"/>
    <x v="88"/>
    <x v="510"/>
    <n v="1"/>
    <m/>
    <n v="2"/>
    <m/>
    <x v="1"/>
    <x v="0"/>
    <x v="7"/>
  </r>
  <r>
    <x v="0"/>
    <x v="7"/>
    <x v="1"/>
    <x v="292"/>
    <n v="1"/>
    <n v="1"/>
    <n v="2"/>
    <n v="12"/>
    <x v="1"/>
    <x v="0"/>
    <x v="7"/>
  </r>
  <r>
    <x v="0"/>
    <x v="7"/>
    <x v="1"/>
    <x v="293"/>
    <m/>
    <m/>
    <m/>
    <n v="2"/>
    <x v="1"/>
    <x v="0"/>
    <x v="7"/>
  </r>
  <r>
    <x v="0"/>
    <x v="7"/>
    <x v="1"/>
    <x v="294"/>
    <n v="1"/>
    <n v="4"/>
    <n v="3"/>
    <n v="24"/>
    <x v="1"/>
    <x v="0"/>
    <x v="7"/>
  </r>
  <r>
    <x v="0"/>
    <x v="7"/>
    <x v="1"/>
    <x v="295"/>
    <n v="1"/>
    <m/>
    <n v="6"/>
    <n v="13"/>
    <x v="1"/>
    <x v="0"/>
    <x v="7"/>
  </r>
  <r>
    <x v="0"/>
    <x v="7"/>
    <x v="1"/>
    <x v="1"/>
    <n v="1"/>
    <n v="2"/>
    <n v="6"/>
    <n v="35"/>
    <x v="1"/>
    <x v="0"/>
    <x v="7"/>
  </r>
  <r>
    <x v="0"/>
    <x v="7"/>
    <x v="1"/>
    <x v="296"/>
    <m/>
    <m/>
    <m/>
    <n v="7"/>
    <x v="1"/>
    <x v="0"/>
    <x v="7"/>
  </r>
  <r>
    <x v="0"/>
    <x v="7"/>
    <x v="1"/>
    <x v="2"/>
    <n v="1"/>
    <m/>
    <n v="2"/>
    <n v="5"/>
    <x v="1"/>
    <x v="0"/>
    <x v="7"/>
  </r>
  <r>
    <x v="0"/>
    <x v="7"/>
    <x v="1"/>
    <x v="3"/>
    <m/>
    <n v="1"/>
    <n v="1"/>
    <n v="9"/>
    <x v="1"/>
    <x v="0"/>
    <x v="7"/>
  </r>
  <r>
    <x v="0"/>
    <x v="7"/>
    <x v="1"/>
    <x v="511"/>
    <m/>
    <m/>
    <n v="1"/>
    <n v="1"/>
    <x v="1"/>
    <x v="0"/>
    <x v="7"/>
  </r>
  <r>
    <x v="0"/>
    <x v="7"/>
    <x v="1"/>
    <x v="297"/>
    <m/>
    <m/>
    <n v="4"/>
    <n v="16"/>
    <x v="1"/>
    <x v="0"/>
    <x v="7"/>
  </r>
  <r>
    <x v="0"/>
    <x v="7"/>
    <x v="1"/>
    <x v="5"/>
    <m/>
    <n v="6"/>
    <n v="10"/>
    <n v="46"/>
    <x v="1"/>
    <x v="0"/>
    <x v="7"/>
  </r>
  <r>
    <x v="0"/>
    <x v="7"/>
    <x v="1"/>
    <x v="6"/>
    <n v="5"/>
    <n v="3"/>
    <n v="22"/>
    <n v="35"/>
    <x v="1"/>
    <x v="0"/>
    <x v="7"/>
  </r>
  <r>
    <x v="0"/>
    <x v="7"/>
    <x v="1"/>
    <x v="7"/>
    <n v="2"/>
    <n v="1"/>
    <n v="23"/>
    <n v="27"/>
    <x v="1"/>
    <x v="0"/>
    <x v="7"/>
  </r>
  <r>
    <x v="0"/>
    <x v="7"/>
    <x v="1"/>
    <x v="8"/>
    <m/>
    <m/>
    <n v="1"/>
    <m/>
    <x v="1"/>
    <x v="0"/>
    <x v="7"/>
  </r>
  <r>
    <x v="0"/>
    <x v="7"/>
    <x v="1"/>
    <x v="298"/>
    <m/>
    <m/>
    <m/>
    <n v="1"/>
    <x v="1"/>
    <x v="0"/>
    <x v="7"/>
  </r>
  <r>
    <x v="0"/>
    <x v="7"/>
    <x v="1"/>
    <x v="300"/>
    <m/>
    <m/>
    <m/>
    <n v="1"/>
    <x v="1"/>
    <x v="0"/>
    <x v="7"/>
  </r>
  <r>
    <x v="0"/>
    <x v="7"/>
    <x v="1"/>
    <x v="648"/>
    <m/>
    <m/>
    <n v="1"/>
    <m/>
    <x v="1"/>
    <x v="0"/>
    <x v="7"/>
  </r>
  <r>
    <x v="0"/>
    <x v="7"/>
    <x v="1"/>
    <x v="301"/>
    <m/>
    <m/>
    <n v="2"/>
    <m/>
    <x v="1"/>
    <x v="0"/>
    <x v="7"/>
  </r>
  <r>
    <x v="0"/>
    <x v="7"/>
    <x v="1"/>
    <x v="302"/>
    <m/>
    <m/>
    <n v="2"/>
    <m/>
    <x v="1"/>
    <x v="0"/>
    <x v="7"/>
  </r>
  <r>
    <x v="0"/>
    <x v="7"/>
    <x v="1"/>
    <x v="303"/>
    <m/>
    <m/>
    <n v="1"/>
    <m/>
    <x v="1"/>
    <x v="0"/>
    <x v="7"/>
  </r>
  <r>
    <x v="0"/>
    <x v="7"/>
    <x v="1"/>
    <x v="517"/>
    <m/>
    <m/>
    <n v="1"/>
    <m/>
    <x v="1"/>
    <x v="0"/>
    <x v="7"/>
  </r>
  <r>
    <x v="0"/>
    <x v="7"/>
    <x v="2"/>
    <x v="10"/>
    <m/>
    <m/>
    <n v="1"/>
    <m/>
    <x v="2"/>
    <x v="1"/>
    <x v="7"/>
  </r>
  <r>
    <x v="0"/>
    <x v="7"/>
    <x v="62"/>
    <x v="304"/>
    <n v="1"/>
    <m/>
    <n v="1"/>
    <m/>
    <x v="3"/>
    <x v="0"/>
    <x v="7"/>
  </r>
  <r>
    <x v="0"/>
    <x v="7"/>
    <x v="3"/>
    <x v="11"/>
    <n v="67"/>
    <m/>
    <n v="230"/>
    <m/>
    <x v="2"/>
    <x v="1"/>
    <x v="7"/>
  </r>
  <r>
    <x v="0"/>
    <x v="7"/>
    <x v="3"/>
    <x v="305"/>
    <n v="6"/>
    <m/>
    <n v="8"/>
    <m/>
    <x v="2"/>
    <x v="1"/>
    <x v="7"/>
  </r>
  <r>
    <x v="0"/>
    <x v="7"/>
    <x v="4"/>
    <x v="306"/>
    <m/>
    <m/>
    <n v="3"/>
    <m/>
    <x v="1"/>
    <x v="0"/>
    <x v="7"/>
  </r>
  <r>
    <x v="0"/>
    <x v="7"/>
    <x v="4"/>
    <x v="520"/>
    <m/>
    <m/>
    <n v="2"/>
    <n v="3"/>
    <x v="1"/>
    <x v="0"/>
    <x v="7"/>
  </r>
  <r>
    <x v="0"/>
    <x v="7"/>
    <x v="4"/>
    <x v="12"/>
    <n v="1"/>
    <m/>
    <n v="1"/>
    <m/>
    <x v="1"/>
    <x v="0"/>
    <x v="7"/>
  </r>
  <r>
    <x v="0"/>
    <x v="7"/>
    <x v="5"/>
    <x v="600"/>
    <m/>
    <m/>
    <n v="1"/>
    <m/>
    <x v="1"/>
    <x v="0"/>
    <x v="7"/>
  </r>
  <r>
    <x v="0"/>
    <x v="7"/>
    <x v="5"/>
    <x v="307"/>
    <m/>
    <m/>
    <m/>
    <n v="1"/>
    <x v="1"/>
    <x v="0"/>
    <x v="7"/>
  </r>
  <r>
    <x v="0"/>
    <x v="7"/>
    <x v="5"/>
    <x v="522"/>
    <m/>
    <m/>
    <n v="1"/>
    <m/>
    <x v="1"/>
    <x v="0"/>
    <x v="7"/>
  </r>
  <r>
    <x v="0"/>
    <x v="7"/>
    <x v="5"/>
    <x v="308"/>
    <m/>
    <m/>
    <n v="1"/>
    <m/>
    <x v="1"/>
    <x v="0"/>
    <x v="7"/>
  </r>
  <r>
    <x v="0"/>
    <x v="7"/>
    <x v="5"/>
    <x v="13"/>
    <m/>
    <m/>
    <n v="4"/>
    <n v="1"/>
    <x v="1"/>
    <x v="0"/>
    <x v="7"/>
  </r>
  <r>
    <x v="0"/>
    <x v="7"/>
    <x v="5"/>
    <x v="14"/>
    <m/>
    <m/>
    <m/>
    <n v="19"/>
    <x v="1"/>
    <x v="0"/>
    <x v="7"/>
  </r>
  <r>
    <x v="0"/>
    <x v="7"/>
    <x v="5"/>
    <x v="15"/>
    <n v="5"/>
    <n v="2"/>
    <n v="14"/>
    <n v="39"/>
    <x v="1"/>
    <x v="0"/>
    <x v="7"/>
  </r>
  <r>
    <x v="0"/>
    <x v="7"/>
    <x v="5"/>
    <x v="311"/>
    <n v="8"/>
    <m/>
    <n v="21"/>
    <n v="33"/>
    <x v="1"/>
    <x v="0"/>
    <x v="7"/>
  </r>
  <r>
    <x v="0"/>
    <x v="7"/>
    <x v="5"/>
    <x v="16"/>
    <n v="2"/>
    <m/>
    <n v="21"/>
    <n v="54"/>
    <x v="1"/>
    <x v="0"/>
    <x v="7"/>
  </r>
  <r>
    <x v="0"/>
    <x v="7"/>
    <x v="5"/>
    <x v="312"/>
    <m/>
    <m/>
    <n v="1"/>
    <n v="9"/>
    <x v="1"/>
    <x v="0"/>
    <x v="7"/>
  </r>
  <r>
    <x v="0"/>
    <x v="7"/>
    <x v="5"/>
    <x v="17"/>
    <n v="4"/>
    <m/>
    <n v="10"/>
    <n v="10"/>
    <x v="1"/>
    <x v="0"/>
    <x v="7"/>
  </r>
  <r>
    <x v="0"/>
    <x v="7"/>
    <x v="5"/>
    <x v="313"/>
    <m/>
    <m/>
    <n v="3"/>
    <n v="4"/>
    <x v="1"/>
    <x v="0"/>
    <x v="7"/>
  </r>
  <r>
    <x v="0"/>
    <x v="7"/>
    <x v="5"/>
    <x v="314"/>
    <m/>
    <m/>
    <n v="1"/>
    <m/>
    <x v="1"/>
    <x v="0"/>
    <x v="7"/>
  </r>
  <r>
    <x v="0"/>
    <x v="7"/>
    <x v="5"/>
    <x v="315"/>
    <n v="1"/>
    <m/>
    <n v="4"/>
    <n v="2"/>
    <x v="1"/>
    <x v="0"/>
    <x v="7"/>
  </r>
  <r>
    <x v="0"/>
    <x v="7"/>
    <x v="5"/>
    <x v="316"/>
    <m/>
    <m/>
    <n v="4"/>
    <n v="2"/>
    <x v="1"/>
    <x v="0"/>
    <x v="7"/>
  </r>
  <r>
    <x v="0"/>
    <x v="7"/>
    <x v="5"/>
    <x v="317"/>
    <n v="1"/>
    <m/>
    <n v="4"/>
    <n v="4"/>
    <x v="1"/>
    <x v="0"/>
    <x v="7"/>
  </r>
  <r>
    <x v="0"/>
    <x v="7"/>
    <x v="5"/>
    <x v="18"/>
    <n v="1"/>
    <n v="3"/>
    <n v="7"/>
    <n v="64"/>
    <x v="1"/>
    <x v="0"/>
    <x v="7"/>
  </r>
  <r>
    <x v="0"/>
    <x v="7"/>
    <x v="5"/>
    <x v="19"/>
    <m/>
    <m/>
    <n v="2"/>
    <n v="21"/>
    <x v="1"/>
    <x v="0"/>
    <x v="7"/>
  </r>
  <r>
    <x v="0"/>
    <x v="7"/>
    <x v="5"/>
    <x v="20"/>
    <n v="4"/>
    <n v="2"/>
    <n v="28"/>
    <n v="61"/>
    <x v="1"/>
    <x v="0"/>
    <x v="7"/>
  </r>
  <r>
    <x v="0"/>
    <x v="7"/>
    <x v="5"/>
    <x v="21"/>
    <n v="3"/>
    <m/>
    <n v="19"/>
    <n v="13"/>
    <x v="1"/>
    <x v="0"/>
    <x v="7"/>
  </r>
  <r>
    <x v="0"/>
    <x v="7"/>
    <x v="5"/>
    <x v="622"/>
    <m/>
    <m/>
    <n v="2"/>
    <m/>
    <x v="1"/>
    <x v="0"/>
    <x v="7"/>
  </r>
  <r>
    <x v="0"/>
    <x v="7"/>
    <x v="5"/>
    <x v="22"/>
    <n v="19"/>
    <n v="4"/>
    <n v="75"/>
    <n v="110"/>
    <x v="1"/>
    <x v="0"/>
    <x v="7"/>
  </r>
  <r>
    <x v="0"/>
    <x v="7"/>
    <x v="5"/>
    <x v="23"/>
    <m/>
    <n v="2"/>
    <n v="5"/>
    <n v="13"/>
    <x v="1"/>
    <x v="0"/>
    <x v="7"/>
  </r>
  <r>
    <x v="0"/>
    <x v="7"/>
    <x v="5"/>
    <x v="24"/>
    <n v="13"/>
    <n v="3"/>
    <n v="53"/>
    <n v="68"/>
    <x v="1"/>
    <x v="0"/>
    <x v="7"/>
  </r>
  <r>
    <x v="0"/>
    <x v="7"/>
    <x v="5"/>
    <x v="25"/>
    <m/>
    <m/>
    <n v="4"/>
    <n v="10"/>
    <x v="1"/>
    <x v="0"/>
    <x v="7"/>
  </r>
  <r>
    <x v="0"/>
    <x v="7"/>
    <x v="5"/>
    <x v="26"/>
    <n v="16"/>
    <n v="2"/>
    <n v="61"/>
    <n v="61"/>
    <x v="1"/>
    <x v="0"/>
    <x v="7"/>
  </r>
  <r>
    <x v="0"/>
    <x v="7"/>
    <x v="63"/>
    <x v="320"/>
    <m/>
    <m/>
    <n v="2"/>
    <m/>
    <x v="4"/>
    <x v="0"/>
    <x v="7"/>
  </r>
  <r>
    <x v="0"/>
    <x v="7"/>
    <x v="6"/>
    <x v="27"/>
    <n v="3"/>
    <m/>
    <n v="5"/>
    <n v="1"/>
    <x v="3"/>
    <x v="0"/>
    <x v="7"/>
  </r>
  <r>
    <x v="0"/>
    <x v="7"/>
    <x v="6"/>
    <x v="322"/>
    <m/>
    <m/>
    <n v="1"/>
    <m/>
    <x v="3"/>
    <x v="0"/>
    <x v="7"/>
  </r>
  <r>
    <x v="0"/>
    <x v="7"/>
    <x v="6"/>
    <x v="323"/>
    <n v="2"/>
    <m/>
    <n v="15"/>
    <n v="3"/>
    <x v="3"/>
    <x v="0"/>
    <x v="7"/>
  </r>
  <r>
    <x v="0"/>
    <x v="7"/>
    <x v="6"/>
    <x v="28"/>
    <n v="1"/>
    <m/>
    <n v="7"/>
    <m/>
    <x v="3"/>
    <x v="0"/>
    <x v="7"/>
  </r>
  <r>
    <x v="0"/>
    <x v="7"/>
    <x v="6"/>
    <x v="29"/>
    <m/>
    <m/>
    <n v="2"/>
    <n v="1"/>
    <x v="3"/>
    <x v="0"/>
    <x v="7"/>
  </r>
  <r>
    <x v="0"/>
    <x v="7"/>
    <x v="7"/>
    <x v="326"/>
    <m/>
    <m/>
    <m/>
    <n v="1"/>
    <x v="4"/>
    <x v="0"/>
    <x v="7"/>
  </r>
  <r>
    <x v="0"/>
    <x v="7"/>
    <x v="7"/>
    <x v="30"/>
    <m/>
    <m/>
    <m/>
    <n v="1"/>
    <x v="4"/>
    <x v="0"/>
    <x v="7"/>
  </r>
  <r>
    <x v="0"/>
    <x v="7"/>
    <x v="7"/>
    <x v="529"/>
    <m/>
    <m/>
    <m/>
    <n v="2"/>
    <x v="4"/>
    <x v="0"/>
    <x v="7"/>
  </r>
  <r>
    <x v="0"/>
    <x v="7"/>
    <x v="7"/>
    <x v="31"/>
    <n v="1"/>
    <n v="1"/>
    <n v="22"/>
    <n v="9"/>
    <x v="4"/>
    <x v="0"/>
    <x v="7"/>
  </r>
  <r>
    <x v="0"/>
    <x v="7"/>
    <x v="8"/>
    <x v="327"/>
    <n v="6"/>
    <m/>
    <n v="6"/>
    <m/>
    <x v="3"/>
    <x v="0"/>
    <x v="7"/>
  </r>
  <r>
    <x v="0"/>
    <x v="7"/>
    <x v="8"/>
    <x v="32"/>
    <n v="98"/>
    <n v="4"/>
    <n v="316"/>
    <n v="38"/>
    <x v="3"/>
    <x v="0"/>
    <x v="7"/>
  </r>
  <r>
    <x v="0"/>
    <x v="7"/>
    <x v="8"/>
    <x v="33"/>
    <n v="119"/>
    <n v="4"/>
    <n v="227"/>
    <n v="27"/>
    <x v="3"/>
    <x v="0"/>
    <x v="7"/>
  </r>
  <r>
    <x v="0"/>
    <x v="7"/>
    <x v="8"/>
    <x v="34"/>
    <n v="29"/>
    <n v="10"/>
    <n v="96"/>
    <n v="42"/>
    <x v="3"/>
    <x v="0"/>
    <x v="7"/>
  </r>
  <r>
    <x v="0"/>
    <x v="7"/>
    <x v="8"/>
    <x v="35"/>
    <n v="4"/>
    <m/>
    <n v="23"/>
    <m/>
    <x v="3"/>
    <x v="0"/>
    <x v="7"/>
  </r>
  <r>
    <x v="0"/>
    <x v="7"/>
    <x v="8"/>
    <x v="36"/>
    <n v="10"/>
    <m/>
    <n v="10"/>
    <m/>
    <x v="3"/>
    <x v="0"/>
    <x v="7"/>
  </r>
  <r>
    <x v="0"/>
    <x v="7"/>
    <x v="8"/>
    <x v="38"/>
    <n v="69"/>
    <m/>
    <n v="151"/>
    <m/>
    <x v="3"/>
    <x v="0"/>
    <x v="7"/>
  </r>
  <r>
    <x v="0"/>
    <x v="7"/>
    <x v="8"/>
    <x v="39"/>
    <n v="2"/>
    <m/>
    <n v="8"/>
    <m/>
    <x v="3"/>
    <x v="0"/>
    <x v="7"/>
  </r>
  <r>
    <x v="0"/>
    <x v="7"/>
    <x v="8"/>
    <x v="330"/>
    <n v="16"/>
    <m/>
    <n v="93"/>
    <m/>
    <x v="3"/>
    <x v="0"/>
    <x v="7"/>
  </r>
  <r>
    <x v="0"/>
    <x v="7"/>
    <x v="9"/>
    <x v="601"/>
    <m/>
    <m/>
    <n v="1"/>
    <m/>
    <x v="3"/>
    <x v="0"/>
    <x v="7"/>
  </r>
  <r>
    <x v="0"/>
    <x v="7"/>
    <x v="9"/>
    <x v="747"/>
    <m/>
    <m/>
    <n v="1"/>
    <m/>
    <x v="3"/>
    <x v="0"/>
    <x v="7"/>
  </r>
  <r>
    <x v="0"/>
    <x v="7"/>
    <x v="9"/>
    <x v="40"/>
    <m/>
    <m/>
    <m/>
    <n v="133"/>
    <x v="3"/>
    <x v="0"/>
    <x v="7"/>
  </r>
  <r>
    <x v="0"/>
    <x v="7"/>
    <x v="9"/>
    <x v="585"/>
    <m/>
    <m/>
    <n v="1"/>
    <m/>
    <x v="3"/>
    <x v="0"/>
    <x v="7"/>
  </r>
  <r>
    <x v="0"/>
    <x v="7"/>
    <x v="9"/>
    <x v="334"/>
    <n v="9"/>
    <m/>
    <n v="17"/>
    <m/>
    <x v="3"/>
    <x v="0"/>
    <x v="7"/>
  </r>
  <r>
    <x v="0"/>
    <x v="7"/>
    <x v="9"/>
    <x v="41"/>
    <n v="2"/>
    <n v="78"/>
    <n v="87"/>
    <n v="470"/>
    <x v="3"/>
    <x v="0"/>
    <x v="7"/>
  </r>
  <r>
    <x v="0"/>
    <x v="7"/>
    <x v="9"/>
    <x v="42"/>
    <n v="176"/>
    <m/>
    <n v="1154"/>
    <m/>
    <x v="3"/>
    <x v="0"/>
    <x v="7"/>
  </r>
  <r>
    <x v="0"/>
    <x v="7"/>
    <x v="9"/>
    <x v="335"/>
    <m/>
    <m/>
    <n v="4"/>
    <m/>
    <x v="3"/>
    <x v="0"/>
    <x v="7"/>
  </r>
  <r>
    <x v="0"/>
    <x v="7"/>
    <x v="9"/>
    <x v="44"/>
    <n v="604"/>
    <n v="139"/>
    <n v="2519"/>
    <n v="706"/>
    <x v="3"/>
    <x v="0"/>
    <x v="7"/>
  </r>
  <r>
    <x v="0"/>
    <x v="7"/>
    <x v="9"/>
    <x v="45"/>
    <n v="62"/>
    <n v="13"/>
    <n v="238"/>
    <n v="82"/>
    <x v="3"/>
    <x v="0"/>
    <x v="7"/>
  </r>
  <r>
    <x v="0"/>
    <x v="7"/>
    <x v="9"/>
    <x v="46"/>
    <n v="50"/>
    <n v="42"/>
    <n v="244"/>
    <n v="419"/>
    <x v="3"/>
    <x v="0"/>
    <x v="7"/>
  </r>
  <r>
    <x v="0"/>
    <x v="7"/>
    <x v="9"/>
    <x v="47"/>
    <n v="134"/>
    <n v="10"/>
    <n v="724"/>
    <n v="34"/>
    <x v="3"/>
    <x v="0"/>
    <x v="7"/>
  </r>
  <r>
    <x v="0"/>
    <x v="7"/>
    <x v="10"/>
    <x v="661"/>
    <m/>
    <m/>
    <m/>
    <n v="1"/>
    <x v="4"/>
    <x v="0"/>
    <x v="7"/>
  </r>
  <r>
    <x v="0"/>
    <x v="7"/>
    <x v="10"/>
    <x v="337"/>
    <m/>
    <n v="3"/>
    <n v="3"/>
    <n v="4"/>
    <x v="4"/>
    <x v="0"/>
    <x v="7"/>
  </r>
  <r>
    <x v="0"/>
    <x v="7"/>
    <x v="10"/>
    <x v="338"/>
    <n v="14"/>
    <m/>
    <n v="100"/>
    <m/>
    <x v="4"/>
    <x v="0"/>
    <x v="7"/>
  </r>
  <r>
    <x v="0"/>
    <x v="7"/>
    <x v="10"/>
    <x v="48"/>
    <n v="7"/>
    <m/>
    <n v="20"/>
    <m/>
    <x v="4"/>
    <x v="0"/>
    <x v="7"/>
  </r>
  <r>
    <x v="0"/>
    <x v="7"/>
    <x v="10"/>
    <x v="49"/>
    <n v="3"/>
    <n v="15"/>
    <n v="50"/>
    <n v="90"/>
    <x v="4"/>
    <x v="0"/>
    <x v="7"/>
  </r>
  <r>
    <x v="0"/>
    <x v="7"/>
    <x v="10"/>
    <x v="341"/>
    <m/>
    <m/>
    <n v="1"/>
    <m/>
    <x v="4"/>
    <x v="0"/>
    <x v="7"/>
  </r>
  <r>
    <x v="0"/>
    <x v="7"/>
    <x v="10"/>
    <x v="50"/>
    <n v="3"/>
    <n v="10"/>
    <n v="34"/>
    <n v="142"/>
    <x v="4"/>
    <x v="0"/>
    <x v="7"/>
  </r>
  <r>
    <x v="0"/>
    <x v="7"/>
    <x v="10"/>
    <x v="343"/>
    <m/>
    <m/>
    <n v="1"/>
    <n v="1"/>
    <x v="4"/>
    <x v="0"/>
    <x v="7"/>
  </r>
  <r>
    <x v="0"/>
    <x v="7"/>
    <x v="10"/>
    <x v="345"/>
    <m/>
    <m/>
    <n v="1"/>
    <m/>
    <x v="4"/>
    <x v="0"/>
    <x v="7"/>
  </r>
  <r>
    <x v="0"/>
    <x v="7"/>
    <x v="10"/>
    <x v="346"/>
    <n v="1"/>
    <m/>
    <n v="1"/>
    <m/>
    <x v="4"/>
    <x v="0"/>
    <x v="7"/>
  </r>
  <r>
    <x v="0"/>
    <x v="7"/>
    <x v="10"/>
    <x v="347"/>
    <n v="1"/>
    <n v="2"/>
    <n v="4"/>
    <n v="19"/>
    <x v="4"/>
    <x v="0"/>
    <x v="7"/>
  </r>
  <r>
    <x v="0"/>
    <x v="7"/>
    <x v="10"/>
    <x v="52"/>
    <n v="5"/>
    <m/>
    <n v="20"/>
    <n v="3"/>
    <x v="4"/>
    <x v="0"/>
    <x v="7"/>
  </r>
  <r>
    <x v="0"/>
    <x v="7"/>
    <x v="10"/>
    <x v="623"/>
    <m/>
    <m/>
    <n v="1"/>
    <m/>
    <x v="4"/>
    <x v="0"/>
    <x v="7"/>
  </r>
  <r>
    <x v="0"/>
    <x v="7"/>
    <x v="10"/>
    <x v="53"/>
    <m/>
    <n v="2"/>
    <n v="1"/>
    <n v="7"/>
    <x v="4"/>
    <x v="0"/>
    <x v="7"/>
  </r>
  <r>
    <x v="0"/>
    <x v="7"/>
    <x v="10"/>
    <x v="663"/>
    <m/>
    <m/>
    <n v="1"/>
    <n v="1"/>
    <x v="4"/>
    <x v="0"/>
    <x v="7"/>
  </r>
  <r>
    <x v="0"/>
    <x v="7"/>
    <x v="64"/>
    <x v="531"/>
    <m/>
    <n v="1"/>
    <n v="1"/>
    <n v="1"/>
    <x v="1"/>
    <x v="0"/>
    <x v="7"/>
  </r>
  <r>
    <x v="0"/>
    <x v="7"/>
    <x v="64"/>
    <x v="348"/>
    <n v="1"/>
    <n v="1"/>
    <n v="1"/>
    <n v="8"/>
    <x v="1"/>
    <x v="0"/>
    <x v="7"/>
  </r>
  <r>
    <x v="0"/>
    <x v="7"/>
    <x v="64"/>
    <x v="349"/>
    <n v="1"/>
    <m/>
    <n v="13"/>
    <n v="2"/>
    <x v="1"/>
    <x v="0"/>
    <x v="7"/>
  </r>
  <r>
    <x v="0"/>
    <x v="7"/>
    <x v="96"/>
    <x v="589"/>
    <n v="1"/>
    <m/>
    <n v="2"/>
    <m/>
    <x v="1"/>
    <x v="0"/>
    <x v="7"/>
  </r>
  <r>
    <x v="0"/>
    <x v="7"/>
    <x v="66"/>
    <x v="351"/>
    <m/>
    <m/>
    <n v="1"/>
    <m/>
    <x v="5"/>
    <x v="0"/>
    <x v="7"/>
  </r>
  <r>
    <x v="0"/>
    <x v="7"/>
    <x v="11"/>
    <x v="602"/>
    <m/>
    <m/>
    <n v="1"/>
    <m/>
    <x v="0"/>
    <x v="0"/>
    <x v="7"/>
  </r>
  <r>
    <x v="0"/>
    <x v="7"/>
    <x v="11"/>
    <x v="668"/>
    <m/>
    <m/>
    <n v="1"/>
    <m/>
    <x v="0"/>
    <x v="0"/>
    <x v="7"/>
  </r>
  <r>
    <x v="0"/>
    <x v="7"/>
    <x v="11"/>
    <x v="54"/>
    <m/>
    <m/>
    <m/>
    <n v="2"/>
    <x v="0"/>
    <x v="0"/>
    <x v="7"/>
  </r>
  <r>
    <x v="0"/>
    <x v="7"/>
    <x v="12"/>
    <x v="55"/>
    <m/>
    <n v="3"/>
    <n v="5"/>
    <n v="13"/>
    <x v="3"/>
    <x v="0"/>
    <x v="7"/>
  </r>
  <r>
    <x v="0"/>
    <x v="7"/>
    <x v="68"/>
    <x v="353"/>
    <n v="1"/>
    <m/>
    <n v="1"/>
    <m/>
    <x v="4"/>
    <x v="0"/>
    <x v="7"/>
  </r>
  <r>
    <x v="0"/>
    <x v="7"/>
    <x v="68"/>
    <x v="354"/>
    <n v="2"/>
    <n v="5"/>
    <n v="9"/>
    <n v="10"/>
    <x v="4"/>
    <x v="0"/>
    <x v="7"/>
  </r>
  <r>
    <x v="0"/>
    <x v="7"/>
    <x v="68"/>
    <x v="532"/>
    <n v="3"/>
    <m/>
    <n v="4"/>
    <m/>
    <x v="4"/>
    <x v="0"/>
    <x v="7"/>
  </r>
  <r>
    <x v="0"/>
    <x v="7"/>
    <x v="70"/>
    <x v="358"/>
    <n v="15"/>
    <m/>
    <n v="47"/>
    <m/>
    <x v="2"/>
    <x v="1"/>
    <x v="7"/>
  </r>
  <r>
    <x v="0"/>
    <x v="7"/>
    <x v="70"/>
    <x v="359"/>
    <n v="5"/>
    <m/>
    <n v="22"/>
    <m/>
    <x v="2"/>
    <x v="1"/>
    <x v="7"/>
  </r>
  <r>
    <x v="0"/>
    <x v="7"/>
    <x v="14"/>
    <x v="57"/>
    <n v="99"/>
    <n v="31"/>
    <n v="619"/>
    <n v="52"/>
    <x v="3"/>
    <x v="0"/>
    <x v="7"/>
  </r>
  <r>
    <x v="0"/>
    <x v="7"/>
    <x v="14"/>
    <x v="58"/>
    <n v="93"/>
    <n v="32"/>
    <n v="643"/>
    <n v="130"/>
    <x v="3"/>
    <x v="0"/>
    <x v="7"/>
  </r>
  <r>
    <x v="0"/>
    <x v="7"/>
    <x v="14"/>
    <x v="59"/>
    <n v="32"/>
    <n v="22"/>
    <n v="365"/>
    <n v="74"/>
    <x v="3"/>
    <x v="0"/>
    <x v="7"/>
  </r>
  <r>
    <x v="0"/>
    <x v="7"/>
    <x v="15"/>
    <x v="60"/>
    <n v="5"/>
    <m/>
    <n v="8"/>
    <m/>
    <x v="3"/>
    <x v="0"/>
    <x v="7"/>
  </r>
  <r>
    <x v="0"/>
    <x v="7"/>
    <x v="15"/>
    <x v="61"/>
    <n v="14"/>
    <m/>
    <n v="75"/>
    <m/>
    <x v="3"/>
    <x v="0"/>
    <x v="7"/>
  </r>
  <r>
    <x v="0"/>
    <x v="7"/>
    <x v="15"/>
    <x v="62"/>
    <n v="5"/>
    <n v="5"/>
    <n v="32"/>
    <n v="12"/>
    <x v="3"/>
    <x v="0"/>
    <x v="7"/>
  </r>
  <r>
    <x v="0"/>
    <x v="7"/>
    <x v="15"/>
    <x v="63"/>
    <m/>
    <n v="2"/>
    <m/>
    <n v="13"/>
    <x v="3"/>
    <x v="0"/>
    <x v="7"/>
  </r>
  <r>
    <x v="0"/>
    <x v="7"/>
    <x v="15"/>
    <x v="361"/>
    <m/>
    <m/>
    <n v="4"/>
    <m/>
    <x v="3"/>
    <x v="0"/>
    <x v="7"/>
  </r>
  <r>
    <x v="0"/>
    <x v="7"/>
    <x v="71"/>
    <x v="362"/>
    <m/>
    <m/>
    <n v="1"/>
    <m/>
    <x v="1"/>
    <x v="0"/>
    <x v="7"/>
  </r>
  <r>
    <x v="0"/>
    <x v="7"/>
    <x v="71"/>
    <x v="534"/>
    <n v="1"/>
    <m/>
    <n v="1"/>
    <m/>
    <x v="1"/>
    <x v="0"/>
    <x v="7"/>
  </r>
  <r>
    <x v="0"/>
    <x v="7"/>
    <x v="72"/>
    <x v="364"/>
    <m/>
    <m/>
    <n v="3"/>
    <n v="1"/>
    <x v="1"/>
    <x v="0"/>
    <x v="7"/>
  </r>
  <r>
    <x v="0"/>
    <x v="7"/>
    <x v="16"/>
    <x v="64"/>
    <n v="1"/>
    <m/>
    <n v="11"/>
    <m/>
    <x v="4"/>
    <x v="0"/>
    <x v="7"/>
  </r>
  <r>
    <x v="0"/>
    <x v="7"/>
    <x v="16"/>
    <x v="366"/>
    <m/>
    <m/>
    <m/>
    <n v="1"/>
    <x v="4"/>
    <x v="0"/>
    <x v="7"/>
  </r>
  <r>
    <x v="0"/>
    <x v="7"/>
    <x v="16"/>
    <x v="367"/>
    <m/>
    <n v="1"/>
    <n v="3"/>
    <n v="1"/>
    <x v="4"/>
    <x v="0"/>
    <x v="7"/>
  </r>
  <r>
    <x v="0"/>
    <x v="7"/>
    <x v="16"/>
    <x v="675"/>
    <m/>
    <m/>
    <n v="1"/>
    <m/>
    <x v="4"/>
    <x v="0"/>
    <x v="7"/>
  </r>
  <r>
    <x v="0"/>
    <x v="7"/>
    <x v="16"/>
    <x v="368"/>
    <n v="1"/>
    <m/>
    <n v="3"/>
    <n v="1"/>
    <x v="4"/>
    <x v="0"/>
    <x v="7"/>
  </r>
  <r>
    <x v="0"/>
    <x v="7"/>
    <x v="16"/>
    <x v="748"/>
    <m/>
    <m/>
    <n v="1"/>
    <m/>
    <x v="4"/>
    <x v="0"/>
    <x v="7"/>
  </r>
  <r>
    <x v="0"/>
    <x v="7"/>
    <x v="16"/>
    <x v="536"/>
    <m/>
    <m/>
    <m/>
    <n v="1"/>
    <x v="4"/>
    <x v="0"/>
    <x v="7"/>
  </r>
  <r>
    <x v="0"/>
    <x v="7"/>
    <x v="16"/>
    <x v="66"/>
    <n v="4"/>
    <n v="3"/>
    <n v="13"/>
    <n v="12"/>
    <x v="4"/>
    <x v="0"/>
    <x v="7"/>
  </r>
  <r>
    <x v="0"/>
    <x v="7"/>
    <x v="16"/>
    <x v="67"/>
    <n v="1"/>
    <m/>
    <n v="1"/>
    <m/>
    <x v="4"/>
    <x v="0"/>
    <x v="7"/>
  </r>
  <r>
    <x v="0"/>
    <x v="7"/>
    <x v="73"/>
    <x v="369"/>
    <m/>
    <m/>
    <n v="2"/>
    <m/>
    <x v="3"/>
    <x v="0"/>
    <x v="7"/>
  </r>
  <r>
    <x v="0"/>
    <x v="7"/>
    <x v="73"/>
    <x v="370"/>
    <m/>
    <m/>
    <n v="1"/>
    <m/>
    <x v="3"/>
    <x v="0"/>
    <x v="7"/>
  </r>
  <r>
    <x v="0"/>
    <x v="7"/>
    <x v="17"/>
    <x v="371"/>
    <n v="1"/>
    <n v="1"/>
    <n v="2"/>
    <n v="3"/>
    <x v="3"/>
    <x v="0"/>
    <x v="7"/>
  </r>
  <r>
    <x v="0"/>
    <x v="7"/>
    <x v="17"/>
    <x v="372"/>
    <n v="9"/>
    <m/>
    <n v="14"/>
    <m/>
    <x v="3"/>
    <x v="0"/>
    <x v="7"/>
  </r>
  <r>
    <x v="0"/>
    <x v="7"/>
    <x v="17"/>
    <x v="537"/>
    <n v="3"/>
    <m/>
    <n v="4"/>
    <m/>
    <x v="3"/>
    <x v="0"/>
    <x v="7"/>
  </r>
  <r>
    <x v="0"/>
    <x v="7"/>
    <x v="17"/>
    <x v="749"/>
    <m/>
    <m/>
    <n v="1"/>
    <m/>
    <x v="3"/>
    <x v="0"/>
    <x v="7"/>
  </r>
  <r>
    <x v="0"/>
    <x v="7"/>
    <x v="17"/>
    <x v="68"/>
    <n v="6"/>
    <n v="1"/>
    <n v="19"/>
    <n v="15"/>
    <x v="3"/>
    <x v="0"/>
    <x v="7"/>
  </r>
  <r>
    <x v="0"/>
    <x v="7"/>
    <x v="18"/>
    <x v="69"/>
    <m/>
    <n v="2"/>
    <n v="2"/>
    <n v="58"/>
    <x v="3"/>
    <x v="0"/>
    <x v="7"/>
  </r>
  <r>
    <x v="0"/>
    <x v="7"/>
    <x v="18"/>
    <x v="70"/>
    <n v="80"/>
    <n v="31"/>
    <n v="412"/>
    <n v="169"/>
    <x v="3"/>
    <x v="0"/>
    <x v="7"/>
  </r>
  <r>
    <x v="0"/>
    <x v="7"/>
    <x v="18"/>
    <x v="71"/>
    <n v="231"/>
    <n v="80"/>
    <n v="955"/>
    <n v="319"/>
    <x v="3"/>
    <x v="0"/>
    <x v="7"/>
  </r>
  <r>
    <x v="0"/>
    <x v="7"/>
    <x v="18"/>
    <x v="375"/>
    <n v="1"/>
    <m/>
    <n v="3"/>
    <m/>
    <x v="3"/>
    <x v="0"/>
    <x v="7"/>
  </r>
  <r>
    <x v="0"/>
    <x v="7"/>
    <x v="18"/>
    <x v="376"/>
    <n v="1"/>
    <m/>
    <n v="1"/>
    <m/>
    <x v="3"/>
    <x v="0"/>
    <x v="7"/>
  </r>
  <r>
    <x v="0"/>
    <x v="7"/>
    <x v="18"/>
    <x v="377"/>
    <m/>
    <m/>
    <n v="1"/>
    <m/>
    <x v="3"/>
    <x v="0"/>
    <x v="7"/>
  </r>
  <r>
    <x v="0"/>
    <x v="7"/>
    <x v="18"/>
    <x v="538"/>
    <m/>
    <m/>
    <n v="3"/>
    <m/>
    <x v="3"/>
    <x v="0"/>
    <x v="7"/>
  </r>
  <r>
    <x v="0"/>
    <x v="7"/>
    <x v="18"/>
    <x v="72"/>
    <n v="53"/>
    <m/>
    <n v="149"/>
    <m/>
    <x v="3"/>
    <x v="0"/>
    <x v="7"/>
  </r>
  <r>
    <x v="0"/>
    <x v="7"/>
    <x v="18"/>
    <x v="73"/>
    <n v="90"/>
    <n v="27"/>
    <n v="352"/>
    <n v="135"/>
    <x v="3"/>
    <x v="0"/>
    <x v="7"/>
  </r>
  <r>
    <x v="0"/>
    <x v="7"/>
    <x v="18"/>
    <x v="74"/>
    <n v="11"/>
    <m/>
    <n v="15"/>
    <m/>
    <x v="3"/>
    <x v="0"/>
    <x v="7"/>
  </r>
  <r>
    <x v="0"/>
    <x v="7"/>
    <x v="18"/>
    <x v="75"/>
    <n v="11"/>
    <m/>
    <n v="22"/>
    <m/>
    <x v="3"/>
    <x v="0"/>
    <x v="7"/>
  </r>
  <r>
    <x v="0"/>
    <x v="7"/>
    <x v="19"/>
    <x v="76"/>
    <m/>
    <m/>
    <n v="7"/>
    <n v="4"/>
    <x v="5"/>
    <x v="0"/>
    <x v="7"/>
  </r>
  <r>
    <x v="0"/>
    <x v="7"/>
    <x v="19"/>
    <x v="77"/>
    <m/>
    <n v="1"/>
    <n v="5"/>
    <n v="10"/>
    <x v="5"/>
    <x v="0"/>
    <x v="7"/>
  </r>
  <r>
    <x v="0"/>
    <x v="7"/>
    <x v="19"/>
    <x v="379"/>
    <n v="1"/>
    <n v="1"/>
    <n v="3"/>
    <n v="1"/>
    <x v="5"/>
    <x v="0"/>
    <x v="7"/>
  </r>
  <r>
    <x v="0"/>
    <x v="7"/>
    <x v="19"/>
    <x v="78"/>
    <n v="4"/>
    <n v="4"/>
    <n v="26"/>
    <n v="52"/>
    <x v="5"/>
    <x v="0"/>
    <x v="7"/>
  </r>
  <r>
    <x v="0"/>
    <x v="7"/>
    <x v="19"/>
    <x v="79"/>
    <n v="3"/>
    <n v="3"/>
    <n v="24"/>
    <n v="32"/>
    <x v="5"/>
    <x v="0"/>
    <x v="7"/>
  </r>
  <r>
    <x v="0"/>
    <x v="7"/>
    <x v="20"/>
    <x v="629"/>
    <m/>
    <m/>
    <n v="1"/>
    <m/>
    <x v="4"/>
    <x v="0"/>
    <x v="7"/>
  </r>
  <r>
    <x v="0"/>
    <x v="7"/>
    <x v="20"/>
    <x v="380"/>
    <m/>
    <m/>
    <m/>
    <n v="1"/>
    <x v="4"/>
    <x v="0"/>
    <x v="7"/>
  </r>
  <r>
    <x v="0"/>
    <x v="7"/>
    <x v="20"/>
    <x v="80"/>
    <n v="1"/>
    <m/>
    <n v="4"/>
    <m/>
    <x v="4"/>
    <x v="0"/>
    <x v="7"/>
  </r>
  <r>
    <x v="0"/>
    <x v="7"/>
    <x v="21"/>
    <x v="81"/>
    <n v="68"/>
    <n v="2"/>
    <n v="318"/>
    <n v="2"/>
    <x v="3"/>
    <x v="0"/>
    <x v="7"/>
  </r>
  <r>
    <x v="0"/>
    <x v="7"/>
    <x v="21"/>
    <x v="82"/>
    <n v="93"/>
    <n v="20"/>
    <n v="427"/>
    <n v="265"/>
    <x v="3"/>
    <x v="0"/>
    <x v="7"/>
  </r>
  <r>
    <x v="0"/>
    <x v="7"/>
    <x v="21"/>
    <x v="83"/>
    <n v="88"/>
    <n v="19"/>
    <n v="665"/>
    <n v="203"/>
    <x v="3"/>
    <x v="0"/>
    <x v="7"/>
  </r>
  <r>
    <x v="0"/>
    <x v="7"/>
    <x v="21"/>
    <x v="85"/>
    <m/>
    <m/>
    <n v="6"/>
    <m/>
    <x v="3"/>
    <x v="0"/>
    <x v="7"/>
  </r>
  <r>
    <x v="0"/>
    <x v="7"/>
    <x v="21"/>
    <x v="86"/>
    <n v="20"/>
    <n v="10"/>
    <n v="105"/>
    <n v="97"/>
    <x v="3"/>
    <x v="0"/>
    <x v="7"/>
  </r>
  <r>
    <x v="0"/>
    <x v="7"/>
    <x v="21"/>
    <x v="87"/>
    <n v="318"/>
    <n v="80"/>
    <n v="1527"/>
    <n v="475"/>
    <x v="3"/>
    <x v="0"/>
    <x v="7"/>
  </r>
  <r>
    <x v="0"/>
    <x v="7"/>
    <x v="21"/>
    <x v="750"/>
    <m/>
    <m/>
    <n v="1"/>
    <m/>
    <x v="3"/>
    <x v="0"/>
    <x v="7"/>
  </r>
  <r>
    <x v="0"/>
    <x v="7"/>
    <x v="23"/>
    <x v="89"/>
    <n v="1"/>
    <n v="2"/>
    <n v="6"/>
    <n v="3"/>
    <x v="0"/>
    <x v="0"/>
    <x v="7"/>
  </r>
  <r>
    <x v="0"/>
    <x v="7"/>
    <x v="23"/>
    <x v="381"/>
    <n v="2"/>
    <m/>
    <n v="3"/>
    <n v="1"/>
    <x v="0"/>
    <x v="0"/>
    <x v="7"/>
  </r>
  <r>
    <x v="0"/>
    <x v="7"/>
    <x v="23"/>
    <x v="90"/>
    <n v="4"/>
    <m/>
    <n v="20"/>
    <n v="8"/>
    <x v="0"/>
    <x v="0"/>
    <x v="7"/>
  </r>
  <r>
    <x v="0"/>
    <x v="7"/>
    <x v="23"/>
    <x v="91"/>
    <m/>
    <m/>
    <n v="1"/>
    <m/>
    <x v="0"/>
    <x v="0"/>
    <x v="7"/>
  </r>
  <r>
    <x v="0"/>
    <x v="7"/>
    <x v="23"/>
    <x v="92"/>
    <n v="1"/>
    <m/>
    <n v="2"/>
    <m/>
    <x v="0"/>
    <x v="0"/>
    <x v="7"/>
  </r>
  <r>
    <x v="0"/>
    <x v="7"/>
    <x v="23"/>
    <x v="683"/>
    <m/>
    <m/>
    <m/>
    <n v="1"/>
    <x v="0"/>
    <x v="0"/>
    <x v="7"/>
  </r>
  <r>
    <x v="0"/>
    <x v="7"/>
    <x v="23"/>
    <x v="382"/>
    <n v="1"/>
    <m/>
    <n v="1"/>
    <m/>
    <x v="0"/>
    <x v="0"/>
    <x v="7"/>
  </r>
  <r>
    <x v="0"/>
    <x v="7"/>
    <x v="23"/>
    <x v="383"/>
    <n v="5"/>
    <m/>
    <n v="12"/>
    <m/>
    <x v="0"/>
    <x v="0"/>
    <x v="7"/>
  </r>
  <r>
    <x v="0"/>
    <x v="7"/>
    <x v="23"/>
    <x v="751"/>
    <m/>
    <m/>
    <n v="1"/>
    <m/>
    <x v="0"/>
    <x v="0"/>
    <x v="7"/>
  </r>
  <r>
    <x v="0"/>
    <x v="7"/>
    <x v="23"/>
    <x v="93"/>
    <m/>
    <m/>
    <n v="5"/>
    <m/>
    <x v="0"/>
    <x v="0"/>
    <x v="7"/>
  </r>
  <r>
    <x v="0"/>
    <x v="7"/>
    <x v="23"/>
    <x v="685"/>
    <m/>
    <n v="1"/>
    <m/>
    <n v="1"/>
    <x v="0"/>
    <x v="0"/>
    <x v="7"/>
  </r>
  <r>
    <x v="0"/>
    <x v="7"/>
    <x v="23"/>
    <x v="384"/>
    <m/>
    <m/>
    <n v="8"/>
    <m/>
    <x v="0"/>
    <x v="0"/>
    <x v="7"/>
  </r>
  <r>
    <x v="0"/>
    <x v="7"/>
    <x v="23"/>
    <x v="385"/>
    <m/>
    <m/>
    <n v="2"/>
    <m/>
    <x v="0"/>
    <x v="0"/>
    <x v="7"/>
  </r>
  <r>
    <x v="0"/>
    <x v="7"/>
    <x v="23"/>
    <x v="608"/>
    <m/>
    <m/>
    <n v="2"/>
    <m/>
    <x v="0"/>
    <x v="0"/>
    <x v="7"/>
  </r>
  <r>
    <x v="0"/>
    <x v="7"/>
    <x v="23"/>
    <x v="592"/>
    <m/>
    <m/>
    <n v="1"/>
    <m/>
    <x v="0"/>
    <x v="0"/>
    <x v="7"/>
  </r>
  <r>
    <x v="0"/>
    <x v="7"/>
    <x v="23"/>
    <x v="386"/>
    <m/>
    <m/>
    <n v="3"/>
    <m/>
    <x v="0"/>
    <x v="0"/>
    <x v="7"/>
  </r>
  <r>
    <x v="0"/>
    <x v="7"/>
    <x v="23"/>
    <x v="96"/>
    <n v="1"/>
    <m/>
    <n v="3"/>
    <m/>
    <x v="0"/>
    <x v="0"/>
    <x v="7"/>
  </r>
  <r>
    <x v="0"/>
    <x v="7"/>
    <x v="24"/>
    <x v="388"/>
    <n v="7"/>
    <m/>
    <n v="16"/>
    <m/>
    <x v="3"/>
    <x v="0"/>
    <x v="7"/>
  </r>
  <r>
    <x v="0"/>
    <x v="7"/>
    <x v="24"/>
    <x v="544"/>
    <m/>
    <m/>
    <n v="1"/>
    <m/>
    <x v="3"/>
    <x v="0"/>
    <x v="7"/>
  </r>
  <r>
    <x v="0"/>
    <x v="7"/>
    <x v="24"/>
    <x v="545"/>
    <n v="2"/>
    <m/>
    <n v="2"/>
    <m/>
    <x v="3"/>
    <x v="0"/>
    <x v="7"/>
  </r>
  <r>
    <x v="0"/>
    <x v="7"/>
    <x v="24"/>
    <x v="389"/>
    <m/>
    <m/>
    <n v="2"/>
    <m/>
    <x v="3"/>
    <x v="0"/>
    <x v="7"/>
  </r>
  <r>
    <x v="0"/>
    <x v="7"/>
    <x v="75"/>
    <x v="390"/>
    <m/>
    <n v="1"/>
    <m/>
    <n v="1"/>
    <x v="3"/>
    <x v="0"/>
    <x v="7"/>
  </r>
  <r>
    <x v="0"/>
    <x v="7"/>
    <x v="76"/>
    <x v="391"/>
    <m/>
    <m/>
    <n v="1"/>
    <m/>
    <x v="3"/>
    <x v="0"/>
    <x v="7"/>
  </r>
  <r>
    <x v="0"/>
    <x v="7"/>
    <x v="25"/>
    <x v="392"/>
    <m/>
    <m/>
    <n v="2"/>
    <m/>
    <x v="5"/>
    <x v="0"/>
    <x v="7"/>
  </r>
  <r>
    <x v="0"/>
    <x v="7"/>
    <x v="25"/>
    <x v="98"/>
    <n v="22"/>
    <n v="149"/>
    <n v="178"/>
    <n v="1603"/>
    <x v="5"/>
    <x v="0"/>
    <x v="7"/>
  </r>
  <r>
    <x v="0"/>
    <x v="7"/>
    <x v="25"/>
    <x v="100"/>
    <m/>
    <m/>
    <n v="1"/>
    <m/>
    <x v="5"/>
    <x v="0"/>
    <x v="7"/>
  </r>
  <r>
    <x v="0"/>
    <x v="7"/>
    <x v="25"/>
    <x v="393"/>
    <n v="1"/>
    <m/>
    <n v="11"/>
    <m/>
    <x v="5"/>
    <x v="0"/>
    <x v="7"/>
  </r>
  <r>
    <x v="0"/>
    <x v="7"/>
    <x v="25"/>
    <x v="394"/>
    <n v="4"/>
    <m/>
    <n v="20"/>
    <m/>
    <x v="5"/>
    <x v="0"/>
    <x v="7"/>
  </r>
  <r>
    <x v="0"/>
    <x v="7"/>
    <x v="25"/>
    <x v="395"/>
    <m/>
    <m/>
    <n v="1"/>
    <m/>
    <x v="5"/>
    <x v="0"/>
    <x v="7"/>
  </r>
  <r>
    <x v="0"/>
    <x v="7"/>
    <x v="25"/>
    <x v="396"/>
    <n v="1"/>
    <m/>
    <n v="1"/>
    <m/>
    <x v="5"/>
    <x v="0"/>
    <x v="7"/>
  </r>
  <r>
    <x v="0"/>
    <x v="7"/>
    <x v="25"/>
    <x v="101"/>
    <n v="13"/>
    <n v="27"/>
    <n v="147"/>
    <n v="148"/>
    <x v="5"/>
    <x v="0"/>
    <x v="7"/>
  </r>
  <r>
    <x v="0"/>
    <x v="7"/>
    <x v="25"/>
    <x v="399"/>
    <n v="1"/>
    <n v="4"/>
    <n v="2"/>
    <n v="4"/>
    <x v="5"/>
    <x v="0"/>
    <x v="7"/>
  </r>
  <r>
    <x v="0"/>
    <x v="7"/>
    <x v="25"/>
    <x v="102"/>
    <n v="76"/>
    <n v="13"/>
    <n v="381"/>
    <n v="132"/>
    <x v="5"/>
    <x v="0"/>
    <x v="7"/>
  </r>
  <r>
    <x v="0"/>
    <x v="7"/>
    <x v="25"/>
    <x v="103"/>
    <n v="14"/>
    <n v="16"/>
    <n v="85"/>
    <n v="210"/>
    <x v="5"/>
    <x v="0"/>
    <x v="7"/>
  </r>
  <r>
    <x v="0"/>
    <x v="7"/>
    <x v="25"/>
    <x v="104"/>
    <n v="28"/>
    <n v="14"/>
    <n v="121"/>
    <n v="74"/>
    <x v="5"/>
    <x v="0"/>
    <x v="7"/>
  </r>
  <r>
    <x v="0"/>
    <x v="7"/>
    <x v="25"/>
    <x v="105"/>
    <n v="2"/>
    <m/>
    <n v="12"/>
    <m/>
    <x v="5"/>
    <x v="0"/>
    <x v="7"/>
  </r>
  <r>
    <x v="0"/>
    <x v="7"/>
    <x v="25"/>
    <x v="401"/>
    <n v="1"/>
    <m/>
    <n v="1"/>
    <m/>
    <x v="5"/>
    <x v="0"/>
    <x v="7"/>
  </r>
  <r>
    <x v="0"/>
    <x v="7"/>
    <x v="25"/>
    <x v="106"/>
    <n v="25"/>
    <n v="12"/>
    <n v="97"/>
    <n v="55"/>
    <x v="5"/>
    <x v="0"/>
    <x v="7"/>
  </r>
  <r>
    <x v="0"/>
    <x v="7"/>
    <x v="25"/>
    <x v="107"/>
    <n v="43"/>
    <n v="171"/>
    <n v="232"/>
    <n v="1803"/>
    <x v="5"/>
    <x v="0"/>
    <x v="7"/>
  </r>
  <r>
    <x v="0"/>
    <x v="7"/>
    <x v="25"/>
    <x v="108"/>
    <n v="98"/>
    <n v="66"/>
    <n v="594"/>
    <n v="409"/>
    <x v="5"/>
    <x v="0"/>
    <x v="7"/>
  </r>
  <r>
    <x v="0"/>
    <x v="7"/>
    <x v="25"/>
    <x v="752"/>
    <m/>
    <m/>
    <n v="1"/>
    <m/>
    <x v="5"/>
    <x v="0"/>
    <x v="7"/>
  </r>
  <r>
    <x v="0"/>
    <x v="7"/>
    <x v="26"/>
    <x v="690"/>
    <m/>
    <m/>
    <n v="1"/>
    <m/>
    <x v="0"/>
    <x v="0"/>
    <x v="7"/>
  </r>
  <r>
    <x v="0"/>
    <x v="7"/>
    <x v="26"/>
    <x v="110"/>
    <n v="1"/>
    <m/>
    <n v="3"/>
    <n v="2"/>
    <x v="0"/>
    <x v="0"/>
    <x v="7"/>
  </r>
  <r>
    <x v="0"/>
    <x v="7"/>
    <x v="26"/>
    <x v="111"/>
    <m/>
    <m/>
    <m/>
    <n v="5"/>
    <x v="0"/>
    <x v="0"/>
    <x v="7"/>
  </r>
  <r>
    <x v="0"/>
    <x v="7"/>
    <x v="26"/>
    <x v="402"/>
    <m/>
    <m/>
    <n v="1"/>
    <m/>
    <x v="0"/>
    <x v="0"/>
    <x v="7"/>
  </r>
  <r>
    <x v="0"/>
    <x v="7"/>
    <x v="26"/>
    <x v="112"/>
    <n v="1"/>
    <m/>
    <n v="3"/>
    <n v="3"/>
    <x v="0"/>
    <x v="0"/>
    <x v="7"/>
  </r>
  <r>
    <x v="0"/>
    <x v="7"/>
    <x v="103"/>
    <x v="753"/>
    <n v="1"/>
    <m/>
    <n v="4"/>
    <m/>
    <x v="6"/>
    <x v="0"/>
    <x v="7"/>
  </r>
  <r>
    <x v="0"/>
    <x v="7"/>
    <x v="103"/>
    <x v="754"/>
    <m/>
    <m/>
    <n v="1"/>
    <m/>
    <x v="6"/>
    <x v="0"/>
    <x v="7"/>
  </r>
  <r>
    <x v="0"/>
    <x v="7"/>
    <x v="103"/>
    <x v="692"/>
    <m/>
    <m/>
    <n v="5"/>
    <m/>
    <x v="6"/>
    <x v="0"/>
    <x v="7"/>
  </r>
  <r>
    <x v="0"/>
    <x v="7"/>
    <x v="27"/>
    <x v="113"/>
    <m/>
    <m/>
    <m/>
    <n v="5"/>
    <x v="0"/>
    <x v="0"/>
    <x v="7"/>
  </r>
  <r>
    <x v="0"/>
    <x v="7"/>
    <x v="28"/>
    <x v="115"/>
    <m/>
    <m/>
    <n v="22"/>
    <m/>
    <x v="3"/>
    <x v="0"/>
    <x v="7"/>
  </r>
  <r>
    <x v="0"/>
    <x v="7"/>
    <x v="28"/>
    <x v="116"/>
    <n v="19"/>
    <m/>
    <n v="58"/>
    <n v="9"/>
    <x v="3"/>
    <x v="0"/>
    <x v="7"/>
  </r>
  <r>
    <x v="0"/>
    <x v="7"/>
    <x v="28"/>
    <x v="117"/>
    <n v="6"/>
    <m/>
    <n v="43"/>
    <m/>
    <x v="3"/>
    <x v="0"/>
    <x v="7"/>
  </r>
  <r>
    <x v="0"/>
    <x v="7"/>
    <x v="28"/>
    <x v="118"/>
    <n v="17"/>
    <m/>
    <n v="17"/>
    <m/>
    <x v="3"/>
    <x v="0"/>
    <x v="7"/>
  </r>
  <r>
    <x v="0"/>
    <x v="7"/>
    <x v="28"/>
    <x v="403"/>
    <m/>
    <m/>
    <n v="1"/>
    <m/>
    <x v="3"/>
    <x v="0"/>
    <x v="7"/>
  </r>
  <r>
    <x v="0"/>
    <x v="7"/>
    <x v="28"/>
    <x v="404"/>
    <m/>
    <m/>
    <n v="1"/>
    <m/>
    <x v="3"/>
    <x v="0"/>
    <x v="7"/>
  </r>
  <r>
    <x v="0"/>
    <x v="7"/>
    <x v="28"/>
    <x v="405"/>
    <m/>
    <m/>
    <m/>
    <n v="1"/>
    <x v="3"/>
    <x v="0"/>
    <x v="7"/>
  </r>
  <r>
    <x v="0"/>
    <x v="7"/>
    <x v="28"/>
    <x v="407"/>
    <m/>
    <n v="3"/>
    <n v="2"/>
    <n v="8"/>
    <x v="3"/>
    <x v="0"/>
    <x v="7"/>
  </r>
  <r>
    <x v="0"/>
    <x v="7"/>
    <x v="77"/>
    <x v="546"/>
    <m/>
    <n v="1"/>
    <m/>
    <n v="3"/>
    <x v="1"/>
    <x v="0"/>
    <x v="7"/>
  </r>
  <r>
    <x v="0"/>
    <x v="7"/>
    <x v="77"/>
    <x v="408"/>
    <m/>
    <m/>
    <n v="1"/>
    <n v="7"/>
    <x v="1"/>
    <x v="0"/>
    <x v="7"/>
  </r>
  <r>
    <x v="0"/>
    <x v="7"/>
    <x v="77"/>
    <x v="694"/>
    <m/>
    <m/>
    <n v="1"/>
    <m/>
    <x v="1"/>
    <x v="0"/>
    <x v="7"/>
  </r>
  <r>
    <x v="0"/>
    <x v="7"/>
    <x v="77"/>
    <x v="409"/>
    <m/>
    <m/>
    <m/>
    <n v="1"/>
    <x v="1"/>
    <x v="0"/>
    <x v="7"/>
  </r>
  <r>
    <x v="0"/>
    <x v="7"/>
    <x v="29"/>
    <x v="609"/>
    <m/>
    <m/>
    <n v="1"/>
    <m/>
    <x v="4"/>
    <x v="0"/>
    <x v="7"/>
  </r>
  <r>
    <x v="0"/>
    <x v="7"/>
    <x v="29"/>
    <x v="410"/>
    <n v="2"/>
    <m/>
    <n v="4"/>
    <n v="3"/>
    <x v="4"/>
    <x v="0"/>
    <x v="7"/>
  </r>
  <r>
    <x v="0"/>
    <x v="7"/>
    <x v="29"/>
    <x v="119"/>
    <n v="4"/>
    <n v="6"/>
    <n v="18"/>
    <n v="13"/>
    <x v="4"/>
    <x v="0"/>
    <x v="7"/>
  </r>
  <r>
    <x v="0"/>
    <x v="7"/>
    <x v="29"/>
    <x v="411"/>
    <m/>
    <m/>
    <n v="1"/>
    <m/>
    <x v="4"/>
    <x v="0"/>
    <x v="7"/>
  </r>
  <r>
    <x v="0"/>
    <x v="7"/>
    <x v="29"/>
    <x v="120"/>
    <n v="6"/>
    <m/>
    <n v="27"/>
    <n v="14"/>
    <x v="4"/>
    <x v="0"/>
    <x v="7"/>
  </r>
  <r>
    <x v="0"/>
    <x v="7"/>
    <x v="78"/>
    <x v="412"/>
    <n v="2"/>
    <m/>
    <n v="3"/>
    <m/>
    <x v="3"/>
    <x v="0"/>
    <x v="7"/>
  </r>
  <r>
    <x v="0"/>
    <x v="7"/>
    <x v="78"/>
    <x v="413"/>
    <n v="1"/>
    <m/>
    <n v="5"/>
    <m/>
    <x v="3"/>
    <x v="0"/>
    <x v="7"/>
  </r>
  <r>
    <x v="0"/>
    <x v="7"/>
    <x v="78"/>
    <x v="414"/>
    <n v="3"/>
    <m/>
    <n v="4"/>
    <m/>
    <x v="3"/>
    <x v="0"/>
    <x v="7"/>
  </r>
  <r>
    <x v="0"/>
    <x v="7"/>
    <x v="30"/>
    <x v="121"/>
    <n v="169"/>
    <m/>
    <n v="272"/>
    <m/>
    <x v="3"/>
    <x v="0"/>
    <x v="7"/>
  </r>
  <r>
    <x v="0"/>
    <x v="7"/>
    <x v="30"/>
    <x v="755"/>
    <m/>
    <m/>
    <n v="2"/>
    <m/>
    <x v="3"/>
    <x v="0"/>
    <x v="7"/>
  </r>
  <r>
    <x v="0"/>
    <x v="7"/>
    <x v="31"/>
    <x v="122"/>
    <n v="21"/>
    <n v="11"/>
    <n v="84"/>
    <n v="120"/>
    <x v="5"/>
    <x v="0"/>
    <x v="7"/>
  </r>
  <r>
    <x v="0"/>
    <x v="7"/>
    <x v="31"/>
    <x v="123"/>
    <n v="11"/>
    <n v="22"/>
    <n v="130"/>
    <n v="270"/>
    <x v="5"/>
    <x v="0"/>
    <x v="7"/>
  </r>
  <r>
    <x v="0"/>
    <x v="7"/>
    <x v="31"/>
    <x v="124"/>
    <n v="18"/>
    <n v="40"/>
    <n v="168"/>
    <n v="373"/>
    <x v="5"/>
    <x v="0"/>
    <x v="7"/>
  </r>
  <r>
    <x v="0"/>
    <x v="7"/>
    <x v="31"/>
    <x v="415"/>
    <n v="1"/>
    <n v="1"/>
    <n v="5"/>
    <n v="2"/>
    <x v="5"/>
    <x v="0"/>
    <x v="7"/>
  </r>
  <r>
    <x v="0"/>
    <x v="7"/>
    <x v="31"/>
    <x v="417"/>
    <n v="2"/>
    <m/>
    <n v="4"/>
    <m/>
    <x v="5"/>
    <x v="0"/>
    <x v="7"/>
  </r>
  <r>
    <x v="0"/>
    <x v="7"/>
    <x v="31"/>
    <x v="418"/>
    <n v="28"/>
    <n v="12"/>
    <n v="150"/>
    <n v="159"/>
    <x v="5"/>
    <x v="0"/>
    <x v="7"/>
  </r>
  <r>
    <x v="0"/>
    <x v="7"/>
    <x v="31"/>
    <x v="419"/>
    <n v="1"/>
    <m/>
    <n v="5"/>
    <m/>
    <x v="5"/>
    <x v="0"/>
    <x v="7"/>
  </r>
  <r>
    <x v="0"/>
    <x v="7"/>
    <x v="31"/>
    <x v="420"/>
    <n v="1"/>
    <m/>
    <n v="3"/>
    <m/>
    <x v="5"/>
    <x v="0"/>
    <x v="7"/>
  </r>
  <r>
    <x v="0"/>
    <x v="7"/>
    <x v="31"/>
    <x v="421"/>
    <m/>
    <m/>
    <m/>
    <n v="3"/>
    <x v="5"/>
    <x v="0"/>
    <x v="7"/>
  </r>
  <r>
    <x v="0"/>
    <x v="7"/>
    <x v="31"/>
    <x v="422"/>
    <n v="8"/>
    <m/>
    <n v="15"/>
    <m/>
    <x v="5"/>
    <x v="0"/>
    <x v="7"/>
  </r>
  <r>
    <x v="0"/>
    <x v="7"/>
    <x v="31"/>
    <x v="549"/>
    <n v="1"/>
    <m/>
    <n v="1"/>
    <m/>
    <x v="5"/>
    <x v="0"/>
    <x v="7"/>
  </r>
  <r>
    <x v="0"/>
    <x v="7"/>
    <x v="31"/>
    <x v="127"/>
    <n v="24"/>
    <n v="2"/>
    <n v="91"/>
    <n v="33"/>
    <x v="5"/>
    <x v="0"/>
    <x v="7"/>
  </r>
  <r>
    <x v="0"/>
    <x v="7"/>
    <x v="31"/>
    <x v="128"/>
    <n v="6"/>
    <n v="8"/>
    <n v="53"/>
    <n v="54"/>
    <x v="5"/>
    <x v="0"/>
    <x v="7"/>
  </r>
  <r>
    <x v="0"/>
    <x v="7"/>
    <x v="31"/>
    <x v="552"/>
    <m/>
    <m/>
    <m/>
    <n v="1"/>
    <x v="5"/>
    <x v="0"/>
    <x v="7"/>
  </r>
  <r>
    <x v="0"/>
    <x v="7"/>
    <x v="31"/>
    <x v="129"/>
    <n v="14"/>
    <n v="169"/>
    <n v="167"/>
    <n v="1884"/>
    <x v="5"/>
    <x v="0"/>
    <x v="7"/>
  </r>
  <r>
    <x v="0"/>
    <x v="7"/>
    <x v="31"/>
    <x v="130"/>
    <n v="14"/>
    <n v="59"/>
    <n v="112"/>
    <n v="546"/>
    <x v="5"/>
    <x v="0"/>
    <x v="7"/>
  </r>
  <r>
    <x v="0"/>
    <x v="7"/>
    <x v="31"/>
    <x v="131"/>
    <n v="18"/>
    <n v="11"/>
    <n v="183"/>
    <n v="133"/>
    <x v="5"/>
    <x v="0"/>
    <x v="7"/>
  </r>
  <r>
    <x v="0"/>
    <x v="7"/>
    <x v="31"/>
    <x v="132"/>
    <n v="17"/>
    <n v="26"/>
    <n v="105"/>
    <n v="225"/>
    <x v="5"/>
    <x v="0"/>
    <x v="7"/>
  </r>
  <r>
    <x v="0"/>
    <x v="7"/>
    <x v="31"/>
    <x v="133"/>
    <n v="87"/>
    <n v="41"/>
    <n v="506"/>
    <n v="437"/>
    <x v="5"/>
    <x v="0"/>
    <x v="7"/>
  </r>
  <r>
    <x v="0"/>
    <x v="7"/>
    <x v="31"/>
    <x v="425"/>
    <n v="4"/>
    <n v="1"/>
    <n v="21"/>
    <n v="14"/>
    <x v="5"/>
    <x v="0"/>
    <x v="7"/>
  </r>
  <r>
    <x v="0"/>
    <x v="7"/>
    <x v="32"/>
    <x v="134"/>
    <n v="370"/>
    <n v="31"/>
    <n v="2039"/>
    <n v="479"/>
    <x v="2"/>
    <x v="1"/>
    <x v="7"/>
  </r>
  <r>
    <x v="0"/>
    <x v="7"/>
    <x v="32"/>
    <x v="135"/>
    <n v="374"/>
    <n v="56"/>
    <n v="2151"/>
    <n v="823"/>
    <x v="2"/>
    <x v="1"/>
    <x v="7"/>
  </r>
  <r>
    <x v="0"/>
    <x v="7"/>
    <x v="32"/>
    <x v="136"/>
    <m/>
    <n v="7"/>
    <n v="7"/>
    <n v="58"/>
    <x v="2"/>
    <x v="1"/>
    <x v="7"/>
  </r>
  <r>
    <x v="0"/>
    <x v="7"/>
    <x v="32"/>
    <x v="137"/>
    <n v="1094"/>
    <n v="256"/>
    <n v="6047"/>
    <n v="1590"/>
    <x v="2"/>
    <x v="1"/>
    <x v="7"/>
  </r>
  <r>
    <x v="0"/>
    <x v="7"/>
    <x v="32"/>
    <x v="138"/>
    <n v="595"/>
    <n v="94"/>
    <n v="3457"/>
    <n v="637"/>
    <x v="2"/>
    <x v="1"/>
    <x v="7"/>
  </r>
  <r>
    <x v="0"/>
    <x v="7"/>
    <x v="32"/>
    <x v="426"/>
    <m/>
    <n v="7"/>
    <n v="5"/>
    <n v="36"/>
    <x v="2"/>
    <x v="1"/>
    <x v="7"/>
  </r>
  <r>
    <x v="0"/>
    <x v="7"/>
    <x v="32"/>
    <x v="139"/>
    <n v="276"/>
    <n v="43"/>
    <n v="1485"/>
    <n v="376"/>
    <x v="2"/>
    <x v="1"/>
    <x v="7"/>
  </r>
  <r>
    <x v="0"/>
    <x v="7"/>
    <x v="32"/>
    <x v="141"/>
    <n v="10"/>
    <n v="140"/>
    <n v="121"/>
    <n v="959"/>
    <x v="2"/>
    <x v="1"/>
    <x v="7"/>
  </r>
  <r>
    <x v="0"/>
    <x v="7"/>
    <x v="32"/>
    <x v="142"/>
    <n v="266"/>
    <n v="165"/>
    <n v="526"/>
    <n v="2136"/>
    <x v="2"/>
    <x v="1"/>
    <x v="7"/>
  </r>
  <r>
    <x v="0"/>
    <x v="7"/>
    <x v="32"/>
    <x v="143"/>
    <n v="5"/>
    <n v="41"/>
    <n v="51"/>
    <n v="340"/>
    <x v="2"/>
    <x v="1"/>
    <x v="7"/>
  </r>
  <r>
    <x v="0"/>
    <x v="7"/>
    <x v="79"/>
    <x v="554"/>
    <m/>
    <m/>
    <n v="1"/>
    <m/>
    <x v="1"/>
    <x v="0"/>
    <x v="7"/>
  </r>
  <r>
    <x v="0"/>
    <x v="7"/>
    <x v="79"/>
    <x v="429"/>
    <m/>
    <n v="1"/>
    <n v="2"/>
    <n v="2"/>
    <x v="1"/>
    <x v="0"/>
    <x v="7"/>
  </r>
  <r>
    <x v="0"/>
    <x v="7"/>
    <x v="33"/>
    <x v="144"/>
    <n v="4"/>
    <n v="1"/>
    <n v="8"/>
    <n v="26"/>
    <x v="1"/>
    <x v="0"/>
    <x v="7"/>
  </r>
  <r>
    <x v="0"/>
    <x v="7"/>
    <x v="33"/>
    <x v="430"/>
    <m/>
    <m/>
    <n v="1"/>
    <m/>
    <x v="1"/>
    <x v="0"/>
    <x v="7"/>
  </r>
  <r>
    <x v="0"/>
    <x v="7"/>
    <x v="33"/>
    <x v="145"/>
    <n v="1"/>
    <n v="2"/>
    <n v="1"/>
    <n v="12"/>
    <x v="1"/>
    <x v="0"/>
    <x v="7"/>
  </r>
  <r>
    <x v="0"/>
    <x v="7"/>
    <x v="33"/>
    <x v="146"/>
    <n v="3"/>
    <n v="2"/>
    <n v="40"/>
    <n v="16"/>
    <x v="1"/>
    <x v="0"/>
    <x v="7"/>
  </r>
  <r>
    <x v="0"/>
    <x v="7"/>
    <x v="33"/>
    <x v="147"/>
    <m/>
    <n v="2"/>
    <n v="4"/>
    <n v="12"/>
    <x v="1"/>
    <x v="0"/>
    <x v="7"/>
  </r>
  <r>
    <x v="0"/>
    <x v="7"/>
    <x v="33"/>
    <x v="148"/>
    <n v="2"/>
    <n v="2"/>
    <n v="8"/>
    <n v="19"/>
    <x v="1"/>
    <x v="0"/>
    <x v="7"/>
  </r>
  <r>
    <x v="0"/>
    <x v="7"/>
    <x v="33"/>
    <x v="149"/>
    <n v="2"/>
    <m/>
    <n v="5"/>
    <n v="7"/>
    <x v="1"/>
    <x v="0"/>
    <x v="7"/>
  </r>
  <r>
    <x v="0"/>
    <x v="7"/>
    <x v="34"/>
    <x v="150"/>
    <n v="2"/>
    <n v="1"/>
    <n v="11"/>
    <n v="20"/>
    <x v="0"/>
    <x v="0"/>
    <x v="7"/>
  </r>
  <r>
    <x v="0"/>
    <x v="7"/>
    <x v="34"/>
    <x v="151"/>
    <m/>
    <m/>
    <n v="2"/>
    <n v="6"/>
    <x v="0"/>
    <x v="0"/>
    <x v="7"/>
  </r>
  <r>
    <x v="0"/>
    <x v="7"/>
    <x v="34"/>
    <x v="432"/>
    <m/>
    <m/>
    <n v="1"/>
    <m/>
    <x v="0"/>
    <x v="0"/>
    <x v="7"/>
  </r>
  <r>
    <x v="0"/>
    <x v="7"/>
    <x v="34"/>
    <x v="152"/>
    <m/>
    <m/>
    <n v="1"/>
    <n v="1"/>
    <x v="0"/>
    <x v="0"/>
    <x v="7"/>
  </r>
  <r>
    <x v="0"/>
    <x v="7"/>
    <x v="34"/>
    <x v="153"/>
    <n v="13"/>
    <m/>
    <n v="46"/>
    <n v="14"/>
    <x v="0"/>
    <x v="0"/>
    <x v="7"/>
  </r>
  <r>
    <x v="0"/>
    <x v="7"/>
    <x v="34"/>
    <x v="154"/>
    <n v="5"/>
    <n v="3"/>
    <n v="30"/>
    <n v="48"/>
    <x v="0"/>
    <x v="0"/>
    <x v="7"/>
  </r>
  <r>
    <x v="0"/>
    <x v="7"/>
    <x v="34"/>
    <x v="756"/>
    <m/>
    <n v="1"/>
    <m/>
    <n v="1"/>
    <x v="0"/>
    <x v="0"/>
    <x v="7"/>
  </r>
  <r>
    <x v="0"/>
    <x v="7"/>
    <x v="34"/>
    <x v="155"/>
    <n v="27"/>
    <m/>
    <n v="85"/>
    <n v="130"/>
    <x v="0"/>
    <x v="0"/>
    <x v="7"/>
  </r>
  <r>
    <x v="0"/>
    <x v="7"/>
    <x v="34"/>
    <x v="433"/>
    <n v="1"/>
    <m/>
    <n v="1"/>
    <n v="14"/>
    <x v="0"/>
    <x v="0"/>
    <x v="7"/>
  </r>
  <r>
    <x v="0"/>
    <x v="7"/>
    <x v="35"/>
    <x v="434"/>
    <m/>
    <m/>
    <n v="4"/>
    <n v="1"/>
    <x v="3"/>
    <x v="0"/>
    <x v="7"/>
  </r>
  <r>
    <x v="0"/>
    <x v="7"/>
    <x v="35"/>
    <x v="435"/>
    <n v="2"/>
    <m/>
    <n v="2"/>
    <m/>
    <x v="3"/>
    <x v="0"/>
    <x v="7"/>
  </r>
  <r>
    <x v="0"/>
    <x v="7"/>
    <x v="35"/>
    <x v="556"/>
    <n v="2"/>
    <m/>
    <n v="3"/>
    <m/>
    <x v="3"/>
    <x v="0"/>
    <x v="7"/>
  </r>
  <r>
    <x v="0"/>
    <x v="7"/>
    <x v="35"/>
    <x v="156"/>
    <n v="9"/>
    <m/>
    <n v="14"/>
    <m/>
    <x v="3"/>
    <x v="0"/>
    <x v="7"/>
  </r>
  <r>
    <x v="0"/>
    <x v="7"/>
    <x v="36"/>
    <x v="157"/>
    <n v="1"/>
    <m/>
    <n v="1"/>
    <m/>
    <x v="4"/>
    <x v="0"/>
    <x v="7"/>
  </r>
  <r>
    <x v="0"/>
    <x v="7"/>
    <x v="36"/>
    <x v="436"/>
    <m/>
    <m/>
    <m/>
    <n v="1"/>
    <x v="4"/>
    <x v="0"/>
    <x v="7"/>
  </r>
  <r>
    <x v="0"/>
    <x v="7"/>
    <x v="36"/>
    <x v="557"/>
    <m/>
    <m/>
    <n v="1"/>
    <m/>
    <x v="4"/>
    <x v="0"/>
    <x v="7"/>
  </r>
  <r>
    <x v="0"/>
    <x v="7"/>
    <x v="36"/>
    <x v="438"/>
    <n v="1"/>
    <m/>
    <n v="2"/>
    <m/>
    <x v="4"/>
    <x v="0"/>
    <x v="7"/>
  </r>
  <r>
    <x v="0"/>
    <x v="7"/>
    <x v="82"/>
    <x v="440"/>
    <n v="1"/>
    <m/>
    <n v="1"/>
    <m/>
    <x v="3"/>
    <x v="0"/>
    <x v="7"/>
  </r>
  <r>
    <x v="0"/>
    <x v="7"/>
    <x v="82"/>
    <x v="558"/>
    <n v="1"/>
    <m/>
    <n v="1"/>
    <m/>
    <x v="3"/>
    <x v="0"/>
    <x v="7"/>
  </r>
  <r>
    <x v="0"/>
    <x v="7"/>
    <x v="37"/>
    <x v="158"/>
    <m/>
    <m/>
    <n v="1"/>
    <n v="3"/>
    <x v="1"/>
    <x v="0"/>
    <x v="7"/>
  </r>
  <r>
    <x v="0"/>
    <x v="7"/>
    <x v="38"/>
    <x v="441"/>
    <n v="50"/>
    <m/>
    <n v="94"/>
    <m/>
    <x v="0"/>
    <x v="0"/>
    <x v="7"/>
  </r>
  <r>
    <x v="0"/>
    <x v="7"/>
    <x v="38"/>
    <x v="159"/>
    <m/>
    <m/>
    <n v="1"/>
    <m/>
    <x v="0"/>
    <x v="0"/>
    <x v="7"/>
  </r>
  <r>
    <x v="0"/>
    <x v="7"/>
    <x v="38"/>
    <x v="160"/>
    <n v="2"/>
    <n v="1"/>
    <n v="8"/>
    <n v="1"/>
    <x v="0"/>
    <x v="0"/>
    <x v="7"/>
  </r>
  <r>
    <x v="0"/>
    <x v="7"/>
    <x v="38"/>
    <x v="161"/>
    <n v="15"/>
    <n v="42"/>
    <n v="76"/>
    <n v="360"/>
    <x v="0"/>
    <x v="0"/>
    <x v="7"/>
  </r>
  <r>
    <x v="0"/>
    <x v="7"/>
    <x v="38"/>
    <x v="162"/>
    <n v="2"/>
    <n v="3"/>
    <n v="12"/>
    <n v="28"/>
    <x v="0"/>
    <x v="0"/>
    <x v="7"/>
  </r>
  <r>
    <x v="0"/>
    <x v="7"/>
    <x v="38"/>
    <x v="164"/>
    <n v="2"/>
    <n v="1"/>
    <n v="11"/>
    <n v="2"/>
    <x v="0"/>
    <x v="0"/>
    <x v="7"/>
  </r>
  <r>
    <x v="0"/>
    <x v="7"/>
    <x v="38"/>
    <x v="165"/>
    <n v="2"/>
    <n v="12"/>
    <n v="9"/>
    <n v="118"/>
    <x v="0"/>
    <x v="0"/>
    <x v="7"/>
  </r>
  <r>
    <x v="0"/>
    <x v="7"/>
    <x v="38"/>
    <x v="166"/>
    <n v="41"/>
    <m/>
    <n v="214"/>
    <m/>
    <x v="0"/>
    <x v="0"/>
    <x v="7"/>
  </r>
  <r>
    <x v="0"/>
    <x v="7"/>
    <x v="38"/>
    <x v="168"/>
    <m/>
    <m/>
    <m/>
    <n v="4"/>
    <x v="0"/>
    <x v="0"/>
    <x v="7"/>
  </r>
  <r>
    <x v="0"/>
    <x v="7"/>
    <x v="39"/>
    <x v="444"/>
    <m/>
    <m/>
    <m/>
    <n v="11"/>
    <x v="1"/>
    <x v="0"/>
    <x v="7"/>
  </r>
  <r>
    <x v="0"/>
    <x v="7"/>
    <x v="39"/>
    <x v="445"/>
    <m/>
    <n v="1"/>
    <m/>
    <n v="5"/>
    <x v="1"/>
    <x v="0"/>
    <x v="7"/>
  </r>
  <r>
    <x v="0"/>
    <x v="7"/>
    <x v="39"/>
    <x v="169"/>
    <m/>
    <n v="1"/>
    <n v="4"/>
    <n v="8"/>
    <x v="1"/>
    <x v="0"/>
    <x v="7"/>
  </r>
  <r>
    <x v="0"/>
    <x v="7"/>
    <x v="39"/>
    <x v="446"/>
    <m/>
    <m/>
    <n v="3"/>
    <n v="9"/>
    <x v="1"/>
    <x v="0"/>
    <x v="7"/>
  </r>
  <r>
    <x v="0"/>
    <x v="7"/>
    <x v="39"/>
    <x v="447"/>
    <n v="1"/>
    <n v="1"/>
    <n v="1"/>
    <n v="5"/>
    <x v="1"/>
    <x v="0"/>
    <x v="7"/>
  </r>
  <r>
    <x v="0"/>
    <x v="7"/>
    <x v="39"/>
    <x v="170"/>
    <n v="1"/>
    <n v="8"/>
    <n v="20"/>
    <n v="114"/>
    <x v="1"/>
    <x v="0"/>
    <x v="7"/>
  </r>
  <r>
    <x v="0"/>
    <x v="7"/>
    <x v="39"/>
    <x v="171"/>
    <n v="6"/>
    <n v="2"/>
    <n v="34"/>
    <n v="15"/>
    <x v="1"/>
    <x v="0"/>
    <x v="7"/>
  </r>
  <r>
    <x v="0"/>
    <x v="7"/>
    <x v="39"/>
    <x v="172"/>
    <m/>
    <m/>
    <n v="1"/>
    <n v="6"/>
    <x v="1"/>
    <x v="0"/>
    <x v="7"/>
  </r>
  <r>
    <x v="0"/>
    <x v="7"/>
    <x v="39"/>
    <x v="173"/>
    <m/>
    <n v="1"/>
    <n v="4"/>
    <n v="40"/>
    <x v="1"/>
    <x v="0"/>
    <x v="7"/>
  </r>
  <r>
    <x v="0"/>
    <x v="7"/>
    <x v="39"/>
    <x v="174"/>
    <n v="3"/>
    <n v="5"/>
    <n v="11"/>
    <n v="121"/>
    <x v="1"/>
    <x v="0"/>
    <x v="7"/>
  </r>
  <r>
    <x v="0"/>
    <x v="7"/>
    <x v="39"/>
    <x v="175"/>
    <n v="8"/>
    <n v="6"/>
    <n v="55"/>
    <n v="99"/>
    <x v="1"/>
    <x v="0"/>
    <x v="7"/>
  </r>
  <r>
    <x v="0"/>
    <x v="7"/>
    <x v="39"/>
    <x v="176"/>
    <n v="3"/>
    <n v="1"/>
    <n v="29"/>
    <n v="71"/>
    <x v="1"/>
    <x v="0"/>
    <x v="7"/>
  </r>
  <r>
    <x v="0"/>
    <x v="7"/>
    <x v="39"/>
    <x v="178"/>
    <m/>
    <m/>
    <n v="1"/>
    <n v="1"/>
    <x v="1"/>
    <x v="0"/>
    <x v="7"/>
  </r>
  <r>
    <x v="0"/>
    <x v="7"/>
    <x v="39"/>
    <x v="179"/>
    <m/>
    <m/>
    <n v="1"/>
    <m/>
    <x v="1"/>
    <x v="0"/>
    <x v="7"/>
  </r>
  <r>
    <x v="0"/>
    <x v="7"/>
    <x v="39"/>
    <x v="180"/>
    <n v="7"/>
    <n v="2"/>
    <n v="35"/>
    <n v="19"/>
    <x v="1"/>
    <x v="0"/>
    <x v="7"/>
  </r>
  <r>
    <x v="0"/>
    <x v="7"/>
    <x v="39"/>
    <x v="449"/>
    <m/>
    <m/>
    <n v="2"/>
    <m/>
    <x v="1"/>
    <x v="0"/>
    <x v="7"/>
  </r>
  <r>
    <x v="0"/>
    <x v="7"/>
    <x v="40"/>
    <x v="181"/>
    <n v="5"/>
    <n v="7"/>
    <n v="17"/>
    <n v="58"/>
    <x v="1"/>
    <x v="0"/>
    <x v="7"/>
  </r>
  <r>
    <x v="0"/>
    <x v="7"/>
    <x v="41"/>
    <x v="450"/>
    <m/>
    <m/>
    <n v="3"/>
    <m/>
    <x v="0"/>
    <x v="0"/>
    <x v="7"/>
  </r>
  <r>
    <x v="0"/>
    <x v="7"/>
    <x v="41"/>
    <x v="182"/>
    <n v="3"/>
    <n v="1"/>
    <n v="11"/>
    <n v="42"/>
    <x v="0"/>
    <x v="0"/>
    <x v="7"/>
  </r>
  <r>
    <x v="0"/>
    <x v="7"/>
    <x v="41"/>
    <x v="183"/>
    <m/>
    <n v="1"/>
    <n v="2"/>
    <n v="17"/>
    <x v="0"/>
    <x v="0"/>
    <x v="7"/>
  </r>
  <r>
    <x v="0"/>
    <x v="7"/>
    <x v="41"/>
    <x v="184"/>
    <m/>
    <m/>
    <m/>
    <n v="1"/>
    <x v="0"/>
    <x v="0"/>
    <x v="7"/>
  </r>
  <r>
    <x v="0"/>
    <x v="7"/>
    <x v="41"/>
    <x v="451"/>
    <m/>
    <m/>
    <n v="1"/>
    <m/>
    <x v="0"/>
    <x v="0"/>
    <x v="7"/>
  </r>
  <r>
    <x v="0"/>
    <x v="7"/>
    <x v="41"/>
    <x v="185"/>
    <n v="8"/>
    <n v="1"/>
    <n v="61"/>
    <n v="1"/>
    <x v="0"/>
    <x v="0"/>
    <x v="7"/>
  </r>
  <r>
    <x v="0"/>
    <x v="7"/>
    <x v="41"/>
    <x v="186"/>
    <n v="6"/>
    <n v="3"/>
    <n v="61"/>
    <n v="3"/>
    <x v="0"/>
    <x v="0"/>
    <x v="7"/>
  </r>
  <r>
    <x v="0"/>
    <x v="7"/>
    <x v="41"/>
    <x v="187"/>
    <n v="29"/>
    <n v="16"/>
    <n v="114"/>
    <n v="232"/>
    <x v="0"/>
    <x v="0"/>
    <x v="7"/>
  </r>
  <r>
    <x v="0"/>
    <x v="7"/>
    <x v="41"/>
    <x v="188"/>
    <m/>
    <n v="11"/>
    <n v="23"/>
    <n v="20"/>
    <x v="0"/>
    <x v="0"/>
    <x v="7"/>
  </r>
  <r>
    <x v="0"/>
    <x v="7"/>
    <x v="41"/>
    <x v="189"/>
    <n v="5"/>
    <n v="21"/>
    <n v="37"/>
    <n v="134"/>
    <x v="0"/>
    <x v="0"/>
    <x v="7"/>
  </r>
  <r>
    <x v="0"/>
    <x v="7"/>
    <x v="41"/>
    <x v="190"/>
    <n v="1"/>
    <m/>
    <n v="3"/>
    <m/>
    <x v="0"/>
    <x v="0"/>
    <x v="7"/>
  </r>
  <r>
    <x v="0"/>
    <x v="7"/>
    <x v="42"/>
    <x v="453"/>
    <m/>
    <m/>
    <m/>
    <n v="1"/>
    <x v="0"/>
    <x v="0"/>
    <x v="7"/>
  </r>
  <r>
    <x v="0"/>
    <x v="7"/>
    <x v="42"/>
    <x v="191"/>
    <m/>
    <m/>
    <n v="4"/>
    <n v="2"/>
    <x v="0"/>
    <x v="0"/>
    <x v="7"/>
  </r>
  <r>
    <x v="0"/>
    <x v="7"/>
    <x v="42"/>
    <x v="192"/>
    <m/>
    <m/>
    <m/>
    <n v="3"/>
    <x v="0"/>
    <x v="0"/>
    <x v="7"/>
  </r>
  <r>
    <x v="0"/>
    <x v="7"/>
    <x v="42"/>
    <x v="193"/>
    <m/>
    <n v="2"/>
    <n v="2"/>
    <n v="50"/>
    <x v="0"/>
    <x v="0"/>
    <x v="7"/>
  </r>
  <r>
    <x v="0"/>
    <x v="7"/>
    <x v="42"/>
    <x v="194"/>
    <m/>
    <n v="1"/>
    <m/>
    <n v="1"/>
    <x v="0"/>
    <x v="0"/>
    <x v="7"/>
  </r>
  <r>
    <x v="0"/>
    <x v="7"/>
    <x v="42"/>
    <x v="195"/>
    <n v="1"/>
    <m/>
    <n v="5"/>
    <m/>
    <x v="0"/>
    <x v="0"/>
    <x v="7"/>
  </r>
  <r>
    <x v="0"/>
    <x v="7"/>
    <x v="42"/>
    <x v="196"/>
    <m/>
    <m/>
    <m/>
    <n v="10"/>
    <x v="0"/>
    <x v="0"/>
    <x v="7"/>
  </r>
  <r>
    <x v="0"/>
    <x v="7"/>
    <x v="42"/>
    <x v="197"/>
    <n v="1"/>
    <m/>
    <n v="6"/>
    <m/>
    <x v="0"/>
    <x v="0"/>
    <x v="7"/>
  </r>
  <r>
    <x v="0"/>
    <x v="7"/>
    <x v="42"/>
    <x v="198"/>
    <n v="10"/>
    <n v="25"/>
    <n v="51"/>
    <n v="409"/>
    <x v="0"/>
    <x v="0"/>
    <x v="7"/>
  </r>
  <r>
    <x v="0"/>
    <x v="7"/>
    <x v="42"/>
    <x v="199"/>
    <m/>
    <m/>
    <n v="6"/>
    <m/>
    <x v="0"/>
    <x v="0"/>
    <x v="7"/>
  </r>
  <r>
    <x v="0"/>
    <x v="7"/>
    <x v="42"/>
    <x v="200"/>
    <m/>
    <m/>
    <m/>
    <n v="3"/>
    <x v="0"/>
    <x v="0"/>
    <x v="7"/>
  </r>
  <r>
    <x v="0"/>
    <x v="7"/>
    <x v="42"/>
    <x v="201"/>
    <n v="1"/>
    <n v="8"/>
    <n v="9"/>
    <n v="125"/>
    <x v="0"/>
    <x v="0"/>
    <x v="7"/>
  </r>
  <r>
    <x v="0"/>
    <x v="7"/>
    <x v="42"/>
    <x v="458"/>
    <n v="1"/>
    <m/>
    <n v="3"/>
    <m/>
    <x v="0"/>
    <x v="0"/>
    <x v="7"/>
  </r>
  <r>
    <x v="0"/>
    <x v="7"/>
    <x v="42"/>
    <x v="202"/>
    <n v="2"/>
    <n v="25"/>
    <n v="16"/>
    <n v="334"/>
    <x v="0"/>
    <x v="0"/>
    <x v="7"/>
  </r>
  <r>
    <x v="0"/>
    <x v="7"/>
    <x v="43"/>
    <x v="203"/>
    <n v="463"/>
    <m/>
    <n v="1888"/>
    <m/>
    <x v="3"/>
    <x v="0"/>
    <x v="7"/>
  </r>
  <r>
    <x v="0"/>
    <x v="7"/>
    <x v="43"/>
    <x v="204"/>
    <n v="27"/>
    <m/>
    <n v="41"/>
    <m/>
    <x v="3"/>
    <x v="0"/>
    <x v="7"/>
  </r>
  <r>
    <x v="0"/>
    <x v="7"/>
    <x v="44"/>
    <x v="459"/>
    <m/>
    <m/>
    <m/>
    <n v="1"/>
    <x v="1"/>
    <x v="0"/>
    <x v="7"/>
  </r>
  <r>
    <x v="0"/>
    <x v="7"/>
    <x v="44"/>
    <x v="205"/>
    <m/>
    <n v="1"/>
    <m/>
    <n v="6"/>
    <x v="1"/>
    <x v="0"/>
    <x v="7"/>
  </r>
  <r>
    <x v="0"/>
    <x v="7"/>
    <x v="45"/>
    <x v="206"/>
    <m/>
    <m/>
    <n v="1"/>
    <n v="6"/>
    <x v="1"/>
    <x v="0"/>
    <x v="7"/>
  </r>
  <r>
    <x v="0"/>
    <x v="7"/>
    <x v="45"/>
    <x v="461"/>
    <m/>
    <m/>
    <n v="1"/>
    <n v="6"/>
    <x v="1"/>
    <x v="0"/>
    <x v="7"/>
  </r>
  <r>
    <x v="0"/>
    <x v="7"/>
    <x v="45"/>
    <x v="462"/>
    <m/>
    <m/>
    <n v="3"/>
    <m/>
    <x v="1"/>
    <x v="0"/>
    <x v="7"/>
  </r>
  <r>
    <x v="0"/>
    <x v="7"/>
    <x v="45"/>
    <x v="463"/>
    <m/>
    <m/>
    <n v="1"/>
    <n v="1"/>
    <x v="1"/>
    <x v="0"/>
    <x v="7"/>
  </r>
  <r>
    <x v="0"/>
    <x v="7"/>
    <x v="46"/>
    <x v="566"/>
    <m/>
    <n v="1"/>
    <m/>
    <n v="1"/>
    <x v="1"/>
    <x v="0"/>
    <x v="7"/>
  </r>
  <r>
    <x v="0"/>
    <x v="7"/>
    <x v="46"/>
    <x v="207"/>
    <n v="8"/>
    <n v="3"/>
    <n v="38"/>
    <n v="54"/>
    <x v="1"/>
    <x v="0"/>
    <x v="7"/>
  </r>
  <r>
    <x v="0"/>
    <x v="7"/>
    <x v="46"/>
    <x v="613"/>
    <m/>
    <m/>
    <n v="1"/>
    <m/>
    <x v="1"/>
    <x v="0"/>
    <x v="7"/>
  </r>
  <r>
    <x v="0"/>
    <x v="7"/>
    <x v="46"/>
    <x v="464"/>
    <n v="1"/>
    <m/>
    <n v="16"/>
    <n v="25"/>
    <x v="1"/>
    <x v="0"/>
    <x v="7"/>
  </r>
  <r>
    <x v="0"/>
    <x v="7"/>
    <x v="46"/>
    <x v="465"/>
    <n v="1"/>
    <m/>
    <n v="2"/>
    <n v="4"/>
    <x v="1"/>
    <x v="0"/>
    <x v="7"/>
  </r>
  <r>
    <x v="0"/>
    <x v="7"/>
    <x v="46"/>
    <x v="466"/>
    <m/>
    <m/>
    <m/>
    <n v="1"/>
    <x v="1"/>
    <x v="0"/>
    <x v="7"/>
  </r>
  <r>
    <x v="0"/>
    <x v="7"/>
    <x v="46"/>
    <x v="467"/>
    <m/>
    <m/>
    <n v="1"/>
    <m/>
    <x v="1"/>
    <x v="0"/>
    <x v="7"/>
  </r>
  <r>
    <x v="0"/>
    <x v="7"/>
    <x v="46"/>
    <x v="468"/>
    <m/>
    <m/>
    <n v="6"/>
    <n v="7"/>
    <x v="1"/>
    <x v="0"/>
    <x v="7"/>
  </r>
  <r>
    <x v="0"/>
    <x v="7"/>
    <x v="47"/>
    <x v="208"/>
    <n v="4"/>
    <n v="10"/>
    <n v="24"/>
    <n v="325"/>
    <x v="1"/>
    <x v="0"/>
    <x v="7"/>
  </r>
  <r>
    <x v="0"/>
    <x v="7"/>
    <x v="47"/>
    <x v="209"/>
    <n v="4"/>
    <n v="71"/>
    <n v="53"/>
    <n v="1052"/>
    <x v="1"/>
    <x v="0"/>
    <x v="7"/>
  </r>
  <r>
    <x v="0"/>
    <x v="7"/>
    <x v="47"/>
    <x v="210"/>
    <n v="5"/>
    <n v="20"/>
    <n v="23"/>
    <n v="363"/>
    <x v="1"/>
    <x v="0"/>
    <x v="7"/>
  </r>
  <r>
    <x v="0"/>
    <x v="7"/>
    <x v="47"/>
    <x v="470"/>
    <n v="1"/>
    <m/>
    <n v="2"/>
    <m/>
    <x v="1"/>
    <x v="0"/>
    <x v="7"/>
  </r>
  <r>
    <x v="0"/>
    <x v="7"/>
    <x v="47"/>
    <x v="211"/>
    <n v="5"/>
    <n v="53"/>
    <n v="140"/>
    <n v="480"/>
    <x v="1"/>
    <x v="0"/>
    <x v="7"/>
  </r>
  <r>
    <x v="0"/>
    <x v="7"/>
    <x v="47"/>
    <x v="212"/>
    <n v="1"/>
    <n v="22"/>
    <n v="70"/>
    <n v="382"/>
    <x v="1"/>
    <x v="0"/>
    <x v="7"/>
  </r>
  <r>
    <x v="0"/>
    <x v="7"/>
    <x v="108"/>
    <x v="723"/>
    <m/>
    <m/>
    <n v="1"/>
    <m/>
    <x v="3"/>
    <x v="0"/>
    <x v="7"/>
  </r>
  <r>
    <x v="0"/>
    <x v="7"/>
    <x v="48"/>
    <x v="213"/>
    <m/>
    <m/>
    <n v="1"/>
    <n v="1"/>
    <x v="1"/>
    <x v="0"/>
    <x v="7"/>
  </r>
  <r>
    <x v="0"/>
    <x v="7"/>
    <x v="48"/>
    <x v="472"/>
    <m/>
    <m/>
    <m/>
    <n v="1"/>
    <x v="1"/>
    <x v="0"/>
    <x v="7"/>
  </r>
  <r>
    <x v="0"/>
    <x v="7"/>
    <x v="48"/>
    <x v="568"/>
    <m/>
    <m/>
    <m/>
    <n v="1"/>
    <x v="1"/>
    <x v="0"/>
    <x v="7"/>
  </r>
  <r>
    <x v="0"/>
    <x v="7"/>
    <x v="111"/>
    <x v="729"/>
    <m/>
    <m/>
    <m/>
    <n v="1"/>
    <x v="3"/>
    <x v="0"/>
    <x v="7"/>
  </r>
  <r>
    <x v="0"/>
    <x v="7"/>
    <x v="49"/>
    <x v="214"/>
    <n v="2"/>
    <n v="15"/>
    <n v="21"/>
    <n v="309"/>
    <x v="1"/>
    <x v="0"/>
    <x v="7"/>
  </r>
  <r>
    <x v="0"/>
    <x v="7"/>
    <x v="49"/>
    <x v="215"/>
    <n v="9"/>
    <n v="10"/>
    <n v="41"/>
    <n v="264"/>
    <x v="1"/>
    <x v="0"/>
    <x v="7"/>
  </r>
  <r>
    <x v="0"/>
    <x v="7"/>
    <x v="49"/>
    <x v="216"/>
    <n v="5"/>
    <n v="5"/>
    <n v="15"/>
    <n v="126"/>
    <x v="1"/>
    <x v="0"/>
    <x v="7"/>
  </r>
  <r>
    <x v="0"/>
    <x v="7"/>
    <x v="49"/>
    <x v="757"/>
    <m/>
    <n v="1"/>
    <m/>
    <n v="1"/>
    <x v="1"/>
    <x v="0"/>
    <x v="7"/>
  </r>
  <r>
    <x v="0"/>
    <x v="7"/>
    <x v="49"/>
    <x v="218"/>
    <n v="9"/>
    <n v="51"/>
    <n v="91"/>
    <n v="613"/>
    <x v="1"/>
    <x v="0"/>
    <x v="7"/>
  </r>
  <r>
    <x v="0"/>
    <x v="7"/>
    <x v="49"/>
    <x v="219"/>
    <m/>
    <n v="2"/>
    <n v="7"/>
    <n v="18"/>
    <x v="1"/>
    <x v="0"/>
    <x v="7"/>
  </r>
  <r>
    <x v="0"/>
    <x v="7"/>
    <x v="85"/>
    <x v="474"/>
    <n v="3"/>
    <m/>
    <n v="14"/>
    <m/>
    <x v="3"/>
    <x v="0"/>
    <x v="7"/>
  </r>
  <r>
    <x v="0"/>
    <x v="7"/>
    <x v="94"/>
    <x v="570"/>
    <m/>
    <m/>
    <m/>
    <n v="1"/>
    <x v="1"/>
    <x v="0"/>
    <x v="7"/>
  </r>
  <r>
    <x v="0"/>
    <x v="7"/>
    <x v="94"/>
    <x v="571"/>
    <m/>
    <m/>
    <n v="1"/>
    <m/>
    <x v="1"/>
    <x v="0"/>
    <x v="7"/>
  </r>
  <r>
    <x v="0"/>
    <x v="7"/>
    <x v="86"/>
    <x v="476"/>
    <m/>
    <m/>
    <n v="1"/>
    <m/>
    <x v="3"/>
    <x v="0"/>
    <x v="7"/>
  </r>
  <r>
    <x v="0"/>
    <x v="7"/>
    <x v="50"/>
    <x v="220"/>
    <m/>
    <m/>
    <n v="3"/>
    <m/>
    <x v="5"/>
    <x v="0"/>
    <x v="7"/>
  </r>
  <r>
    <x v="0"/>
    <x v="7"/>
    <x v="51"/>
    <x v="221"/>
    <n v="4"/>
    <n v="2"/>
    <n v="34"/>
    <n v="41"/>
    <x v="0"/>
    <x v="0"/>
    <x v="7"/>
  </r>
  <r>
    <x v="0"/>
    <x v="7"/>
    <x v="51"/>
    <x v="223"/>
    <n v="3"/>
    <m/>
    <n v="19"/>
    <n v="20"/>
    <x v="0"/>
    <x v="0"/>
    <x v="7"/>
  </r>
  <r>
    <x v="0"/>
    <x v="7"/>
    <x v="51"/>
    <x v="479"/>
    <m/>
    <m/>
    <n v="1"/>
    <m/>
    <x v="0"/>
    <x v="0"/>
    <x v="7"/>
  </r>
  <r>
    <x v="0"/>
    <x v="7"/>
    <x v="51"/>
    <x v="224"/>
    <m/>
    <m/>
    <n v="3"/>
    <n v="4"/>
    <x v="0"/>
    <x v="0"/>
    <x v="7"/>
  </r>
  <r>
    <x v="0"/>
    <x v="7"/>
    <x v="52"/>
    <x v="481"/>
    <n v="23"/>
    <m/>
    <n v="87"/>
    <m/>
    <x v="0"/>
    <x v="0"/>
    <x v="7"/>
  </r>
  <r>
    <x v="0"/>
    <x v="7"/>
    <x v="52"/>
    <x v="226"/>
    <n v="7"/>
    <n v="9"/>
    <n v="26"/>
    <n v="73"/>
    <x v="0"/>
    <x v="0"/>
    <x v="7"/>
  </r>
  <r>
    <x v="0"/>
    <x v="7"/>
    <x v="52"/>
    <x v="229"/>
    <n v="2"/>
    <n v="4"/>
    <n v="6"/>
    <n v="38"/>
    <x v="0"/>
    <x v="0"/>
    <x v="7"/>
  </r>
  <r>
    <x v="0"/>
    <x v="7"/>
    <x v="52"/>
    <x v="482"/>
    <n v="10"/>
    <m/>
    <n v="27"/>
    <m/>
    <x v="0"/>
    <x v="0"/>
    <x v="7"/>
  </r>
  <r>
    <x v="0"/>
    <x v="7"/>
    <x v="52"/>
    <x v="733"/>
    <n v="2"/>
    <m/>
    <n v="2"/>
    <m/>
    <x v="0"/>
    <x v="0"/>
    <x v="7"/>
  </r>
  <r>
    <x v="0"/>
    <x v="7"/>
    <x v="52"/>
    <x v="758"/>
    <n v="1"/>
    <m/>
    <n v="5"/>
    <m/>
    <x v="0"/>
    <x v="0"/>
    <x v="7"/>
  </r>
  <r>
    <x v="0"/>
    <x v="7"/>
    <x v="52"/>
    <x v="231"/>
    <n v="7"/>
    <m/>
    <n v="34"/>
    <m/>
    <x v="0"/>
    <x v="0"/>
    <x v="7"/>
  </r>
  <r>
    <x v="0"/>
    <x v="7"/>
    <x v="52"/>
    <x v="483"/>
    <m/>
    <n v="1"/>
    <m/>
    <n v="13"/>
    <x v="0"/>
    <x v="0"/>
    <x v="7"/>
  </r>
  <r>
    <x v="0"/>
    <x v="7"/>
    <x v="53"/>
    <x v="233"/>
    <n v="30"/>
    <m/>
    <n v="57"/>
    <m/>
    <x v="3"/>
    <x v="0"/>
    <x v="7"/>
  </r>
  <r>
    <x v="0"/>
    <x v="7"/>
    <x v="53"/>
    <x v="234"/>
    <n v="12"/>
    <m/>
    <n v="20"/>
    <m/>
    <x v="3"/>
    <x v="0"/>
    <x v="7"/>
  </r>
  <r>
    <x v="0"/>
    <x v="7"/>
    <x v="54"/>
    <x v="235"/>
    <n v="2"/>
    <n v="3"/>
    <n v="11"/>
    <n v="19"/>
    <x v="4"/>
    <x v="0"/>
    <x v="7"/>
  </r>
  <r>
    <x v="0"/>
    <x v="7"/>
    <x v="54"/>
    <x v="485"/>
    <n v="1"/>
    <n v="1"/>
    <n v="4"/>
    <n v="7"/>
    <x v="4"/>
    <x v="0"/>
    <x v="7"/>
  </r>
  <r>
    <x v="0"/>
    <x v="7"/>
    <x v="54"/>
    <x v="236"/>
    <m/>
    <m/>
    <n v="7"/>
    <n v="3"/>
    <x v="4"/>
    <x v="0"/>
    <x v="7"/>
  </r>
  <r>
    <x v="0"/>
    <x v="7"/>
    <x v="54"/>
    <x v="237"/>
    <n v="3"/>
    <n v="2"/>
    <n v="21"/>
    <n v="21"/>
    <x v="4"/>
    <x v="0"/>
    <x v="7"/>
  </r>
  <r>
    <x v="0"/>
    <x v="7"/>
    <x v="55"/>
    <x v="759"/>
    <m/>
    <n v="1"/>
    <n v="3"/>
    <n v="6"/>
    <x v="0"/>
    <x v="0"/>
    <x v="7"/>
  </r>
  <r>
    <x v="0"/>
    <x v="7"/>
    <x v="55"/>
    <x v="760"/>
    <n v="24"/>
    <m/>
    <n v="101"/>
    <m/>
    <x v="0"/>
    <x v="0"/>
    <x v="7"/>
  </r>
  <r>
    <x v="0"/>
    <x v="7"/>
    <x v="55"/>
    <x v="761"/>
    <n v="66"/>
    <n v="28"/>
    <n v="270"/>
    <n v="577"/>
    <x v="0"/>
    <x v="0"/>
    <x v="7"/>
  </r>
  <r>
    <x v="0"/>
    <x v="7"/>
    <x v="55"/>
    <x v="762"/>
    <n v="5"/>
    <n v="1"/>
    <n v="18"/>
    <n v="10"/>
    <x v="0"/>
    <x v="0"/>
    <x v="7"/>
  </r>
  <r>
    <x v="0"/>
    <x v="7"/>
    <x v="55"/>
    <x v="763"/>
    <n v="24"/>
    <n v="1"/>
    <n v="76"/>
    <n v="5"/>
    <x v="0"/>
    <x v="0"/>
    <x v="7"/>
  </r>
  <r>
    <x v="0"/>
    <x v="7"/>
    <x v="55"/>
    <x v="764"/>
    <n v="4"/>
    <n v="2"/>
    <n v="13"/>
    <n v="4"/>
    <x v="0"/>
    <x v="0"/>
    <x v="7"/>
  </r>
  <r>
    <x v="0"/>
    <x v="7"/>
    <x v="55"/>
    <x v="765"/>
    <n v="4"/>
    <n v="6"/>
    <n v="29"/>
    <n v="55"/>
    <x v="0"/>
    <x v="0"/>
    <x v="7"/>
  </r>
  <r>
    <x v="0"/>
    <x v="7"/>
    <x v="55"/>
    <x v="766"/>
    <n v="1"/>
    <m/>
    <n v="9"/>
    <m/>
    <x v="0"/>
    <x v="0"/>
    <x v="7"/>
  </r>
  <r>
    <x v="0"/>
    <x v="7"/>
    <x v="55"/>
    <x v="767"/>
    <m/>
    <m/>
    <n v="1"/>
    <m/>
    <x v="0"/>
    <x v="0"/>
    <x v="7"/>
  </r>
  <r>
    <x v="0"/>
    <x v="7"/>
    <x v="55"/>
    <x v="768"/>
    <n v="1"/>
    <m/>
    <n v="3"/>
    <m/>
    <x v="0"/>
    <x v="0"/>
    <x v="7"/>
  </r>
  <r>
    <x v="0"/>
    <x v="7"/>
    <x v="55"/>
    <x v="769"/>
    <n v="9"/>
    <m/>
    <n v="41"/>
    <n v="12"/>
    <x v="0"/>
    <x v="0"/>
    <x v="7"/>
  </r>
  <r>
    <x v="0"/>
    <x v="7"/>
    <x v="55"/>
    <x v="770"/>
    <n v="24"/>
    <n v="5"/>
    <n v="109"/>
    <n v="78"/>
    <x v="0"/>
    <x v="0"/>
    <x v="7"/>
  </r>
  <r>
    <x v="0"/>
    <x v="7"/>
    <x v="55"/>
    <x v="771"/>
    <n v="13"/>
    <n v="15"/>
    <n v="128"/>
    <n v="191"/>
    <x v="0"/>
    <x v="0"/>
    <x v="7"/>
  </r>
  <r>
    <x v="0"/>
    <x v="7"/>
    <x v="55"/>
    <x v="772"/>
    <m/>
    <n v="3"/>
    <n v="2"/>
    <n v="6"/>
    <x v="0"/>
    <x v="0"/>
    <x v="7"/>
  </r>
  <r>
    <x v="0"/>
    <x v="7"/>
    <x v="55"/>
    <x v="773"/>
    <n v="1"/>
    <m/>
    <n v="1"/>
    <m/>
    <x v="0"/>
    <x v="0"/>
    <x v="7"/>
  </r>
  <r>
    <x v="0"/>
    <x v="7"/>
    <x v="55"/>
    <x v="774"/>
    <m/>
    <m/>
    <m/>
    <n v="1"/>
    <x v="0"/>
    <x v="0"/>
    <x v="7"/>
  </r>
  <r>
    <x v="0"/>
    <x v="7"/>
    <x v="55"/>
    <x v="775"/>
    <m/>
    <m/>
    <m/>
    <n v="1"/>
    <x v="0"/>
    <x v="0"/>
    <x v="7"/>
  </r>
  <r>
    <x v="0"/>
    <x v="7"/>
    <x v="55"/>
    <x v="776"/>
    <m/>
    <m/>
    <m/>
    <n v="1"/>
    <x v="0"/>
    <x v="0"/>
    <x v="7"/>
  </r>
  <r>
    <x v="0"/>
    <x v="7"/>
    <x v="55"/>
    <x v="777"/>
    <n v="80"/>
    <n v="28"/>
    <n v="326"/>
    <n v="616"/>
    <x v="0"/>
    <x v="0"/>
    <x v="7"/>
  </r>
  <r>
    <x v="0"/>
    <x v="7"/>
    <x v="55"/>
    <x v="778"/>
    <m/>
    <m/>
    <n v="1"/>
    <m/>
    <x v="0"/>
    <x v="0"/>
    <x v="7"/>
  </r>
  <r>
    <x v="0"/>
    <x v="7"/>
    <x v="55"/>
    <x v="779"/>
    <m/>
    <m/>
    <n v="1"/>
    <m/>
    <x v="0"/>
    <x v="0"/>
    <x v="7"/>
  </r>
  <r>
    <x v="0"/>
    <x v="7"/>
    <x v="55"/>
    <x v="780"/>
    <n v="1"/>
    <m/>
    <n v="19"/>
    <m/>
    <x v="0"/>
    <x v="0"/>
    <x v="7"/>
  </r>
  <r>
    <x v="0"/>
    <x v="7"/>
    <x v="55"/>
    <x v="781"/>
    <n v="4"/>
    <m/>
    <n v="6"/>
    <n v="2"/>
    <x v="0"/>
    <x v="0"/>
    <x v="7"/>
  </r>
  <r>
    <x v="0"/>
    <x v="7"/>
    <x v="55"/>
    <x v="782"/>
    <n v="2"/>
    <m/>
    <n v="6"/>
    <n v="2"/>
    <x v="0"/>
    <x v="0"/>
    <x v="7"/>
  </r>
  <r>
    <x v="0"/>
    <x v="7"/>
    <x v="55"/>
    <x v="783"/>
    <m/>
    <m/>
    <m/>
    <n v="1"/>
    <x v="0"/>
    <x v="0"/>
    <x v="7"/>
  </r>
  <r>
    <x v="0"/>
    <x v="7"/>
    <x v="55"/>
    <x v="784"/>
    <m/>
    <m/>
    <n v="1"/>
    <m/>
    <x v="0"/>
    <x v="0"/>
    <x v="7"/>
  </r>
  <r>
    <x v="0"/>
    <x v="7"/>
    <x v="55"/>
    <x v="785"/>
    <n v="1"/>
    <m/>
    <n v="1"/>
    <m/>
    <x v="0"/>
    <x v="0"/>
    <x v="7"/>
  </r>
  <r>
    <x v="0"/>
    <x v="7"/>
    <x v="55"/>
    <x v="786"/>
    <n v="1"/>
    <m/>
    <n v="2"/>
    <m/>
    <x v="0"/>
    <x v="0"/>
    <x v="7"/>
  </r>
  <r>
    <x v="0"/>
    <x v="7"/>
    <x v="55"/>
    <x v="787"/>
    <m/>
    <m/>
    <n v="5"/>
    <n v="1"/>
    <x v="0"/>
    <x v="0"/>
    <x v="7"/>
  </r>
  <r>
    <x v="0"/>
    <x v="7"/>
    <x v="55"/>
    <x v="738"/>
    <m/>
    <m/>
    <n v="2"/>
    <m/>
    <x v="0"/>
    <x v="0"/>
    <x v="7"/>
  </r>
  <r>
    <x v="0"/>
    <x v="7"/>
    <x v="56"/>
    <x v="269"/>
    <n v="4"/>
    <n v="4"/>
    <n v="19"/>
    <n v="6"/>
    <x v="2"/>
    <x v="1"/>
    <x v="7"/>
  </r>
  <r>
    <x v="0"/>
    <x v="7"/>
    <x v="56"/>
    <x v="270"/>
    <n v="69"/>
    <n v="6"/>
    <n v="448"/>
    <n v="227"/>
    <x v="2"/>
    <x v="1"/>
    <x v="7"/>
  </r>
  <r>
    <x v="0"/>
    <x v="7"/>
    <x v="57"/>
    <x v="493"/>
    <n v="2"/>
    <m/>
    <n v="2"/>
    <m/>
    <x v="1"/>
    <x v="0"/>
    <x v="7"/>
  </r>
  <r>
    <x v="0"/>
    <x v="7"/>
    <x v="57"/>
    <x v="271"/>
    <n v="10"/>
    <m/>
    <n v="24"/>
    <m/>
    <x v="1"/>
    <x v="0"/>
    <x v="7"/>
  </r>
  <r>
    <x v="0"/>
    <x v="7"/>
    <x v="57"/>
    <x v="495"/>
    <m/>
    <m/>
    <n v="1"/>
    <m/>
    <x v="1"/>
    <x v="0"/>
    <x v="7"/>
  </r>
  <r>
    <x v="0"/>
    <x v="7"/>
    <x v="57"/>
    <x v="496"/>
    <n v="1"/>
    <n v="2"/>
    <n v="1"/>
    <n v="4"/>
    <x v="1"/>
    <x v="0"/>
    <x v="7"/>
  </r>
  <r>
    <x v="0"/>
    <x v="7"/>
    <x v="57"/>
    <x v="497"/>
    <m/>
    <m/>
    <n v="3"/>
    <m/>
    <x v="1"/>
    <x v="0"/>
    <x v="7"/>
  </r>
  <r>
    <x v="0"/>
    <x v="7"/>
    <x v="57"/>
    <x v="272"/>
    <n v="29"/>
    <n v="3"/>
    <n v="181"/>
    <n v="3"/>
    <x v="1"/>
    <x v="0"/>
    <x v="7"/>
  </r>
  <r>
    <x v="0"/>
    <x v="7"/>
    <x v="57"/>
    <x v="273"/>
    <n v="14"/>
    <n v="1"/>
    <n v="56"/>
    <n v="1"/>
    <x v="1"/>
    <x v="0"/>
    <x v="7"/>
  </r>
  <r>
    <x v="0"/>
    <x v="7"/>
    <x v="57"/>
    <x v="498"/>
    <m/>
    <m/>
    <n v="12"/>
    <n v="1"/>
    <x v="1"/>
    <x v="0"/>
    <x v="7"/>
  </r>
  <r>
    <x v="0"/>
    <x v="7"/>
    <x v="57"/>
    <x v="499"/>
    <m/>
    <m/>
    <n v="3"/>
    <n v="2"/>
    <x v="1"/>
    <x v="0"/>
    <x v="7"/>
  </r>
  <r>
    <x v="0"/>
    <x v="7"/>
    <x v="57"/>
    <x v="274"/>
    <n v="51"/>
    <n v="84"/>
    <n v="205"/>
    <n v="859"/>
    <x v="1"/>
    <x v="0"/>
    <x v="7"/>
  </r>
  <r>
    <x v="0"/>
    <x v="7"/>
    <x v="57"/>
    <x v="275"/>
    <n v="1"/>
    <m/>
    <n v="2"/>
    <n v="50"/>
    <x v="1"/>
    <x v="0"/>
    <x v="7"/>
  </r>
  <r>
    <x v="0"/>
    <x v="7"/>
    <x v="57"/>
    <x v="276"/>
    <n v="9"/>
    <n v="8"/>
    <n v="42"/>
    <n v="321"/>
    <x v="1"/>
    <x v="0"/>
    <x v="7"/>
  </r>
  <r>
    <x v="0"/>
    <x v="7"/>
    <x v="57"/>
    <x v="277"/>
    <m/>
    <n v="3"/>
    <n v="13"/>
    <n v="56"/>
    <x v="1"/>
    <x v="0"/>
    <x v="7"/>
  </r>
  <r>
    <x v="0"/>
    <x v="7"/>
    <x v="57"/>
    <x v="501"/>
    <n v="1"/>
    <m/>
    <n v="2"/>
    <m/>
    <x v="1"/>
    <x v="0"/>
    <x v="7"/>
  </r>
  <r>
    <x v="0"/>
    <x v="7"/>
    <x v="57"/>
    <x v="502"/>
    <m/>
    <m/>
    <n v="1"/>
    <m/>
    <x v="1"/>
    <x v="0"/>
    <x v="7"/>
  </r>
  <r>
    <x v="0"/>
    <x v="7"/>
    <x v="57"/>
    <x v="504"/>
    <n v="1"/>
    <n v="13"/>
    <n v="20"/>
    <n v="162"/>
    <x v="1"/>
    <x v="0"/>
    <x v="7"/>
  </r>
  <r>
    <x v="0"/>
    <x v="7"/>
    <x v="57"/>
    <x v="599"/>
    <n v="3"/>
    <m/>
    <n v="7"/>
    <m/>
    <x v="1"/>
    <x v="0"/>
    <x v="7"/>
  </r>
  <r>
    <x v="0"/>
    <x v="7"/>
    <x v="58"/>
    <x v="581"/>
    <m/>
    <m/>
    <n v="1"/>
    <m/>
    <x v="1"/>
    <x v="0"/>
    <x v="7"/>
  </r>
  <r>
    <x v="0"/>
    <x v="7"/>
    <x v="58"/>
    <x v="280"/>
    <m/>
    <m/>
    <m/>
    <n v="2"/>
    <x v="1"/>
    <x v="0"/>
    <x v="7"/>
  </r>
  <r>
    <x v="0"/>
    <x v="7"/>
    <x v="58"/>
    <x v="281"/>
    <m/>
    <m/>
    <m/>
    <n v="13"/>
    <x v="1"/>
    <x v="0"/>
    <x v="7"/>
  </r>
  <r>
    <x v="0"/>
    <x v="7"/>
    <x v="58"/>
    <x v="282"/>
    <m/>
    <m/>
    <m/>
    <n v="13"/>
    <x v="1"/>
    <x v="0"/>
    <x v="7"/>
  </r>
  <r>
    <x v="0"/>
    <x v="7"/>
    <x v="58"/>
    <x v="283"/>
    <n v="2"/>
    <m/>
    <n v="6"/>
    <n v="13"/>
    <x v="1"/>
    <x v="0"/>
    <x v="7"/>
  </r>
  <r>
    <x v="0"/>
    <x v="7"/>
    <x v="59"/>
    <x v="284"/>
    <n v="12"/>
    <m/>
    <n v="18"/>
    <m/>
    <x v="3"/>
    <x v="0"/>
    <x v="7"/>
  </r>
  <r>
    <x v="0"/>
    <x v="7"/>
    <x v="59"/>
    <x v="285"/>
    <n v="20"/>
    <m/>
    <n v="64"/>
    <m/>
    <x v="3"/>
    <x v="0"/>
    <x v="7"/>
  </r>
  <r>
    <x v="0"/>
    <x v="7"/>
    <x v="60"/>
    <x v="286"/>
    <m/>
    <m/>
    <m/>
    <n v="1"/>
    <x v="3"/>
    <x v="0"/>
    <x v="7"/>
  </r>
  <r>
    <x v="0"/>
    <x v="7"/>
    <x v="60"/>
    <x v="507"/>
    <m/>
    <m/>
    <n v="1"/>
    <m/>
    <x v="3"/>
    <x v="0"/>
    <x v="7"/>
  </r>
  <r>
    <x v="0"/>
    <x v="7"/>
    <x v="87"/>
    <x v="637"/>
    <m/>
    <m/>
    <n v="1"/>
    <n v="1"/>
    <x v="3"/>
    <x v="0"/>
    <x v="7"/>
  </r>
  <r>
    <x v="1"/>
    <x v="0"/>
    <x v="10"/>
    <x v="788"/>
    <m/>
    <m/>
    <n v="4"/>
    <m/>
    <x v="4"/>
    <x v="0"/>
    <x v="0"/>
  </r>
  <r>
    <x v="1"/>
    <x v="0"/>
    <x v="68"/>
    <x v="789"/>
    <n v="3"/>
    <m/>
    <n v="22"/>
    <n v="8"/>
    <x v="4"/>
    <x v="0"/>
    <x v="0"/>
  </r>
  <r>
    <x v="1"/>
    <x v="0"/>
    <x v="16"/>
    <x v="790"/>
    <n v="1"/>
    <m/>
    <n v="5"/>
    <n v="6"/>
    <x v="4"/>
    <x v="0"/>
    <x v="0"/>
  </r>
  <r>
    <x v="1"/>
    <x v="0"/>
    <x v="16"/>
    <x v="791"/>
    <m/>
    <m/>
    <n v="3"/>
    <m/>
    <x v="4"/>
    <x v="0"/>
    <x v="0"/>
  </r>
  <r>
    <x v="1"/>
    <x v="0"/>
    <x v="20"/>
    <x v="792"/>
    <n v="1"/>
    <m/>
    <n v="1"/>
    <m/>
    <x v="4"/>
    <x v="0"/>
    <x v="0"/>
  </r>
  <r>
    <x v="1"/>
    <x v="0"/>
    <x v="115"/>
    <x v="793"/>
    <m/>
    <m/>
    <n v="1"/>
    <m/>
    <x v="3"/>
    <x v="0"/>
    <x v="0"/>
  </r>
  <r>
    <x v="1"/>
    <x v="0"/>
    <x v="115"/>
    <x v="794"/>
    <n v="12"/>
    <m/>
    <n v="39"/>
    <n v="2"/>
    <x v="3"/>
    <x v="0"/>
    <x v="0"/>
  </r>
  <r>
    <x v="1"/>
    <x v="0"/>
    <x v="115"/>
    <x v="795"/>
    <m/>
    <m/>
    <n v="25"/>
    <m/>
    <x v="3"/>
    <x v="0"/>
    <x v="0"/>
  </r>
  <r>
    <x v="1"/>
    <x v="0"/>
    <x v="27"/>
    <x v="796"/>
    <m/>
    <n v="1"/>
    <n v="2"/>
    <n v="19"/>
    <x v="0"/>
    <x v="0"/>
    <x v="0"/>
  </r>
  <r>
    <x v="1"/>
    <x v="0"/>
    <x v="28"/>
    <x v="797"/>
    <n v="7"/>
    <n v="2"/>
    <n v="14"/>
    <n v="5"/>
    <x v="3"/>
    <x v="0"/>
    <x v="0"/>
  </r>
  <r>
    <x v="1"/>
    <x v="0"/>
    <x v="29"/>
    <x v="798"/>
    <m/>
    <m/>
    <n v="2"/>
    <m/>
    <x v="4"/>
    <x v="0"/>
    <x v="0"/>
  </r>
  <r>
    <x v="1"/>
    <x v="0"/>
    <x v="41"/>
    <x v="799"/>
    <n v="4"/>
    <n v="2"/>
    <n v="11"/>
    <n v="48"/>
    <x v="0"/>
    <x v="0"/>
    <x v="0"/>
  </r>
  <r>
    <x v="1"/>
    <x v="0"/>
    <x v="55"/>
    <x v="800"/>
    <n v="19"/>
    <n v="4"/>
    <n v="114"/>
    <n v="124"/>
    <x v="0"/>
    <x v="0"/>
    <x v="0"/>
  </r>
  <r>
    <x v="1"/>
    <x v="0"/>
    <x v="55"/>
    <x v="801"/>
    <m/>
    <m/>
    <n v="1"/>
    <m/>
    <x v="0"/>
    <x v="0"/>
    <x v="0"/>
  </r>
  <r>
    <x v="1"/>
    <x v="0"/>
    <x v="55"/>
    <x v="802"/>
    <n v="3"/>
    <n v="1"/>
    <n v="17"/>
    <n v="5"/>
    <x v="0"/>
    <x v="0"/>
    <x v="0"/>
  </r>
  <r>
    <x v="1"/>
    <x v="0"/>
    <x v="56"/>
    <x v="803"/>
    <n v="9"/>
    <n v="2"/>
    <n v="41"/>
    <n v="57"/>
    <x v="2"/>
    <x v="1"/>
    <x v="0"/>
  </r>
  <r>
    <x v="1"/>
    <x v="1"/>
    <x v="68"/>
    <x v="789"/>
    <n v="12"/>
    <n v="7"/>
    <n v="60"/>
    <n v="36"/>
    <x v="4"/>
    <x v="0"/>
    <x v="1"/>
  </r>
  <r>
    <x v="1"/>
    <x v="1"/>
    <x v="69"/>
    <x v="804"/>
    <n v="2"/>
    <m/>
    <n v="2"/>
    <m/>
    <x v="3"/>
    <x v="0"/>
    <x v="1"/>
  </r>
  <r>
    <x v="1"/>
    <x v="1"/>
    <x v="69"/>
    <x v="805"/>
    <m/>
    <n v="2"/>
    <n v="28"/>
    <n v="2"/>
    <x v="3"/>
    <x v="0"/>
    <x v="1"/>
  </r>
  <r>
    <x v="1"/>
    <x v="1"/>
    <x v="16"/>
    <x v="790"/>
    <n v="2"/>
    <n v="2"/>
    <n v="5"/>
    <n v="8"/>
    <x v="4"/>
    <x v="0"/>
    <x v="1"/>
  </r>
  <r>
    <x v="1"/>
    <x v="1"/>
    <x v="16"/>
    <x v="791"/>
    <n v="3"/>
    <m/>
    <n v="6"/>
    <m/>
    <x v="4"/>
    <x v="0"/>
    <x v="1"/>
  </r>
  <r>
    <x v="1"/>
    <x v="1"/>
    <x v="115"/>
    <x v="794"/>
    <n v="37"/>
    <n v="4"/>
    <n v="136"/>
    <n v="17"/>
    <x v="3"/>
    <x v="0"/>
    <x v="1"/>
  </r>
  <r>
    <x v="1"/>
    <x v="1"/>
    <x v="115"/>
    <x v="795"/>
    <n v="2"/>
    <n v="1"/>
    <n v="40"/>
    <n v="8"/>
    <x v="3"/>
    <x v="0"/>
    <x v="1"/>
  </r>
  <r>
    <x v="1"/>
    <x v="1"/>
    <x v="27"/>
    <x v="796"/>
    <m/>
    <n v="3"/>
    <m/>
    <n v="13"/>
    <x v="0"/>
    <x v="0"/>
    <x v="1"/>
  </r>
  <r>
    <x v="1"/>
    <x v="1"/>
    <x v="28"/>
    <x v="797"/>
    <n v="12"/>
    <n v="8"/>
    <n v="26"/>
    <n v="25"/>
    <x v="3"/>
    <x v="0"/>
    <x v="1"/>
  </r>
  <r>
    <x v="1"/>
    <x v="1"/>
    <x v="28"/>
    <x v="806"/>
    <m/>
    <m/>
    <n v="2"/>
    <m/>
    <x v="3"/>
    <x v="0"/>
    <x v="1"/>
  </r>
  <r>
    <x v="1"/>
    <x v="1"/>
    <x v="29"/>
    <x v="798"/>
    <m/>
    <m/>
    <n v="2"/>
    <n v="2"/>
    <x v="4"/>
    <x v="0"/>
    <x v="1"/>
  </r>
  <r>
    <x v="1"/>
    <x v="1"/>
    <x v="41"/>
    <x v="799"/>
    <n v="52"/>
    <n v="4"/>
    <n v="224"/>
    <n v="37"/>
    <x v="0"/>
    <x v="0"/>
    <x v="1"/>
  </r>
  <r>
    <x v="1"/>
    <x v="1"/>
    <x v="55"/>
    <x v="800"/>
    <n v="10"/>
    <n v="2"/>
    <n v="81"/>
    <n v="86"/>
    <x v="0"/>
    <x v="0"/>
    <x v="1"/>
  </r>
  <r>
    <x v="1"/>
    <x v="1"/>
    <x v="55"/>
    <x v="801"/>
    <m/>
    <m/>
    <n v="2"/>
    <m/>
    <x v="0"/>
    <x v="0"/>
    <x v="1"/>
  </r>
  <r>
    <x v="1"/>
    <x v="1"/>
    <x v="55"/>
    <x v="802"/>
    <m/>
    <n v="1"/>
    <n v="8"/>
    <n v="5"/>
    <x v="0"/>
    <x v="0"/>
    <x v="1"/>
  </r>
  <r>
    <x v="1"/>
    <x v="1"/>
    <x v="56"/>
    <x v="803"/>
    <n v="34"/>
    <n v="6"/>
    <n v="142"/>
    <n v="92"/>
    <x v="2"/>
    <x v="1"/>
    <x v="1"/>
  </r>
  <r>
    <x v="1"/>
    <x v="2"/>
    <x v="8"/>
    <x v="807"/>
    <m/>
    <m/>
    <n v="1"/>
    <m/>
    <x v="3"/>
    <x v="0"/>
    <x v="2"/>
  </r>
  <r>
    <x v="1"/>
    <x v="2"/>
    <x v="10"/>
    <x v="788"/>
    <n v="1"/>
    <m/>
    <n v="2"/>
    <m/>
    <x v="4"/>
    <x v="0"/>
    <x v="2"/>
  </r>
  <r>
    <x v="1"/>
    <x v="2"/>
    <x v="68"/>
    <x v="789"/>
    <n v="24"/>
    <n v="7"/>
    <n v="128"/>
    <n v="28"/>
    <x v="4"/>
    <x v="0"/>
    <x v="2"/>
  </r>
  <r>
    <x v="1"/>
    <x v="2"/>
    <x v="69"/>
    <x v="804"/>
    <n v="4"/>
    <m/>
    <n v="4"/>
    <m/>
    <x v="3"/>
    <x v="0"/>
    <x v="2"/>
  </r>
  <r>
    <x v="1"/>
    <x v="2"/>
    <x v="69"/>
    <x v="805"/>
    <m/>
    <m/>
    <n v="21"/>
    <m/>
    <x v="3"/>
    <x v="0"/>
    <x v="2"/>
  </r>
  <r>
    <x v="1"/>
    <x v="2"/>
    <x v="16"/>
    <x v="790"/>
    <n v="2"/>
    <m/>
    <n v="9"/>
    <n v="6"/>
    <x v="4"/>
    <x v="0"/>
    <x v="2"/>
  </r>
  <r>
    <x v="1"/>
    <x v="2"/>
    <x v="16"/>
    <x v="791"/>
    <m/>
    <m/>
    <n v="4"/>
    <m/>
    <x v="4"/>
    <x v="0"/>
    <x v="2"/>
  </r>
  <r>
    <x v="1"/>
    <x v="2"/>
    <x v="20"/>
    <x v="808"/>
    <m/>
    <m/>
    <n v="1"/>
    <m/>
    <x v="4"/>
    <x v="0"/>
    <x v="2"/>
  </r>
  <r>
    <x v="1"/>
    <x v="2"/>
    <x v="115"/>
    <x v="794"/>
    <n v="75"/>
    <n v="7"/>
    <n v="274"/>
    <n v="27"/>
    <x v="3"/>
    <x v="0"/>
    <x v="2"/>
  </r>
  <r>
    <x v="1"/>
    <x v="2"/>
    <x v="115"/>
    <x v="795"/>
    <m/>
    <n v="2"/>
    <n v="74"/>
    <n v="21"/>
    <x v="3"/>
    <x v="0"/>
    <x v="2"/>
  </r>
  <r>
    <x v="1"/>
    <x v="2"/>
    <x v="27"/>
    <x v="796"/>
    <n v="2"/>
    <m/>
    <n v="8"/>
    <n v="16"/>
    <x v="0"/>
    <x v="0"/>
    <x v="2"/>
  </r>
  <r>
    <x v="1"/>
    <x v="2"/>
    <x v="28"/>
    <x v="797"/>
    <n v="22"/>
    <n v="8"/>
    <n v="69"/>
    <n v="25"/>
    <x v="3"/>
    <x v="0"/>
    <x v="2"/>
  </r>
  <r>
    <x v="1"/>
    <x v="2"/>
    <x v="29"/>
    <x v="798"/>
    <m/>
    <m/>
    <n v="1"/>
    <m/>
    <x v="4"/>
    <x v="0"/>
    <x v="2"/>
  </r>
  <r>
    <x v="1"/>
    <x v="2"/>
    <x v="41"/>
    <x v="799"/>
    <n v="30"/>
    <n v="10"/>
    <n v="90"/>
    <n v="75"/>
    <x v="0"/>
    <x v="0"/>
    <x v="2"/>
  </r>
  <r>
    <x v="1"/>
    <x v="2"/>
    <x v="55"/>
    <x v="800"/>
    <n v="13"/>
    <n v="7"/>
    <n v="61"/>
    <n v="132"/>
    <x v="0"/>
    <x v="0"/>
    <x v="2"/>
  </r>
  <r>
    <x v="1"/>
    <x v="2"/>
    <x v="55"/>
    <x v="801"/>
    <m/>
    <m/>
    <n v="1"/>
    <m/>
    <x v="0"/>
    <x v="0"/>
    <x v="2"/>
  </r>
  <r>
    <x v="1"/>
    <x v="2"/>
    <x v="55"/>
    <x v="802"/>
    <m/>
    <m/>
    <n v="15"/>
    <n v="2"/>
    <x v="0"/>
    <x v="0"/>
    <x v="2"/>
  </r>
  <r>
    <x v="1"/>
    <x v="2"/>
    <x v="56"/>
    <x v="803"/>
    <n v="42"/>
    <n v="14"/>
    <n v="206"/>
    <n v="143"/>
    <x v="2"/>
    <x v="1"/>
    <x v="2"/>
  </r>
  <r>
    <x v="1"/>
    <x v="3"/>
    <x v="10"/>
    <x v="809"/>
    <m/>
    <m/>
    <m/>
    <n v="1"/>
    <x v="4"/>
    <x v="0"/>
    <x v="3"/>
  </r>
  <r>
    <x v="1"/>
    <x v="3"/>
    <x v="68"/>
    <x v="789"/>
    <n v="9"/>
    <n v="1"/>
    <n v="22"/>
    <n v="7"/>
    <x v="4"/>
    <x v="0"/>
    <x v="3"/>
  </r>
  <r>
    <x v="1"/>
    <x v="3"/>
    <x v="69"/>
    <x v="804"/>
    <n v="1"/>
    <m/>
    <n v="1"/>
    <m/>
    <x v="3"/>
    <x v="0"/>
    <x v="3"/>
  </r>
  <r>
    <x v="1"/>
    <x v="3"/>
    <x v="16"/>
    <x v="790"/>
    <m/>
    <m/>
    <n v="2"/>
    <n v="2"/>
    <x v="4"/>
    <x v="0"/>
    <x v="3"/>
  </r>
  <r>
    <x v="1"/>
    <x v="3"/>
    <x v="115"/>
    <x v="794"/>
    <n v="2"/>
    <m/>
    <n v="19"/>
    <m/>
    <x v="3"/>
    <x v="0"/>
    <x v="3"/>
  </r>
  <r>
    <x v="1"/>
    <x v="3"/>
    <x v="115"/>
    <x v="795"/>
    <m/>
    <m/>
    <n v="1"/>
    <m/>
    <x v="3"/>
    <x v="0"/>
    <x v="3"/>
  </r>
  <r>
    <x v="1"/>
    <x v="3"/>
    <x v="27"/>
    <x v="796"/>
    <m/>
    <m/>
    <m/>
    <n v="3"/>
    <x v="0"/>
    <x v="0"/>
    <x v="3"/>
  </r>
  <r>
    <x v="1"/>
    <x v="3"/>
    <x v="28"/>
    <x v="797"/>
    <m/>
    <n v="1"/>
    <n v="1"/>
    <n v="4"/>
    <x v="3"/>
    <x v="0"/>
    <x v="3"/>
  </r>
  <r>
    <x v="1"/>
    <x v="3"/>
    <x v="29"/>
    <x v="798"/>
    <n v="1"/>
    <n v="1"/>
    <n v="2"/>
    <n v="3"/>
    <x v="4"/>
    <x v="0"/>
    <x v="3"/>
  </r>
  <r>
    <x v="1"/>
    <x v="3"/>
    <x v="41"/>
    <x v="799"/>
    <n v="4"/>
    <n v="1"/>
    <n v="24"/>
    <n v="1"/>
    <x v="0"/>
    <x v="0"/>
    <x v="3"/>
  </r>
  <r>
    <x v="1"/>
    <x v="3"/>
    <x v="55"/>
    <x v="800"/>
    <n v="7"/>
    <n v="1"/>
    <n v="38"/>
    <n v="8"/>
    <x v="0"/>
    <x v="0"/>
    <x v="3"/>
  </r>
  <r>
    <x v="1"/>
    <x v="3"/>
    <x v="55"/>
    <x v="801"/>
    <m/>
    <m/>
    <n v="1"/>
    <m/>
    <x v="0"/>
    <x v="0"/>
    <x v="3"/>
  </r>
  <r>
    <x v="1"/>
    <x v="3"/>
    <x v="55"/>
    <x v="802"/>
    <n v="1"/>
    <n v="1"/>
    <n v="7"/>
    <n v="2"/>
    <x v="0"/>
    <x v="0"/>
    <x v="3"/>
  </r>
  <r>
    <x v="1"/>
    <x v="3"/>
    <x v="56"/>
    <x v="803"/>
    <n v="4"/>
    <n v="1"/>
    <n v="22"/>
    <n v="9"/>
    <x v="2"/>
    <x v="1"/>
    <x v="3"/>
  </r>
  <r>
    <x v="1"/>
    <x v="4"/>
    <x v="10"/>
    <x v="788"/>
    <m/>
    <m/>
    <n v="1"/>
    <m/>
    <x v="4"/>
    <x v="0"/>
    <x v="4"/>
  </r>
  <r>
    <x v="1"/>
    <x v="4"/>
    <x v="10"/>
    <x v="809"/>
    <m/>
    <m/>
    <m/>
    <n v="1"/>
    <x v="4"/>
    <x v="0"/>
    <x v="4"/>
  </r>
  <r>
    <x v="1"/>
    <x v="4"/>
    <x v="68"/>
    <x v="789"/>
    <n v="19"/>
    <n v="10"/>
    <n v="60"/>
    <n v="27"/>
    <x v="4"/>
    <x v="0"/>
    <x v="4"/>
  </r>
  <r>
    <x v="1"/>
    <x v="4"/>
    <x v="69"/>
    <x v="804"/>
    <n v="1"/>
    <m/>
    <n v="2"/>
    <m/>
    <x v="3"/>
    <x v="0"/>
    <x v="4"/>
  </r>
  <r>
    <x v="1"/>
    <x v="4"/>
    <x v="69"/>
    <x v="805"/>
    <m/>
    <m/>
    <n v="7"/>
    <m/>
    <x v="3"/>
    <x v="0"/>
    <x v="4"/>
  </r>
  <r>
    <x v="1"/>
    <x v="4"/>
    <x v="16"/>
    <x v="790"/>
    <n v="1"/>
    <n v="1"/>
    <n v="5"/>
    <n v="3"/>
    <x v="4"/>
    <x v="0"/>
    <x v="4"/>
  </r>
  <r>
    <x v="1"/>
    <x v="4"/>
    <x v="16"/>
    <x v="791"/>
    <m/>
    <m/>
    <n v="2"/>
    <m/>
    <x v="4"/>
    <x v="0"/>
    <x v="4"/>
  </r>
  <r>
    <x v="1"/>
    <x v="4"/>
    <x v="20"/>
    <x v="808"/>
    <m/>
    <m/>
    <n v="1"/>
    <m/>
    <x v="4"/>
    <x v="0"/>
    <x v="4"/>
  </r>
  <r>
    <x v="1"/>
    <x v="4"/>
    <x v="115"/>
    <x v="794"/>
    <n v="24"/>
    <n v="25"/>
    <n v="96"/>
    <n v="54"/>
    <x v="3"/>
    <x v="0"/>
    <x v="4"/>
  </r>
  <r>
    <x v="1"/>
    <x v="4"/>
    <x v="115"/>
    <x v="795"/>
    <n v="1"/>
    <m/>
    <n v="14"/>
    <n v="3"/>
    <x v="3"/>
    <x v="0"/>
    <x v="4"/>
  </r>
  <r>
    <x v="1"/>
    <x v="4"/>
    <x v="27"/>
    <x v="796"/>
    <m/>
    <n v="1"/>
    <m/>
    <n v="12"/>
    <x v="0"/>
    <x v="0"/>
    <x v="4"/>
  </r>
  <r>
    <x v="1"/>
    <x v="4"/>
    <x v="28"/>
    <x v="797"/>
    <n v="12"/>
    <n v="17"/>
    <n v="31"/>
    <n v="33"/>
    <x v="3"/>
    <x v="0"/>
    <x v="4"/>
  </r>
  <r>
    <x v="1"/>
    <x v="4"/>
    <x v="28"/>
    <x v="810"/>
    <m/>
    <m/>
    <n v="1"/>
    <m/>
    <x v="3"/>
    <x v="0"/>
    <x v="4"/>
  </r>
  <r>
    <x v="1"/>
    <x v="4"/>
    <x v="28"/>
    <x v="806"/>
    <m/>
    <m/>
    <n v="1"/>
    <m/>
    <x v="3"/>
    <x v="0"/>
    <x v="4"/>
  </r>
  <r>
    <x v="1"/>
    <x v="4"/>
    <x v="29"/>
    <x v="798"/>
    <m/>
    <m/>
    <n v="1"/>
    <m/>
    <x v="4"/>
    <x v="0"/>
    <x v="4"/>
  </r>
  <r>
    <x v="1"/>
    <x v="4"/>
    <x v="41"/>
    <x v="799"/>
    <n v="19"/>
    <n v="2"/>
    <n v="114"/>
    <n v="64"/>
    <x v="0"/>
    <x v="0"/>
    <x v="4"/>
  </r>
  <r>
    <x v="1"/>
    <x v="4"/>
    <x v="55"/>
    <x v="800"/>
    <n v="31"/>
    <n v="6"/>
    <n v="158"/>
    <n v="155"/>
    <x v="0"/>
    <x v="0"/>
    <x v="4"/>
  </r>
  <r>
    <x v="1"/>
    <x v="4"/>
    <x v="55"/>
    <x v="802"/>
    <n v="1"/>
    <n v="1"/>
    <n v="15"/>
    <n v="7"/>
    <x v="0"/>
    <x v="0"/>
    <x v="4"/>
  </r>
  <r>
    <x v="1"/>
    <x v="4"/>
    <x v="56"/>
    <x v="803"/>
    <n v="14"/>
    <n v="19"/>
    <n v="73"/>
    <n v="136"/>
    <x v="2"/>
    <x v="1"/>
    <x v="4"/>
  </r>
  <r>
    <x v="1"/>
    <x v="5"/>
    <x v="10"/>
    <x v="788"/>
    <m/>
    <m/>
    <n v="1"/>
    <m/>
    <x v="4"/>
    <x v="0"/>
    <x v="5"/>
  </r>
  <r>
    <x v="1"/>
    <x v="5"/>
    <x v="68"/>
    <x v="789"/>
    <n v="15"/>
    <n v="3"/>
    <n v="65"/>
    <n v="13"/>
    <x v="4"/>
    <x v="0"/>
    <x v="5"/>
  </r>
  <r>
    <x v="1"/>
    <x v="5"/>
    <x v="69"/>
    <x v="804"/>
    <n v="3"/>
    <m/>
    <n v="3"/>
    <m/>
    <x v="3"/>
    <x v="0"/>
    <x v="5"/>
  </r>
  <r>
    <x v="1"/>
    <x v="5"/>
    <x v="69"/>
    <x v="805"/>
    <m/>
    <n v="1"/>
    <n v="12"/>
    <n v="1"/>
    <x v="3"/>
    <x v="0"/>
    <x v="5"/>
  </r>
  <r>
    <x v="1"/>
    <x v="5"/>
    <x v="16"/>
    <x v="790"/>
    <n v="1"/>
    <n v="2"/>
    <n v="4"/>
    <n v="2"/>
    <x v="4"/>
    <x v="0"/>
    <x v="5"/>
  </r>
  <r>
    <x v="1"/>
    <x v="5"/>
    <x v="116"/>
    <x v="811"/>
    <m/>
    <m/>
    <n v="1"/>
    <m/>
    <x v="3"/>
    <x v="0"/>
    <x v="5"/>
  </r>
  <r>
    <x v="1"/>
    <x v="5"/>
    <x v="20"/>
    <x v="808"/>
    <m/>
    <m/>
    <n v="1"/>
    <m/>
    <x v="4"/>
    <x v="0"/>
    <x v="5"/>
  </r>
  <r>
    <x v="1"/>
    <x v="5"/>
    <x v="115"/>
    <x v="794"/>
    <n v="41"/>
    <n v="4"/>
    <n v="84"/>
    <n v="8"/>
    <x v="3"/>
    <x v="0"/>
    <x v="5"/>
  </r>
  <r>
    <x v="1"/>
    <x v="5"/>
    <x v="115"/>
    <x v="795"/>
    <n v="3"/>
    <m/>
    <n v="43"/>
    <n v="5"/>
    <x v="3"/>
    <x v="0"/>
    <x v="5"/>
  </r>
  <r>
    <x v="1"/>
    <x v="5"/>
    <x v="27"/>
    <x v="796"/>
    <n v="1"/>
    <n v="1"/>
    <n v="2"/>
    <n v="15"/>
    <x v="0"/>
    <x v="0"/>
    <x v="5"/>
  </r>
  <r>
    <x v="1"/>
    <x v="5"/>
    <x v="28"/>
    <x v="812"/>
    <m/>
    <m/>
    <n v="1"/>
    <m/>
    <x v="3"/>
    <x v="0"/>
    <x v="5"/>
  </r>
  <r>
    <x v="1"/>
    <x v="5"/>
    <x v="28"/>
    <x v="797"/>
    <n v="23"/>
    <n v="12"/>
    <n v="51"/>
    <n v="35"/>
    <x v="3"/>
    <x v="0"/>
    <x v="5"/>
  </r>
  <r>
    <x v="1"/>
    <x v="5"/>
    <x v="29"/>
    <x v="798"/>
    <m/>
    <n v="2"/>
    <m/>
    <n v="3"/>
    <x v="4"/>
    <x v="0"/>
    <x v="5"/>
  </r>
  <r>
    <x v="1"/>
    <x v="5"/>
    <x v="41"/>
    <x v="799"/>
    <n v="13"/>
    <n v="15"/>
    <n v="71"/>
    <n v="62"/>
    <x v="0"/>
    <x v="0"/>
    <x v="5"/>
  </r>
  <r>
    <x v="1"/>
    <x v="5"/>
    <x v="55"/>
    <x v="800"/>
    <n v="10"/>
    <n v="2"/>
    <n v="89"/>
    <n v="87"/>
    <x v="0"/>
    <x v="0"/>
    <x v="5"/>
  </r>
  <r>
    <x v="1"/>
    <x v="5"/>
    <x v="55"/>
    <x v="801"/>
    <m/>
    <m/>
    <n v="2"/>
    <m/>
    <x v="0"/>
    <x v="0"/>
    <x v="5"/>
  </r>
  <r>
    <x v="1"/>
    <x v="5"/>
    <x v="55"/>
    <x v="802"/>
    <n v="1"/>
    <m/>
    <n v="9"/>
    <n v="1"/>
    <x v="0"/>
    <x v="0"/>
    <x v="5"/>
  </r>
  <r>
    <x v="1"/>
    <x v="5"/>
    <x v="56"/>
    <x v="803"/>
    <n v="33"/>
    <n v="27"/>
    <n v="292"/>
    <n v="136"/>
    <x v="2"/>
    <x v="1"/>
    <x v="5"/>
  </r>
  <r>
    <x v="1"/>
    <x v="6"/>
    <x v="10"/>
    <x v="813"/>
    <m/>
    <m/>
    <m/>
    <n v="1"/>
    <x v="4"/>
    <x v="0"/>
    <x v="6"/>
  </r>
  <r>
    <x v="1"/>
    <x v="6"/>
    <x v="10"/>
    <x v="809"/>
    <m/>
    <m/>
    <n v="1"/>
    <n v="1"/>
    <x v="4"/>
    <x v="0"/>
    <x v="6"/>
  </r>
  <r>
    <x v="1"/>
    <x v="6"/>
    <x v="68"/>
    <x v="789"/>
    <n v="76"/>
    <n v="37"/>
    <n v="333"/>
    <n v="170"/>
    <x v="4"/>
    <x v="0"/>
    <x v="6"/>
  </r>
  <r>
    <x v="1"/>
    <x v="6"/>
    <x v="69"/>
    <x v="804"/>
    <n v="18"/>
    <m/>
    <n v="18"/>
    <m/>
    <x v="3"/>
    <x v="0"/>
    <x v="6"/>
  </r>
  <r>
    <x v="1"/>
    <x v="6"/>
    <x v="69"/>
    <x v="805"/>
    <m/>
    <n v="1"/>
    <n v="161"/>
    <n v="1"/>
    <x v="3"/>
    <x v="0"/>
    <x v="6"/>
  </r>
  <r>
    <x v="1"/>
    <x v="6"/>
    <x v="16"/>
    <x v="790"/>
    <n v="5"/>
    <n v="9"/>
    <n v="40"/>
    <n v="27"/>
    <x v="4"/>
    <x v="0"/>
    <x v="6"/>
  </r>
  <r>
    <x v="1"/>
    <x v="6"/>
    <x v="16"/>
    <x v="791"/>
    <m/>
    <m/>
    <n v="7"/>
    <m/>
    <x v="4"/>
    <x v="0"/>
    <x v="6"/>
  </r>
  <r>
    <x v="1"/>
    <x v="6"/>
    <x v="116"/>
    <x v="811"/>
    <n v="1"/>
    <m/>
    <n v="1"/>
    <m/>
    <x v="3"/>
    <x v="0"/>
    <x v="6"/>
  </r>
  <r>
    <x v="1"/>
    <x v="6"/>
    <x v="20"/>
    <x v="792"/>
    <n v="2"/>
    <m/>
    <n v="15"/>
    <m/>
    <x v="4"/>
    <x v="0"/>
    <x v="6"/>
  </r>
  <r>
    <x v="1"/>
    <x v="6"/>
    <x v="20"/>
    <x v="808"/>
    <n v="3"/>
    <m/>
    <n v="7"/>
    <n v="1"/>
    <x v="4"/>
    <x v="0"/>
    <x v="6"/>
  </r>
  <r>
    <x v="1"/>
    <x v="6"/>
    <x v="115"/>
    <x v="794"/>
    <n v="212"/>
    <n v="18"/>
    <n v="754"/>
    <n v="101"/>
    <x v="3"/>
    <x v="0"/>
    <x v="6"/>
  </r>
  <r>
    <x v="1"/>
    <x v="6"/>
    <x v="115"/>
    <x v="795"/>
    <n v="22"/>
    <n v="2"/>
    <n v="354"/>
    <n v="43"/>
    <x v="3"/>
    <x v="0"/>
    <x v="6"/>
  </r>
  <r>
    <x v="1"/>
    <x v="6"/>
    <x v="25"/>
    <x v="814"/>
    <n v="1"/>
    <m/>
    <n v="3"/>
    <m/>
    <x v="5"/>
    <x v="0"/>
    <x v="6"/>
  </r>
  <r>
    <x v="1"/>
    <x v="6"/>
    <x v="27"/>
    <x v="796"/>
    <n v="1"/>
    <n v="1"/>
    <n v="4"/>
    <n v="55"/>
    <x v="0"/>
    <x v="0"/>
    <x v="6"/>
  </r>
  <r>
    <x v="1"/>
    <x v="6"/>
    <x v="28"/>
    <x v="812"/>
    <n v="1"/>
    <n v="1"/>
    <n v="2"/>
    <n v="1"/>
    <x v="3"/>
    <x v="0"/>
    <x v="6"/>
  </r>
  <r>
    <x v="1"/>
    <x v="6"/>
    <x v="28"/>
    <x v="797"/>
    <n v="62"/>
    <n v="39"/>
    <n v="250"/>
    <n v="83"/>
    <x v="3"/>
    <x v="0"/>
    <x v="6"/>
  </r>
  <r>
    <x v="1"/>
    <x v="6"/>
    <x v="28"/>
    <x v="815"/>
    <n v="1"/>
    <m/>
    <n v="1"/>
    <m/>
    <x v="3"/>
    <x v="0"/>
    <x v="6"/>
  </r>
  <r>
    <x v="1"/>
    <x v="6"/>
    <x v="29"/>
    <x v="798"/>
    <n v="2"/>
    <n v="1"/>
    <n v="10"/>
    <n v="5"/>
    <x v="4"/>
    <x v="0"/>
    <x v="6"/>
  </r>
  <r>
    <x v="1"/>
    <x v="6"/>
    <x v="41"/>
    <x v="799"/>
    <n v="27"/>
    <n v="27"/>
    <n v="202"/>
    <n v="292"/>
    <x v="0"/>
    <x v="0"/>
    <x v="6"/>
  </r>
  <r>
    <x v="1"/>
    <x v="6"/>
    <x v="108"/>
    <x v="816"/>
    <m/>
    <m/>
    <n v="1"/>
    <m/>
    <x v="3"/>
    <x v="0"/>
    <x v="6"/>
  </r>
  <r>
    <x v="1"/>
    <x v="6"/>
    <x v="55"/>
    <x v="800"/>
    <n v="31"/>
    <n v="26"/>
    <n v="159"/>
    <n v="304"/>
    <x v="0"/>
    <x v="0"/>
    <x v="6"/>
  </r>
  <r>
    <x v="1"/>
    <x v="6"/>
    <x v="55"/>
    <x v="801"/>
    <n v="2"/>
    <m/>
    <n v="3"/>
    <m/>
    <x v="0"/>
    <x v="0"/>
    <x v="6"/>
  </r>
  <r>
    <x v="1"/>
    <x v="6"/>
    <x v="55"/>
    <x v="802"/>
    <n v="8"/>
    <n v="1"/>
    <n v="43"/>
    <n v="10"/>
    <x v="0"/>
    <x v="0"/>
    <x v="6"/>
  </r>
  <r>
    <x v="1"/>
    <x v="6"/>
    <x v="56"/>
    <x v="803"/>
    <n v="91"/>
    <n v="43"/>
    <n v="521"/>
    <n v="338"/>
    <x v="2"/>
    <x v="1"/>
    <x v="6"/>
  </r>
  <r>
    <x v="1"/>
    <x v="7"/>
    <x v="10"/>
    <x v="788"/>
    <n v="1"/>
    <m/>
    <n v="1"/>
    <m/>
    <x v="4"/>
    <x v="0"/>
    <x v="7"/>
  </r>
  <r>
    <x v="1"/>
    <x v="7"/>
    <x v="68"/>
    <x v="789"/>
    <n v="13"/>
    <n v="8"/>
    <n v="78"/>
    <n v="23"/>
    <x v="4"/>
    <x v="0"/>
    <x v="7"/>
  </r>
  <r>
    <x v="1"/>
    <x v="7"/>
    <x v="69"/>
    <x v="804"/>
    <n v="1"/>
    <m/>
    <n v="1"/>
    <m/>
    <x v="3"/>
    <x v="0"/>
    <x v="7"/>
  </r>
  <r>
    <x v="1"/>
    <x v="7"/>
    <x v="69"/>
    <x v="805"/>
    <m/>
    <m/>
    <n v="11"/>
    <m/>
    <x v="3"/>
    <x v="0"/>
    <x v="7"/>
  </r>
  <r>
    <x v="1"/>
    <x v="7"/>
    <x v="16"/>
    <x v="790"/>
    <n v="1"/>
    <m/>
    <n v="6"/>
    <n v="3"/>
    <x v="4"/>
    <x v="0"/>
    <x v="7"/>
  </r>
  <r>
    <x v="1"/>
    <x v="7"/>
    <x v="16"/>
    <x v="791"/>
    <n v="2"/>
    <m/>
    <n v="4"/>
    <m/>
    <x v="4"/>
    <x v="0"/>
    <x v="7"/>
  </r>
  <r>
    <x v="1"/>
    <x v="7"/>
    <x v="20"/>
    <x v="808"/>
    <m/>
    <m/>
    <m/>
    <n v="1"/>
    <x v="4"/>
    <x v="0"/>
    <x v="7"/>
  </r>
  <r>
    <x v="1"/>
    <x v="7"/>
    <x v="115"/>
    <x v="794"/>
    <n v="22"/>
    <n v="1"/>
    <n v="81"/>
    <n v="10"/>
    <x v="3"/>
    <x v="0"/>
    <x v="7"/>
  </r>
  <r>
    <x v="1"/>
    <x v="7"/>
    <x v="115"/>
    <x v="795"/>
    <m/>
    <m/>
    <n v="18"/>
    <n v="3"/>
    <x v="3"/>
    <x v="0"/>
    <x v="7"/>
  </r>
  <r>
    <x v="1"/>
    <x v="7"/>
    <x v="27"/>
    <x v="796"/>
    <n v="1"/>
    <n v="1"/>
    <n v="1"/>
    <n v="11"/>
    <x v="0"/>
    <x v="0"/>
    <x v="7"/>
  </r>
  <r>
    <x v="1"/>
    <x v="7"/>
    <x v="28"/>
    <x v="812"/>
    <m/>
    <m/>
    <n v="1"/>
    <m/>
    <x v="3"/>
    <x v="0"/>
    <x v="7"/>
  </r>
  <r>
    <x v="1"/>
    <x v="7"/>
    <x v="28"/>
    <x v="797"/>
    <n v="3"/>
    <n v="5"/>
    <n v="16"/>
    <n v="16"/>
    <x v="3"/>
    <x v="0"/>
    <x v="7"/>
  </r>
  <r>
    <x v="1"/>
    <x v="7"/>
    <x v="29"/>
    <x v="798"/>
    <m/>
    <n v="1"/>
    <n v="3"/>
    <n v="2"/>
    <x v="4"/>
    <x v="0"/>
    <x v="7"/>
  </r>
  <r>
    <x v="1"/>
    <x v="7"/>
    <x v="41"/>
    <x v="799"/>
    <n v="22"/>
    <n v="5"/>
    <n v="119"/>
    <n v="54"/>
    <x v="0"/>
    <x v="0"/>
    <x v="7"/>
  </r>
  <r>
    <x v="1"/>
    <x v="7"/>
    <x v="55"/>
    <x v="800"/>
    <n v="9"/>
    <n v="3"/>
    <n v="65"/>
    <n v="46"/>
    <x v="0"/>
    <x v="0"/>
    <x v="7"/>
  </r>
  <r>
    <x v="1"/>
    <x v="7"/>
    <x v="55"/>
    <x v="801"/>
    <m/>
    <m/>
    <n v="2"/>
    <m/>
    <x v="0"/>
    <x v="0"/>
    <x v="7"/>
  </r>
  <r>
    <x v="1"/>
    <x v="7"/>
    <x v="55"/>
    <x v="802"/>
    <n v="2"/>
    <m/>
    <n v="8"/>
    <n v="2"/>
    <x v="0"/>
    <x v="0"/>
    <x v="7"/>
  </r>
  <r>
    <x v="1"/>
    <x v="7"/>
    <x v="56"/>
    <x v="803"/>
    <n v="14"/>
    <n v="10"/>
    <n v="88"/>
    <n v="34"/>
    <x v="2"/>
    <x v="1"/>
    <x v="7"/>
  </r>
  <r>
    <x v="2"/>
    <x v="0"/>
    <x v="117"/>
    <x v="817"/>
    <m/>
    <m/>
    <n v="1"/>
    <m/>
    <x v="3"/>
    <x v="0"/>
    <x v="0"/>
  </r>
  <r>
    <x v="2"/>
    <x v="0"/>
    <x v="64"/>
    <x v="818"/>
    <m/>
    <n v="1"/>
    <m/>
    <n v="1"/>
    <x v="1"/>
    <x v="0"/>
    <x v="0"/>
  </r>
  <r>
    <x v="2"/>
    <x v="0"/>
    <x v="64"/>
    <x v="819"/>
    <m/>
    <m/>
    <m/>
    <n v="2"/>
    <x v="1"/>
    <x v="0"/>
    <x v="0"/>
  </r>
  <r>
    <x v="2"/>
    <x v="0"/>
    <x v="64"/>
    <x v="820"/>
    <m/>
    <m/>
    <m/>
    <n v="2"/>
    <x v="1"/>
    <x v="0"/>
    <x v="0"/>
  </r>
  <r>
    <x v="2"/>
    <x v="0"/>
    <x v="11"/>
    <x v="821"/>
    <m/>
    <m/>
    <n v="1"/>
    <m/>
    <x v="0"/>
    <x v="0"/>
    <x v="0"/>
  </r>
  <r>
    <x v="2"/>
    <x v="0"/>
    <x v="16"/>
    <x v="822"/>
    <n v="1"/>
    <n v="3"/>
    <n v="16"/>
    <n v="28"/>
    <x v="4"/>
    <x v="0"/>
    <x v="0"/>
  </r>
  <r>
    <x v="2"/>
    <x v="0"/>
    <x v="74"/>
    <x v="823"/>
    <n v="8"/>
    <n v="6"/>
    <n v="58"/>
    <n v="67"/>
    <x v="2"/>
    <x v="1"/>
    <x v="0"/>
  </r>
  <r>
    <x v="2"/>
    <x v="0"/>
    <x v="74"/>
    <x v="824"/>
    <n v="8"/>
    <n v="4"/>
    <n v="43"/>
    <n v="54"/>
    <x v="2"/>
    <x v="1"/>
    <x v="0"/>
  </r>
  <r>
    <x v="2"/>
    <x v="0"/>
    <x v="74"/>
    <x v="825"/>
    <n v="7"/>
    <n v="1"/>
    <n v="11"/>
    <n v="11"/>
    <x v="2"/>
    <x v="1"/>
    <x v="0"/>
  </r>
  <r>
    <x v="2"/>
    <x v="0"/>
    <x v="74"/>
    <x v="826"/>
    <n v="8"/>
    <n v="20"/>
    <n v="56"/>
    <n v="79"/>
    <x v="2"/>
    <x v="1"/>
    <x v="0"/>
  </r>
  <r>
    <x v="2"/>
    <x v="0"/>
    <x v="74"/>
    <x v="827"/>
    <n v="10"/>
    <m/>
    <n v="62"/>
    <n v="88"/>
    <x v="2"/>
    <x v="1"/>
    <x v="0"/>
  </r>
  <r>
    <x v="2"/>
    <x v="0"/>
    <x v="74"/>
    <x v="828"/>
    <n v="2"/>
    <n v="3"/>
    <n v="22"/>
    <n v="39"/>
    <x v="2"/>
    <x v="1"/>
    <x v="0"/>
  </r>
  <r>
    <x v="2"/>
    <x v="0"/>
    <x v="74"/>
    <x v="829"/>
    <n v="21"/>
    <n v="15"/>
    <n v="102"/>
    <n v="159"/>
    <x v="2"/>
    <x v="1"/>
    <x v="0"/>
  </r>
  <r>
    <x v="2"/>
    <x v="0"/>
    <x v="74"/>
    <x v="830"/>
    <m/>
    <m/>
    <n v="6"/>
    <m/>
    <x v="2"/>
    <x v="1"/>
    <x v="0"/>
  </r>
  <r>
    <x v="2"/>
    <x v="0"/>
    <x v="74"/>
    <x v="831"/>
    <m/>
    <m/>
    <n v="1"/>
    <m/>
    <x v="2"/>
    <x v="1"/>
    <x v="0"/>
  </r>
  <r>
    <x v="2"/>
    <x v="0"/>
    <x v="25"/>
    <x v="832"/>
    <m/>
    <m/>
    <m/>
    <n v="1"/>
    <x v="5"/>
    <x v="0"/>
    <x v="0"/>
  </r>
  <r>
    <x v="2"/>
    <x v="0"/>
    <x v="25"/>
    <x v="833"/>
    <m/>
    <m/>
    <m/>
    <n v="5"/>
    <x v="5"/>
    <x v="0"/>
    <x v="0"/>
  </r>
  <r>
    <x v="2"/>
    <x v="0"/>
    <x v="25"/>
    <x v="834"/>
    <m/>
    <m/>
    <n v="4"/>
    <n v="1"/>
    <x v="5"/>
    <x v="0"/>
    <x v="0"/>
  </r>
  <r>
    <x v="2"/>
    <x v="0"/>
    <x v="118"/>
    <x v="835"/>
    <m/>
    <m/>
    <m/>
    <n v="2"/>
    <x v="1"/>
    <x v="0"/>
    <x v="0"/>
  </r>
  <r>
    <x v="2"/>
    <x v="0"/>
    <x v="28"/>
    <x v="836"/>
    <m/>
    <m/>
    <n v="2"/>
    <m/>
    <x v="3"/>
    <x v="0"/>
    <x v="0"/>
  </r>
  <r>
    <x v="2"/>
    <x v="0"/>
    <x v="31"/>
    <x v="837"/>
    <n v="5"/>
    <n v="4"/>
    <n v="25"/>
    <n v="8"/>
    <x v="5"/>
    <x v="0"/>
    <x v="0"/>
  </r>
  <r>
    <x v="2"/>
    <x v="0"/>
    <x v="32"/>
    <x v="838"/>
    <m/>
    <m/>
    <n v="1"/>
    <n v="1"/>
    <x v="2"/>
    <x v="1"/>
    <x v="0"/>
  </r>
  <r>
    <x v="2"/>
    <x v="0"/>
    <x v="32"/>
    <x v="839"/>
    <m/>
    <m/>
    <n v="1"/>
    <m/>
    <x v="2"/>
    <x v="1"/>
    <x v="0"/>
  </r>
  <r>
    <x v="2"/>
    <x v="0"/>
    <x v="32"/>
    <x v="840"/>
    <m/>
    <m/>
    <n v="4"/>
    <n v="5"/>
    <x v="2"/>
    <x v="1"/>
    <x v="0"/>
  </r>
  <r>
    <x v="2"/>
    <x v="0"/>
    <x v="39"/>
    <x v="841"/>
    <m/>
    <m/>
    <n v="4"/>
    <n v="2"/>
    <x v="1"/>
    <x v="0"/>
    <x v="0"/>
  </r>
  <r>
    <x v="2"/>
    <x v="0"/>
    <x v="39"/>
    <x v="842"/>
    <m/>
    <m/>
    <m/>
    <n v="1"/>
    <x v="1"/>
    <x v="0"/>
    <x v="0"/>
  </r>
  <r>
    <x v="2"/>
    <x v="0"/>
    <x v="39"/>
    <x v="843"/>
    <n v="1"/>
    <m/>
    <n v="1"/>
    <n v="1"/>
    <x v="1"/>
    <x v="0"/>
    <x v="0"/>
  </r>
  <r>
    <x v="2"/>
    <x v="0"/>
    <x v="41"/>
    <x v="844"/>
    <m/>
    <m/>
    <n v="5"/>
    <n v="4"/>
    <x v="0"/>
    <x v="0"/>
    <x v="0"/>
  </r>
  <r>
    <x v="2"/>
    <x v="0"/>
    <x v="42"/>
    <x v="845"/>
    <m/>
    <m/>
    <m/>
    <n v="2"/>
    <x v="0"/>
    <x v="0"/>
    <x v="0"/>
  </r>
  <r>
    <x v="2"/>
    <x v="0"/>
    <x v="42"/>
    <x v="846"/>
    <m/>
    <m/>
    <n v="1"/>
    <n v="1"/>
    <x v="0"/>
    <x v="0"/>
    <x v="0"/>
  </r>
  <r>
    <x v="2"/>
    <x v="0"/>
    <x v="42"/>
    <x v="847"/>
    <m/>
    <m/>
    <n v="4"/>
    <m/>
    <x v="0"/>
    <x v="0"/>
    <x v="0"/>
  </r>
  <r>
    <x v="2"/>
    <x v="0"/>
    <x v="44"/>
    <x v="848"/>
    <m/>
    <m/>
    <m/>
    <n v="2"/>
    <x v="1"/>
    <x v="0"/>
    <x v="0"/>
  </r>
  <r>
    <x v="2"/>
    <x v="0"/>
    <x v="45"/>
    <x v="849"/>
    <n v="1"/>
    <m/>
    <n v="1"/>
    <m/>
    <x v="1"/>
    <x v="0"/>
    <x v="0"/>
  </r>
  <r>
    <x v="2"/>
    <x v="0"/>
    <x v="45"/>
    <x v="850"/>
    <m/>
    <m/>
    <m/>
    <n v="3"/>
    <x v="1"/>
    <x v="0"/>
    <x v="0"/>
  </r>
  <r>
    <x v="2"/>
    <x v="0"/>
    <x v="45"/>
    <x v="851"/>
    <m/>
    <m/>
    <m/>
    <n v="4"/>
    <x v="1"/>
    <x v="0"/>
    <x v="0"/>
  </r>
  <r>
    <x v="2"/>
    <x v="0"/>
    <x v="45"/>
    <x v="852"/>
    <m/>
    <m/>
    <m/>
    <n v="6"/>
    <x v="1"/>
    <x v="0"/>
    <x v="0"/>
  </r>
  <r>
    <x v="2"/>
    <x v="0"/>
    <x v="47"/>
    <x v="853"/>
    <m/>
    <m/>
    <n v="1"/>
    <m/>
    <x v="1"/>
    <x v="0"/>
    <x v="0"/>
  </r>
  <r>
    <x v="2"/>
    <x v="0"/>
    <x v="119"/>
    <x v="854"/>
    <n v="1"/>
    <m/>
    <n v="1"/>
    <m/>
    <x v="2"/>
    <x v="1"/>
    <x v="0"/>
  </r>
  <r>
    <x v="2"/>
    <x v="0"/>
    <x v="119"/>
    <x v="855"/>
    <n v="2"/>
    <m/>
    <n v="8"/>
    <m/>
    <x v="2"/>
    <x v="1"/>
    <x v="0"/>
  </r>
  <r>
    <x v="2"/>
    <x v="0"/>
    <x v="52"/>
    <x v="856"/>
    <m/>
    <m/>
    <n v="1"/>
    <m/>
    <x v="0"/>
    <x v="0"/>
    <x v="0"/>
  </r>
  <r>
    <x v="2"/>
    <x v="0"/>
    <x v="52"/>
    <x v="857"/>
    <n v="1"/>
    <m/>
    <n v="1"/>
    <m/>
    <x v="0"/>
    <x v="0"/>
    <x v="0"/>
  </r>
  <r>
    <x v="2"/>
    <x v="0"/>
    <x v="55"/>
    <x v="858"/>
    <n v="1"/>
    <m/>
    <n v="3"/>
    <m/>
    <x v="0"/>
    <x v="0"/>
    <x v="0"/>
  </r>
  <r>
    <x v="2"/>
    <x v="0"/>
    <x v="55"/>
    <x v="859"/>
    <n v="2"/>
    <m/>
    <n v="16"/>
    <n v="6"/>
    <x v="0"/>
    <x v="0"/>
    <x v="0"/>
  </r>
  <r>
    <x v="2"/>
    <x v="0"/>
    <x v="55"/>
    <x v="860"/>
    <m/>
    <m/>
    <n v="1"/>
    <m/>
    <x v="0"/>
    <x v="0"/>
    <x v="0"/>
  </r>
  <r>
    <x v="2"/>
    <x v="0"/>
    <x v="56"/>
    <x v="861"/>
    <n v="2"/>
    <m/>
    <n v="19"/>
    <n v="8"/>
    <x v="2"/>
    <x v="1"/>
    <x v="0"/>
  </r>
  <r>
    <x v="2"/>
    <x v="0"/>
    <x v="56"/>
    <x v="862"/>
    <n v="9"/>
    <n v="3"/>
    <n v="53"/>
    <n v="37"/>
    <x v="2"/>
    <x v="1"/>
    <x v="0"/>
  </r>
  <r>
    <x v="2"/>
    <x v="0"/>
    <x v="56"/>
    <x v="863"/>
    <m/>
    <m/>
    <n v="6"/>
    <n v="7"/>
    <x v="2"/>
    <x v="1"/>
    <x v="0"/>
  </r>
  <r>
    <x v="2"/>
    <x v="0"/>
    <x v="56"/>
    <x v="864"/>
    <n v="2"/>
    <n v="4"/>
    <n v="10"/>
    <n v="16"/>
    <x v="2"/>
    <x v="1"/>
    <x v="0"/>
  </r>
  <r>
    <x v="2"/>
    <x v="0"/>
    <x v="56"/>
    <x v="865"/>
    <n v="1"/>
    <n v="1"/>
    <n v="8"/>
    <n v="15"/>
    <x v="2"/>
    <x v="1"/>
    <x v="0"/>
  </r>
  <r>
    <x v="2"/>
    <x v="0"/>
    <x v="56"/>
    <x v="866"/>
    <n v="21"/>
    <n v="37"/>
    <n v="111"/>
    <n v="169"/>
    <x v="2"/>
    <x v="1"/>
    <x v="0"/>
  </r>
  <r>
    <x v="2"/>
    <x v="0"/>
    <x v="56"/>
    <x v="867"/>
    <n v="19"/>
    <n v="2"/>
    <n v="131"/>
    <n v="76"/>
    <x v="2"/>
    <x v="1"/>
    <x v="0"/>
  </r>
  <r>
    <x v="2"/>
    <x v="0"/>
    <x v="56"/>
    <x v="868"/>
    <n v="8"/>
    <n v="7"/>
    <n v="43"/>
    <n v="43"/>
    <x v="2"/>
    <x v="1"/>
    <x v="0"/>
  </r>
  <r>
    <x v="2"/>
    <x v="0"/>
    <x v="57"/>
    <x v="869"/>
    <m/>
    <m/>
    <m/>
    <n v="1"/>
    <x v="1"/>
    <x v="0"/>
    <x v="0"/>
  </r>
  <r>
    <x v="2"/>
    <x v="0"/>
    <x v="57"/>
    <x v="870"/>
    <m/>
    <m/>
    <m/>
    <n v="8"/>
    <x v="1"/>
    <x v="0"/>
    <x v="0"/>
  </r>
  <r>
    <x v="2"/>
    <x v="0"/>
    <x v="57"/>
    <x v="871"/>
    <m/>
    <m/>
    <n v="1"/>
    <m/>
    <x v="1"/>
    <x v="0"/>
    <x v="0"/>
  </r>
  <r>
    <x v="2"/>
    <x v="0"/>
    <x v="57"/>
    <x v="872"/>
    <m/>
    <m/>
    <n v="1"/>
    <m/>
    <x v="1"/>
    <x v="0"/>
    <x v="0"/>
  </r>
  <r>
    <x v="2"/>
    <x v="1"/>
    <x v="117"/>
    <x v="817"/>
    <m/>
    <m/>
    <n v="1"/>
    <m/>
    <x v="3"/>
    <x v="0"/>
    <x v="1"/>
  </r>
  <r>
    <x v="2"/>
    <x v="1"/>
    <x v="117"/>
    <x v="873"/>
    <m/>
    <m/>
    <n v="1"/>
    <m/>
    <x v="3"/>
    <x v="0"/>
    <x v="1"/>
  </r>
  <r>
    <x v="2"/>
    <x v="1"/>
    <x v="64"/>
    <x v="818"/>
    <m/>
    <n v="2"/>
    <n v="9"/>
    <n v="11"/>
    <x v="1"/>
    <x v="0"/>
    <x v="1"/>
  </r>
  <r>
    <x v="2"/>
    <x v="1"/>
    <x v="64"/>
    <x v="819"/>
    <n v="1"/>
    <n v="3"/>
    <n v="4"/>
    <n v="23"/>
    <x v="1"/>
    <x v="0"/>
    <x v="1"/>
  </r>
  <r>
    <x v="2"/>
    <x v="1"/>
    <x v="64"/>
    <x v="874"/>
    <m/>
    <n v="1"/>
    <m/>
    <n v="15"/>
    <x v="1"/>
    <x v="0"/>
    <x v="1"/>
  </r>
  <r>
    <x v="2"/>
    <x v="1"/>
    <x v="64"/>
    <x v="820"/>
    <m/>
    <n v="1"/>
    <n v="2"/>
    <n v="21"/>
    <x v="1"/>
    <x v="0"/>
    <x v="1"/>
  </r>
  <r>
    <x v="2"/>
    <x v="1"/>
    <x v="11"/>
    <x v="821"/>
    <m/>
    <m/>
    <m/>
    <n v="1"/>
    <x v="0"/>
    <x v="0"/>
    <x v="1"/>
  </r>
  <r>
    <x v="2"/>
    <x v="1"/>
    <x v="69"/>
    <x v="875"/>
    <n v="1"/>
    <m/>
    <n v="8"/>
    <m/>
    <x v="3"/>
    <x v="0"/>
    <x v="1"/>
  </r>
  <r>
    <x v="2"/>
    <x v="1"/>
    <x v="72"/>
    <x v="876"/>
    <n v="1"/>
    <m/>
    <n v="13"/>
    <n v="8"/>
    <x v="1"/>
    <x v="0"/>
    <x v="1"/>
  </r>
  <r>
    <x v="2"/>
    <x v="1"/>
    <x v="16"/>
    <x v="877"/>
    <m/>
    <m/>
    <n v="1"/>
    <m/>
    <x v="4"/>
    <x v="0"/>
    <x v="1"/>
  </r>
  <r>
    <x v="2"/>
    <x v="1"/>
    <x v="16"/>
    <x v="822"/>
    <n v="10"/>
    <n v="19"/>
    <n v="87"/>
    <n v="310"/>
    <x v="4"/>
    <x v="0"/>
    <x v="1"/>
  </r>
  <r>
    <x v="2"/>
    <x v="1"/>
    <x v="73"/>
    <x v="678"/>
    <m/>
    <m/>
    <n v="1"/>
    <m/>
    <x v="3"/>
    <x v="0"/>
    <x v="1"/>
  </r>
  <r>
    <x v="2"/>
    <x v="1"/>
    <x v="74"/>
    <x v="823"/>
    <n v="2"/>
    <n v="3"/>
    <n v="60"/>
    <n v="45"/>
    <x v="2"/>
    <x v="1"/>
    <x v="1"/>
  </r>
  <r>
    <x v="2"/>
    <x v="1"/>
    <x v="74"/>
    <x v="824"/>
    <n v="21"/>
    <n v="10"/>
    <n v="142"/>
    <n v="93"/>
    <x v="2"/>
    <x v="1"/>
    <x v="1"/>
  </r>
  <r>
    <x v="2"/>
    <x v="1"/>
    <x v="74"/>
    <x v="825"/>
    <n v="47"/>
    <n v="9"/>
    <n v="99"/>
    <n v="67"/>
    <x v="2"/>
    <x v="1"/>
    <x v="1"/>
  </r>
  <r>
    <x v="2"/>
    <x v="1"/>
    <x v="74"/>
    <x v="826"/>
    <n v="50"/>
    <n v="43"/>
    <n v="345"/>
    <n v="316"/>
    <x v="2"/>
    <x v="1"/>
    <x v="1"/>
  </r>
  <r>
    <x v="2"/>
    <x v="1"/>
    <x v="74"/>
    <x v="827"/>
    <n v="10"/>
    <n v="4"/>
    <n v="101"/>
    <n v="55"/>
    <x v="2"/>
    <x v="1"/>
    <x v="1"/>
  </r>
  <r>
    <x v="2"/>
    <x v="1"/>
    <x v="74"/>
    <x v="828"/>
    <n v="89"/>
    <n v="48"/>
    <n v="403"/>
    <n v="390"/>
    <x v="2"/>
    <x v="1"/>
    <x v="1"/>
  </r>
  <r>
    <x v="2"/>
    <x v="1"/>
    <x v="74"/>
    <x v="878"/>
    <m/>
    <m/>
    <n v="1"/>
    <m/>
    <x v="2"/>
    <x v="1"/>
    <x v="1"/>
  </r>
  <r>
    <x v="2"/>
    <x v="1"/>
    <x v="74"/>
    <x v="829"/>
    <n v="285"/>
    <n v="120"/>
    <n v="1635"/>
    <n v="1111"/>
    <x v="2"/>
    <x v="1"/>
    <x v="1"/>
  </r>
  <r>
    <x v="2"/>
    <x v="1"/>
    <x v="74"/>
    <x v="830"/>
    <m/>
    <m/>
    <n v="12"/>
    <m/>
    <x v="2"/>
    <x v="1"/>
    <x v="1"/>
  </r>
  <r>
    <x v="2"/>
    <x v="1"/>
    <x v="74"/>
    <x v="831"/>
    <n v="4"/>
    <m/>
    <n v="33"/>
    <m/>
    <x v="2"/>
    <x v="1"/>
    <x v="1"/>
  </r>
  <r>
    <x v="2"/>
    <x v="1"/>
    <x v="25"/>
    <x v="879"/>
    <m/>
    <m/>
    <m/>
    <n v="4"/>
    <x v="5"/>
    <x v="0"/>
    <x v="1"/>
  </r>
  <r>
    <x v="2"/>
    <x v="1"/>
    <x v="25"/>
    <x v="880"/>
    <m/>
    <m/>
    <m/>
    <n v="23"/>
    <x v="5"/>
    <x v="0"/>
    <x v="1"/>
  </r>
  <r>
    <x v="2"/>
    <x v="1"/>
    <x v="25"/>
    <x v="834"/>
    <m/>
    <m/>
    <n v="5"/>
    <m/>
    <x v="5"/>
    <x v="0"/>
    <x v="1"/>
  </r>
  <r>
    <x v="2"/>
    <x v="1"/>
    <x v="118"/>
    <x v="835"/>
    <n v="1"/>
    <m/>
    <n v="11"/>
    <n v="11"/>
    <x v="1"/>
    <x v="0"/>
    <x v="1"/>
  </r>
  <r>
    <x v="2"/>
    <x v="1"/>
    <x v="28"/>
    <x v="881"/>
    <m/>
    <m/>
    <n v="1"/>
    <m/>
    <x v="3"/>
    <x v="0"/>
    <x v="1"/>
  </r>
  <r>
    <x v="2"/>
    <x v="1"/>
    <x v="28"/>
    <x v="836"/>
    <n v="5"/>
    <m/>
    <n v="5"/>
    <m/>
    <x v="3"/>
    <x v="0"/>
    <x v="1"/>
  </r>
  <r>
    <x v="2"/>
    <x v="1"/>
    <x v="31"/>
    <x v="882"/>
    <n v="2"/>
    <m/>
    <n v="2"/>
    <m/>
    <x v="5"/>
    <x v="0"/>
    <x v="1"/>
  </r>
  <r>
    <x v="2"/>
    <x v="1"/>
    <x v="31"/>
    <x v="837"/>
    <n v="1"/>
    <m/>
    <n v="7"/>
    <n v="2"/>
    <x v="5"/>
    <x v="0"/>
    <x v="1"/>
  </r>
  <r>
    <x v="2"/>
    <x v="1"/>
    <x v="32"/>
    <x v="838"/>
    <n v="8"/>
    <n v="3"/>
    <n v="25"/>
    <n v="41"/>
    <x v="2"/>
    <x v="1"/>
    <x v="1"/>
  </r>
  <r>
    <x v="2"/>
    <x v="1"/>
    <x v="32"/>
    <x v="839"/>
    <n v="44"/>
    <n v="15"/>
    <n v="309"/>
    <n v="107"/>
    <x v="2"/>
    <x v="1"/>
    <x v="1"/>
  </r>
  <r>
    <x v="2"/>
    <x v="1"/>
    <x v="32"/>
    <x v="840"/>
    <n v="2"/>
    <n v="28"/>
    <n v="38"/>
    <n v="316"/>
    <x v="2"/>
    <x v="1"/>
    <x v="1"/>
  </r>
  <r>
    <x v="2"/>
    <x v="1"/>
    <x v="39"/>
    <x v="883"/>
    <m/>
    <m/>
    <m/>
    <n v="1"/>
    <x v="1"/>
    <x v="0"/>
    <x v="1"/>
  </r>
  <r>
    <x v="2"/>
    <x v="1"/>
    <x v="39"/>
    <x v="841"/>
    <m/>
    <n v="3"/>
    <n v="11"/>
    <n v="29"/>
    <x v="1"/>
    <x v="0"/>
    <x v="1"/>
  </r>
  <r>
    <x v="2"/>
    <x v="1"/>
    <x v="39"/>
    <x v="842"/>
    <m/>
    <m/>
    <m/>
    <n v="4"/>
    <x v="1"/>
    <x v="0"/>
    <x v="1"/>
  </r>
  <r>
    <x v="2"/>
    <x v="1"/>
    <x v="39"/>
    <x v="843"/>
    <n v="4"/>
    <n v="1"/>
    <n v="29"/>
    <n v="6"/>
    <x v="1"/>
    <x v="0"/>
    <x v="1"/>
  </r>
  <r>
    <x v="2"/>
    <x v="1"/>
    <x v="41"/>
    <x v="844"/>
    <m/>
    <m/>
    <n v="2"/>
    <m/>
    <x v="0"/>
    <x v="0"/>
    <x v="1"/>
  </r>
  <r>
    <x v="2"/>
    <x v="1"/>
    <x v="44"/>
    <x v="884"/>
    <m/>
    <m/>
    <m/>
    <n v="7"/>
    <x v="1"/>
    <x v="0"/>
    <x v="1"/>
  </r>
  <r>
    <x v="2"/>
    <x v="1"/>
    <x v="44"/>
    <x v="885"/>
    <m/>
    <m/>
    <n v="1"/>
    <n v="2"/>
    <x v="1"/>
    <x v="0"/>
    <x v="1"/>
  </r>
  <r>
    <x v="2"/>
    <x v="1"/>
    <x v="44"/>
    <x v="848"/>
    <m/>
    <n v="1"/>
    <m/>
    <n v="11"/>
    <x v="1"/>
    <x v="0"/>
    <x v="1"/>
  </r>
  <r>
    <x v="2"/>
    <x v="1"/>
    <x v="45"/>
    <x v="849"/>
    <n v="1"/>
    <m/>
    <n v="2"/>
    <n v="19"/>
    <x v="1"/>
    <x v="0"/>
    <x v="1"/>
  </r>
  <r>
    <x v="2"/>
    <x v="1"/>
    <x v="45"/>
    <x v="850"/>
    <m/>
    <n v="1"/>
    <n v="2"/>
    <n v="15"/>
    <x v="1"/>
    <x v="0"/>
    <x v="1"/>
  </r>
  <r>
    <x v="2"/>
    <x v="1"/>
    <x v="45"/>
    <x v="851"/>
    <n v="1"/>
    <n v="3"/>
    <n v="18"/>
    <n v="29"/>
    <x v="1"/>
    <x v="0"/>
    <x v="1"/>
  </r>
  <r>
    <x v="2"/>
    <x v="1"/>
    <x v="45"/>
    <x v="852"/>
    <m/>
    <n v="6"/>
    <n v="2"/>
    <n v="71"/>
    <x v="1"/>
    <x v="0"/>
    <x v="1"/>
  </r>
  <r>
    <x v="2"/>
    <x v="1"/>
    <x v="47"/>
    <x v="853"/>
    <m/>
    <m/>
    <n v="3"/>
    <n v="2"/>
    <x v="1"/>
    <x v="0"/>
    <x v="1"/>
  </r>
  <r>
    <x v="2"/>
    <x v="1"/>
    <x v="119"/>
    <x v="854"/>
    <n v="3"/>
    <m/>
    <n v="12"/>
    <m/>
    <x v="2"/>
    <x v="1"/>
    <x v="1"/>
  </r>
  <r>
    <x v="2"/>
    <x v="1"/>
    <x v="119"/>
    <x v="855"/>
    <n v="10"/>
    <m/>
    <n v="50"/>
    <m/>
    <x v="2"/>
    <x v="1"/>
    <x v="1"/>
  </r>
  <r>
    <x v="2"/>
    <x v="1"/>
    <x v="52"/>
    <x v="857"/>
    <n v="10"/>
    <m/>
    <n v="47"/>
    <m/>
    <x v="0"/>
    <x v="0"/>
    <x v="1"/>
  </r>
  <r>
    <x v="2"/>
    <x v="1"/>
    <x v="55"/>
    <x v="859"/>
    <n v="1"/>
    <m/>
    <n v="8"/>
    <n v="6"/>
    <x v="0"/>
    <x v="0"/>
    <x v="1"/>
  </r>
  <r>
    <x v="2"/>
    <x v="1"/>
    <x v="55"/>
    <x v="886"/>
    <m/>
    <m/>
    <n v="1"/>
    <m/>
    <x v="0"/>
    <x v="0"/>
    <x v="1"/>
  </r>
  <r>
    <x v="2"/>
    <x v="1"/>
    <x v="56"/>
    <x v="861"/>
    <n v="10"/>
    <m/>
    <n v="61"/>
    <n v="9"/>
    <x v="2"/>
    <x v="1"/>
    <x v="1"/>
  </r>
  <r>
    <x v="2"/>
    <x v="1"/>
    <x v="56"/>
    <x v="862"/>
    <n v="23"/>
    <n v="2"/>
    <n v="138"/>
    <n v="56"/>
    <x v="2"/>
    <x v="1"/>
    <x v="1"/>
  </r>
  <r>
    <x v="2"/>
    <x v="1"/>
    <x v="56"/>
    <x v="863"/>
    <m/>
    <m/>
    <n v="1"/>
    <n v="3"/>
    <x v="2"/>
    <x v="1"/>
    <x v="1"/>
  </r>
  <r>
    <x v="2"/>
    <x v="1"/>
    <x v="56"/>
    <x v="864"/>
    <n v="12"/>
    <n v="7"/>
    <n v="48"/>
    <n v="37"/>
    <x v="2"/>
    <x v="1"/>
    <x v="1"/>
  </r>
  <r>
    <x v="2"/>
    <x v="1"/>
    <x v="56"/>
    <x v="865"/>
    <n v="10"/>
    <n v="11"/>
    <n v="127"/>
    <n v="77"/>
    <x v="2"/>
    <x v="1"/>
    <x v="1"/>
  </r>
  <r>
    <x v="2"/>
    <x v="1"/>
    <x v="56"/>
    <x v="866"/>
    <n v="101"/>
    <n v="84"/>
    <n v="460"/>
    <n v="573"/>
    <x v="2"/>
    <x v="1"/>
    <x v="1"/>
  </r>
  <r>
    <x v="2"/>
    <x v="1"/>
    <x v="56"/>
    <x v="867"/>
    <n v="22"/>
    <m/>
    <n v="87"/>
    <n v="75"/>
    <x v="2"/>
    <x v="1"/>
    <x v="1"/>
  </r>
  <r>
    <x v="2"/>
    <x v="1"/>
    <x v="56"/>
    <x v="868"/>
    <n v="50"/>
    <n v="27"/>
    <n v="207"/>
    <n v="151"/>
    <x v="2"/>
    <x v="1"/>
    <x v="1"/>
  </r>
  <r>
    <x v="2"/>
    <x v="1"/>
    <x v="57"/>
    <x v="869"/>
    <m/>
    <n v="1"/>
    <n v="2"/>
    <n v="14"/>
    <x v="1"/>
    <x v="0"/>
    <x v="1"/>
  </r>
  <r>
    <x v="2"/>
    <x v="1"/>
    <x v="57"/>
    <x v="870"/>
    <n v="2"/>
    <m/>
    <n v="5"/>
    <n v="42"/>
    <x v="1"/>
    <x v="0"/>
    <x v="1"/>
  </r>
  <r>
    <x v="2"/>
    <x v="1"/>
    <x v="57"/>
    <x v="871"/>
    <n v="1"/>
    <n v="2"/>
    <n v="2"/>
    <n v="16"/>
    <x v="1"/>
    <x v="0"/>
    <x v="1"/>
  </r>
  <r>
    <x v="2"/>
    <x v="1"/>
    <x v="57"/>
    <x v="872"/>
    <n v="3"/>
    <n v="1"/>
    <n v="14"/>
    <n v="16"/>
    <x v="1"/>
    <x v="0"/>
    <x v="1"/>
  </r>
  <r>
    <x v="2"/>
    <x v="1"/>
    <x v="57"/>
    <x v="887"/>
    <m/>
    <n v="1"/>
    <m/>
    <n v="8"/>
    <x v="1"/>
    <x v="0"/>
    <x v="1"/>
  </r>
  <r>
    <x v="2"/>
    <x v="2"/>
    <x v="117"/>
    <x v="873"/>
    <n v="1"/>
    <m/>
    <n v="5"/>
    <m/>
    <x v="3"/>
    <x v="0"/>
    <x v="2"/>
  </r>
  <r>
    <x v="2"/>
    <x v="2"/>
    <x v="64"/>
    <x v="818"/>
    <n v="1"/>
    <n v="7"/>
    <n v="9"/>
    <n v="41"/>
    <x v="1"/>
    <x v="0"/>
    <x v="2"/>
  </r>
  <r>
    <x v="2"/>
    <x v="2"/>
    <x v="64"/>
    <x v="819"/>
    <m/>
    <n v="3"/>
    <m/>
    <n v="28"/>
    <x v="1"/>
    <x v="0"/>
    <x v="2"/>
  </r>
  <r>
    <x v="2"/>
    <x v="2"/>
    <x v="64"/>
    <x v="874"/>
    <m/>
    <n v="5"/>
    <n v="1"/>
    <n v="49"/>
    <x v="1"/>
    <x v="0"/>
    <x v="2"/>
  </r>
  <r>
    <x v="2"/>
    <x v="2"/>
    <x v="64"/>
    <x v="820"/>
    <m/>
    <n v="3"/>
    <n v="4"/>
    <n v="50"/>
    <x v="1"/>
    <x v="0"/>
    <x v="2"/>
  </r>
  <r>
    <x v="2"/>
    <x v="2"/>
    <x v="69"/>
    <x v="875"/>
    <n v="3"/>
    <m/>
    <n v="11"/>
    <m/>
    <x v="3"/>
    <x v="0"/>
    <x v="2"/>
  </r>
  <r>
    <x v="2"/>
    <x v="2"/>
    <x v="72"/>
    <x v="876"/>
    <n v="6"/>
    <n v="1"/>
    <n v="16"/>
    <n v="19"/>
    <x v="1"/>
    <x v="0"/>
    <x v="2"/>
  </r>
  <r>
    <x v="2"/>
    <x v="2"/>
    <x v="16"/>
    <x v="822"/>
    <n v="12"/>
    <n v="51"/>
    <n v="162"/>
    <n v="651"/>
    <x v="4"/>
    <x v="0"/>
    <x v="2"/>
  </r>
  <r>
    <x v="2"/>
    <x v="2"/>
    <x v="16"/>
    <x v="888"/>
    <n v="1"/>
    <m/>
    <n v="1"/>
    <m/>
    <x v="4"/>
    <x v="0"/>
    <x v="2"/>
  </r>
  <r>
    <x v="2"/>
    <x v="2"/>
    <x v="74"/>
    <x v="823"/>
    <n v="10"/>
    <n v="6"/>
    <n v="64"/>
    <n v="39"/>
    <x v="2"/>
    <x v="1"/>
    <x v="2"/>
  </r>
  <r>
    <x v="2"/>
    <x v="2"/>
    <x v="74"/>
    <x v="824"/>
    <n v="23"/>
    <n v="18"/>
    <n v="156"/>
    <n v="70"/>
    <x v="2"/>
    <x v="1"/>
    <x v="2"/>
  </r>
  <r>
    <x v="2"/>
    <x v="2"/>
    <x v="74"/>
    <x v="825"/>
    <n v="3"/>
    <n v="3"/>
    <n v="25"/>
    <n v="23"/>
    <x v="2"/>
    <x v="1"/>
    <x v="2"/>
  </r>
  <r>
    <x v="2"/>
    <x v="2"/>
    <x v="74"/>
    <x v="826"/>
    <n v="49"/>
    <n v="36"/>
    <n v="373"/>
    <n v="213"/>
    <x v="2"/>
    <x v="1"/>
    <x v="2"/>
  </r>
  <r>
    <x v="2"/>
    <x v="2"/>
    <x v="74"/>
    <x v="827"/>
    <n v="9"/>
    <n v="5"/>
    <n v="64"/>
    <n v="17"/>
    <x v="2"/>
    <x v="1"/>
    <x v="2"/>
  </r>
  <r>
    <x v="2"/>
    <x v="2"/>
    <x v="74"/>
    <x v="828"/>
    <n v="64"/>
    <n v="67"/>
    <n v="343"/>
    <n v="355"/>
    <x v="2"/>
    <x v="1"/>
    <x v="2"/>
  </r>
  <r>
    <x v="2"/>
    <x v="2"/>
    <x v="74"/>
    <x v="829"/>
    <n v="442"/>
    <n v="206"/>
    <n v="1750"/>
    <n v="1177"/>
    <x v="2"/>
    <x v="1"/>
    <x v="2"/>
  </r>
  <r>
    <x v="2"/>
    <x v="2"/>
    <x v="74"/>
    <x v="830"/>
    <m/>
    <m/>
    <n v="35"/>
    <m/>
    <x v="2"/>
    <x v="1"/>
    <x v="2"/>
  </r>
  <r>
    <x v="2"/>
    <x v="2"/>
    <x v="74"/>
    <x v="831"/>
    <n v="4"/>
    <m/>
    <n v="71"/>
    <m/>
    <x v="2"/>
    <x v="1"/>
    <x v="2"/>
  </r>
  <r>
    <x v="2"/>
    <x v="2"/>
    <x v="25"/>
    <x v="879"/>
    <m/>
    <m/>
    <m/>
    <n v="2"/>
    <x v="5"/>
    <x v="0"/>
    <x v="2"/>
  </r>
  <r>
    <x v="2"/>
    <x v="2"/>
    <x v="25"/>
    <x v="880"/>
    <m/>
    <m/>
    <m/>
    <n v="22"/>
    <x v="5"/>
    <x v="0"/>
    <x v="2"/>
  </r>
  <r>
    <x v="2"/>
    <x v="2"/>
    <x v="25"/>
    <x v="834"/>
    <n v="1"/>
    <m/>
    <n v="4"/>
    <m/>
    <x v="5"/>
    <x v="0"/>
    <x v="2"/>
  </r>
  <r>
    <x v="2"/>
    <x v="2"/>
    <x v="118"/>
    <x v="835"/>
    <n v="11"/>
    <n v="9"/>
    <n v="29"/>
    <n v="38"/>
    <x v="1"/>
    <x v="0"/>
    <x v="2"/>
  </r>
  <r>
    <x v="2"/>
    <x v="2"/>
    <x v="28"/>
    <x v="836"/>
    <n v="4"/>
    <m/>
    <n v="4"/>
    <m/>
    <x v="3"/>
    <x v="0"/>
    <x v="2"/>
  </r>
  <r>
    <x v="2"/>
    <x v="2"/>
    <x v="31"/>
    <x v="882"/>
    <m/>
    <m/>
    <n v="4"/>
    <m/>
    <x v="5"/>
    <x v="0"/>
    <x v="2"/>
  </r>
  <r>
    <x v="2"/>
    <x v="2"/>
    <x v="31"/>
    <x v="837"/>
    <n v="2"/>
    <m/>
    <n v="4"/>
    <n v="1"/>
    <x v="5"/>
    <x v="0"/>
    <x v="2"/>
  </r>
  <r>
    <x v="2"/>
    <x v="2"/>
    <x v="32"/>
    <x v="838"/>
    <n v="3"/>
    <n v="2"/>
    <n v="9"/>
    <n v="15"/>
    <x v="2"/>
    <x v="1"/>
    <x v="2"/>
  </r>
  <r>
    <x v="2"/>
    <x v="2"/>
    <x v="32"/>
    <x v="839"/>
    <n v="22"/>
    <n v="9"/>
    <n v="141"/>
    <n v="28"/>
    <x v="2"/>
    <x v="1"/>
    <x v="2"/>
  </r>
  <r>
    <x v="2"/>
    <x v="2"/>
    <x v="32"/>
    <x v="840"/>
    <n v="1"/>
    <n v="40"/>
    <n v="58"/>
    <n v="511"/>
    <x v="2"/>
    <x v="1"/>
    <x v="2"/>
  </r>
  <r>
    <x v="2"/>
    <x v="2"/>
    <x v="120"/>
    <x v="889"/>
    <m/>
    <m/>
    <n v="1"/>
    <m/>
    <x v="3"/>
    <x v="0"/>
    <x v="2"/>
  </r>
  <r>
    <x v="2"/>
    <x v="2"/>
    <x v="39"/>
    <x v="890"/>
    <n v="1"/>
    <m/>
    <n v="2"/>
    <m/>
    <x v="1"/>
    <x v="0"/>
    <x v="2"/>
  </r>
  <r>
    <x v="2"/>
    <x v="2"/>
    <x v="39"/>
    <x v="883"/>
    <m/>
    <m/>
    <n v="2"/>
    <m/>
    <x v="1"/>
    <x v="0"/>
    <x v="2"/>
  </r>
  <r>
    <x v="2"/>
    <x v="2"/>
    <x v="39"/>
    <x v="841"/>
    <n v="7"/>
    <n v="7"/>
    <n v="26"/>
    <n v="66"/>
    <x v="1"/>
    <x v="0"/>
    <x v="2"/>
  </r>
  <r>
    <x v="2"/>
    <x v="2"/>
    <x v="39"/>
    <x v="842"/>
    <m/>
    <n v="2"/>
    <n v="6"/>
    <n v="10"/>
    <x v="1"/>
    <x v="0"/>
    <x v="2"/>
  </r>
  <r>
    <x v="2"/>
    <x v="2"/>
    <x v="39"/>
    <x v="843"/>
    <n v="15"/>
    <n v="3"/>
    <n v="71"/>
    <n v="12"/>
    <x v="1"/>
    <x v="0"/>
    <x v="2"/>
  </r>
  <r>
    <x v="2"/>
    <x v="2"/>
    <x v="41"/>
    <x v="844"/>
    <n v="1"/>
    <m/>
    <n v="1"/>
    <m/>
    <x v="0"/>
    <x v="0"/>
    <x v="2"/>
  </r>
  <r>
    <x v="2"/>
    <x v="2"/>
    <x v="44"/>
    <x v="884"/>
    <m/>
    <n v="10"/>
    <m/>
    <n v="25"/>
    <x v="1"/>
    <x v="0"/>
    <x v="2"/>
  </r>
  <r>
    <x v="2"/>
    <x v="2"/>
    <x v="44"/>
    <x v="891"/>
    <m/>
    <m/>
    <n v="2"/>
    <m/>
    <x v="1"/>
    <x v="0"/>
    <x v="2"/>
  </r>
  <r>
    <x v="2"/>
    <x v="2"/>
    <x v="44"/>
    <x v="892"/>
    <m/>
    <n v="1"/>
    <n v="1"/>
    <n v="7"/>
    <x v="1"/>
    <x v="0"/>
    <x v="2"/>
  </r>
  <r>
    <x v="2"/>
    <x v="2"/>
    <x v="44"/>
    <x v="885"/>
    <m/>
    <n v="3"/>
    <n v="7"/>
    <n v="12"/>
    <x v="1"/>
    <x v="0"/>
    <x v="2"/>
  </r>
  <r>
    <x v="2"/>
    <x v="2"/>
    <x v="44"/>
    <x v="848"/>
    <m/>
    <n v="5"/>
    <m/>
    <n v="43"/>
    <x v="1"/>
    <x v="0"/>
    <x v="2"/>
  </r>
  <r>
    <x v="2"/>
    <x v="2"/>
    <x v="45"/>
    <x v="849"/>
    <n v="1"/>
    <n v="5"/>
    <n v="5"/>
    <n v="45"/>
    <x v="1"/>
    <x v="0"/>
    <x v="2"/>
  </r>
  <r>
    <x v="2"/>
    <x v="2"/>
    <x v="45"/>
    <x v="850"/>
    <m/>
    <n v="1"/>
    <n v="1"/>
    <n v="40"/>
    <x v="1"/>
    <x v="0"/>
    <x v="2"/>
  </r>
  <r>
    <x v="2"/>
    <x v="2"/>
    <x v="45"/>
    <x v="851"/>
    <n v="1"/>
    <n v="10"/>
    <n v="31"/>
    <n v="91"/>
    <x v="1"/>
    <x v="0"/>
    <x v="2"/>
  </r>
  <r>
    <x v="2"/>
    <x v="2"/>
    <x v="45"/>
    <x v="852"/>
    <m/>
    <n v="7"/>
    <n v="4"/>
    <n v="108"/>
    <x v="1"/>
    <x v="0"/>
    <x v="2"/>
  </r>
  <r>
    <x v="2"/>
    <x v="2"/>
    <x v="47"/>
    <x v="893"/>
    <n v="1"/>
    <m/>
    <n v="1"/>
    <m/>
    <x v="1"/>
    <x v="0"/>
    <x v="2"/>
  </r>
  <r>
    <x v="2"/>
    <x v="2"/>
    <x v="47"/>
    <x v="853"/>
    <n v="2"/>
    <m/>
    <n v="8"/>
    <n v="12"/>
    <x v="1"/>
    <x v="0"/>
    <x v="2"/>
  </r>
  <r>
    <x v="2"/>
    <x v="2"/>
    <x v="47"/>
    <x v="894"/>
    <m/>
    <n v="1"/>
    <n v="1"/>
    <n v="1"/>
    <x v="1"/>
    <x v="0"/>
    <x v="2"/>
  </r>
  <r>
    <x v="2"/>
    <x v="2"/>
    <x v="119"/>
    <x v="854"/>
    <n v="13"/>
    <m/>
    <n v="36"/>
    <m/>
    <x v="2"/>
    <x v="1"/>
    <x v="2"/>
  </r>
  <r>
    <x v="2"/>
    <x v="2"/>
    <x v="119"/>
    <x v="855"/>
    <n v="38"/>
    <m/>
    <n v="163"/>
    <m/>
    <x v="2"/>
    <x v="1"/>
    <x v="2"/>
  </r>
  <r>
    <x v="2"/>
    <x v="2"/>
    <x v="52"/>
    <x v="857"/>
    <n v="7"/>
    <m/>
    <n v="42"/>
    <m/>
    <x v="0"/>
    <x v="0"/>
    <x v="2"/>
  </r>
  <r>
    <x v="2"/>
    <x v="2"/>
    <x v="55"/>
    <x v="859"/>
    <n v="1"/>
    <m/>
    <n v="3"/>
    <n v="11"/>
    <x v="0"/>
    <x v="0"/>
    <x v="2"/>
  </r>
  <r>
    <x v="2"/>
    <x v="2"/>
    <x v="56"/>
    <x v="861"/>
    <m/>
    <m/>
    <n v="55"/>
    <n v="11"/>
    <x v="2"/>
    <x v="1"/>
    <x v="2"/>
  </r>
  <r>
    <x v="2"/>
    <x v="2"/>
    <x v="56"/>
    <x v="862"/>
    <n v="15"/>
    <m/>
    <n v="100"/>
    <n v="45"/>
    <x v="2"/>
    <x v="1"/>
    <x v="2"/>
  </r>
  <r>
    <x v="2"/>
    <x v="2"/>
    <x v="56"/>
    <x v="863"/>
    <m/>
    <m/>
    <n v="1"/>
    <n v="3"/>
    <x v="2"/>
    <x v="1"/>
    <x v="2"/>
  </r>
  <r>
    <x v="2"/>
    <x v="2"/>
    <x v="56"/>
    <x v="864"/>
    <n v="4"/>
    <n v="1"/>
    <n v="25"/>
    <n v="7"/>
    <x v="2"/>
    <x v="1"/>
    <x v="2"/>
  </r>
  <r>
    <x v="2"/>
    <x v="2"/>
    <x v="56"/>
    <x v="865"/>
    <n v="6"/>
    <n v="13"/>
    <n v="73"/>
    <n v="43"/>
    <x v="2"/>
    <x v="1"/>
    <x v="2"/>
  </r>
  <r>
    <x v="2"/>
    <x v="2"/>
    <x v="56"/>
    <x v="866"/>
    <n v="43"/>
    <n v="88"/>
    <n v="435"/>
    <n v="427"/>
    <x v="2"/>
    <x v="1"/>
    <x v="2"/>
  </r>
  <r>
    <x v="2"/>
    <x v="2"/>
    <x v="56"/>
    <x v="867"/>
    <n v="5"/>
    <n v="1"/>
    <n v="62"/>
    <n v="100"/>
    <x v="2"/>
    <x v="1"/>
    <x v="2"/>
  </r>
  <r>
    <x v="2"/>
    <x v="2"/>
    <x v="56"/>
    <x v="868"/>
    <n v="68"/>
    <n v="18"/>
    <n v="297"/>
    <n v="150"/>
    <x v="2"/>
    <x v="1"/>
    <x v="2"/>
  </r>
  <r>
    <x v="2"/>
    <x v="2"/>
    <x v="57"/>
    <x v="869"/>
    <m/>
    <n v="3"/>
    <n v="2"/>
    <n v="28"/>
    <x v="1"/>
    <x v="0"/>
    <x v="2"/>
  </r>
  <r>
    <x v="2"/>
    <x v="2"/>
    <x v="57"/>
    <x v="870"/>
    <n v="3"/>
    <n v="6"/>
    <n v="7"/>
    <n v="62"/>
    <x v="1"/>
    <x v="0"/>
    <x v="2"/>
  </r>
  <r>
    <x v="2"/>
    <x v="2"/>
    <x v="57"/>
    <x v="871"/>
    <n v="2"/>
    <m/>
    <n v="8"/>
    <n v="26"/>
    <x v="1"/>
    <x v="0"/>
    <x v="2"/>
  </r>
  <r>
    <x v="2"/>
    <x v="2"/>
    <x v="57"/>
    <x v="872"/>
    <n v="8"/>
    <n v="2"/>
    <n v="39"/>
    <n v="12"/>
    <x v="1"/>
    <x v="0"/>
    <x v="2"/>
  </r>
  <r>
    <x v="2"/>
    <x v="2"/>
    <x v="57"/>
    <x v="887"/>
    <m/>
    <m/>
    <n v="5"/>
    <n v="6"/>
    <x v="1"/>
    <x v="0"/>
    <x v="2"/>
  </r>
  <r>
    <x v="2"/>
    <x v="3"/>
    <x v="64"/>
    <x v="819"/>
    <m/>
    <m/>
    <n v="2"/>
    <n v="4"/>
    <x v="1"/>
    <x v="0"/>
    <x v="3"/>
  </r>
  <r>
    <x v="2"/>
    <x v="3"/>
    <x v="64"/>
    <x v="874"/>
    <m/>
    <m/>
    <m/>
    <n v="3"/>
    <x v="1"/>
    <x v="0"/>
    <x v="3"/>
  </r>
  <r>
    <x v="2"/>
    <x v="3"/>
    <x v="64"/>
    <x v="820"/>
    <m/>
    <m/>
    <m/>
    <n v="1"/>
    <x v="1"/>
    <x v="0"/>
    <x v="3"/>
  </r>
  <r>
    <x v="2"/>
    <x v="3"/>
    <x v="72"/>
    <x v="876"/>
    <m/>
    <n v="1"/>
    <n v="2"/>
    <n v="3"/>
    <x v="1"/>
    <x v="0"/>
    <x v="3"/>
  </r>
  <r>
    <x v="2"/>
    <x v="3"/>
    <x v="16"/>
    <x v="822"/>
    <m/>
    <n v="4"/>
    <n v="6"/>
    <n v="34"/>
    <x v="4"/>
    <x v="0"/>
    <x v="3"/>
  </r>
  <r>
    <x v="2"/>
    <x v="3"/>
    <x v="74"/>
    <x v="823"/>
    <n v="1"/>
    <n v="4"/>
    <n v="20"/>
    <n v="20"/>
    <x v="2"/>
    <x v="1"/>
    <x v="3"/>
  </r>
  <r>
    <x v="2"/>
    <x v="3"/>
    <x v="74"/>
    <x v="824"/>
    <m/>
    <m/>
    <n v="8"/>
    <n v="5"/>
    <x v="2"/>
    <x v="1"/>
    <x v="3"/>
  </r>
  <r>
    <x v="2"/>
    <x v="3"/>
    <x v="74"/>
    <x v="825"/>
    <m/>
    <n v="1"/>
    <n v="4"/>
    <n v="3"/>
    <x v="2"/>
    <x v="1"/>
    <x v="3"/>
  </r>
  <r>
    <x v="2"/>
    <x v="3"/>
    <x v="74"/>
    <x v="826"/>
    <n v="4"/>
    <n v="1"/>
    <n v="17"/>
    <n v="29"/>
    <x v="2"/>
    <x v="1"/>
    <x v="3"/>
  </r>
  <r>
    <x v="2"/>
    <x v="3"/>
    <x v="74"/>
    <x v="827"/>
    <n v="1"/>
    <m/>
    <n v="23"/>
    <n v="12"/>
    <x v="2"/>
    <x v="1"/>
    <x v="3"/>
  </r>
  <r>
    <x v="2"/>
    <x v="3"/>
    <x v="74"/>
    <x v="828"/>
    <n v="8"/>
    <n v="5"/>
    <n v="68"/>
    <n v="77"/>
    <x v="2"/>
    <x v="1"/>
    <x v="3"/>
  </r>
  <r>
    <x v="2"/>
    <x v="3"/>
    <x v="74"/>
    <x v="829"/>
    <n v="59"/>
    <n v="30"/>
    <n v="311"/>
    <n v="309"/>
    <x v="2"/>
    <x v="1"/>
    <x v="3"/>
  </r>
  <r>
    <x v="2"/>
    <x v="3"/>
    <x v="74"/>
    <x v="831"/>
    <m/>
    <m/>
    <n v="2"/>
    <m/>
    <x v="2"/>
    <x v="1"/>
    <x v="3"/>
  </r>
  <r>
    <x v="2"/>
    <x v="3"/>
    <x v="25"/>
    <x v="879"/>
    <m/>
    <m/>
    <m/>
    <n v="2"/>
    <x v="5"/>
    <x v="0"/>
    <x v="3"/>
  </r>
  <r>
    <x v="2"/>
    <x v="3"/>
    <x v="25"/>
    <x v="880"/>
    <m/>
    <m/>
    <m/>
    <n v="6"/>
    <x v="5"/>
    <x v="0"/>
    <x v="3"/>
  </r>
  <r>
    <x v="2"/>
    <x v="3"/>
    <x v="25"/>
    <x v="834"/>
    <m/>
    <m/>
    <n v="1"/>
    <m/>
    <x v="5"/>
    <x v="0"/>
    <x v="3"/>
  </r>
  <r>
    <x v="2"/>
    <x v="3"/>
    <x v="118"/>
    <x v="835"/>
    <m/>
    <m/>
    <m/>
    <n v="1"/>
    <x v="1"/>
    <x v="0"/>
    <x v="3"/>
  </r>
  <r>
    <x v="2"/>
    <x v="3"/>
    <x v="28"/>
    <x v="836"/>
    <n v="2"/>
    <m/>
    <n v="2"/>
    <m/>
    <x v="3"/>
    <x v="0"/>
    <x v="3"/>
  </r>
  <r>
    <x v="2"/>
    <x v="3"/>
    <x v="31"/>
    <x v="882"/>
    <m/>
    <m/>
    <n v="1"/>
    <m/>
    <x v="5"/>
    <x v="0"/>
    <x v="3"/>
  </r>
  <r>
    <x v="2"/>
    <x v="3"/>
    <x v="31"/>
    <x v="837"/>
    <m/>
    <m/>
    <n v="1"/>
    <m/>
    <x v="5"/>
    <x v="0"/>
    <x v="3"/>
  </r>
  <r>
    <x v="2"/>
    <x v="3"/>
    <x v="32"/>
    <x v="838"/>
    <m/>
    <n v="1"/>
    <m/>
    <n v="7"/>
    <x v="2"/>
    <x v="1"/>
    <x v="3"/>
  </r>
  <r>
    <x v="2"/>
    <x v="3"/>
    <x v="32"/>
    <x v="839"/>
    <n v="7"/>
    <n v="6"/>
    <n v="95"/>
    <n v="28"/>
    <x v="2"/>
    <x v="1"/>
    <x v="3"/>
  </r>
  <r>
    <x v="2"/>
    <x v="3"/>
    <x v="32"/>
    <x v="840"/>
    <m/>
    <n v="11"/>
    <n v="11"/>
    <n v="66"/>
    <x v="2"/>
    <x v="1"/>
    <x v="3"/>
  </r>
  <r>
    <x v="2"/>
    <x v="3"/>
    <x v="121"/>
    <x v="895"/>
    <m/>
    <m/>
    <n v="2"/>
    <m/>
    <x v="2"/>
    <x v="1"/>
    <x v="3"/>
  </r>
  <r>
    <x v="2"/>
    <x v="3"/>
    <x v="39"/>
    <x v="841"/>
    <n v="2"/>
    <m/>
    <n v="4"/>
    <n v="5"/>
    <x v="1"/>
    <x v="0"/>
    <x v="3"/>
  </r>
  <r>
    <x v="2"/>
    <x v="3"/>
    <x v="39"/>
    <x v="842"/>
    <m/>
    <m/>
    <n v="1"/>
    <n v="1"/>
    <x v="1"/>
    <x v="0"/>
    <x v="3"/>
  </r>
  <r>
    <x v="2"/>
    <x v="3"/>
    <x v="39"/>
    <x v="843"/>
    <n v="2"/>
    <m/>
    <n v="8"/>
    <m/>
    <x v="1"/>
    <x v="0"/>
    <x v="3"/>
  </r>
  <r>
    <x v="2"/>
    <x v="3"/>
    <x v="44"/>
    <x v="885"/>
    <m/>
    <m/>
    <m/>
    <n v="1"/>
    <x v="1"/>
    <x v="0"/>
    <x v="3"/>
  </r>
  <r>
    <x v="2"/>
    <x v="3"/>
    <x v="44"/>
    <x v="848"/>
    <m/>
    <m/>
    <n v="1"/>
    <n v="3"/>
    <x v="1"/>
    <x v="0"/>
    <x v="3"/>
  </r>
  <r>
    <x v="2"/>
    <x v="3"/>
    <x v="45"/>
    <x v="849"/>
    <m/>
    <n v="1"/>
    <m/>
    <n v="3"/>
    <x v="1"/>
    <x v="0"/>
    <x v="3"/>
  </r>
  <r>
    <x v="2"/>
    <x v="3"/>
    <x v="45"/>
    <x v="850"/>
    <m/>
    <m/>
    <m/>
    <n v="5"/>
    <x v="1"/>
    <x v="0"/>
    <x v="3"/>
  </r>
  <r>
    <x v="2"/>
    <x v="3"/>
    <x v="45"/>
    <x v="851"/>
    <m/>
    <m/>
    <m/>
    <n v="3"/>
    <x v="1"/>
    <x v="0"/>
    <x v="3"/>
  </r>
  <r>
    <x v="2"/>
    <x v="3"/>
    <x v="45"/>
    <x v="852"/>
    <m/>
    <m/>
    <m/>
    <n v="1"/>
    <x v="1"/>
    <x v="0"/>
    <x v="3"/>
  </r>
  <r>
    <x v="2"/>
    <x v="3"/>
    <x v="47"/>
    <x v="853"/>
    <m/>
    <n v="7"/>
    <m/>
    <n v="7"/>
    <x v="1"/>
    <x v="0"/>
    <x v="3"/>
  </r>
  <r>
    <x v="2"/>
    <x v="3"/>
    <x v="119"/>
    <x v="854"/>
    <m/>
    <m/>
    <n v="1"/>
    <m/>
    <x v="2"/>
    <x v="1"/>
    <x v="3"/>
  </r>
  <r>
    <x v="2"/>
    <x v="3"/>
    <x v="119"/>
    <x v="855"/>
    <n v="11"/>
    <m/>
    <n v="19"/>
    <m/>
    <x v="2"/>
    <x v="1"/>
    <x v="3"/>
  </r>
  <r>
    <x v="2"/>
    <x v="3"/>
    <x v="52"/>
    <x v="857"/>
    <n v="2"/>
    <m/>
    <n v="3"/>
    <m/>
    <x v="0"/>
    <x v="0"/>
    <x v="3"/>
  </r>
  <r>
    <x v="2"/>
    <x v="3"/>
    <x v="55"/>
    <x v="859"/>
    <m/>
    <m/>
    <n v="3"/>
    <n v="1"/>
    <x v="0"/>
    <x v="0"/>
    <x v="3"/>
  </r>
  <r>
    <x v="2"/>
    <x v="3"/>
    <x v="56"/>
    <x v="861"/>
    <m/>
    <m/>
    <n v="8"/>
    <n v="3"/>
    <x v="2"/>
    <x v="1"/>
    <x v="3"/>
  </r>
  <r>
    <x v="2"/>
    <x v="3"/>
    <x v="56"/>
    <x v="862"/>
    <n v="6"/>
    <m/>
    <n v="12"/>
    <n v="18"/>
    <x v="2"/>
    <x v="1"/>
    <x v="3"/>
  </r>
  <r>
    <x v="2"/>
    <x v="3"/>
    <x v="56"/>
    <x v="863"/>
    <m/>
    <m/>
    <m/>
    <n v="7"/>
    <x v="2"/>
    <x v="1"/>
    <x v="3"/>
  </r>
  <r>
    <x v="2"/>
    <x v="3"/>
    <x v="56"/>
    <x v="864"/>
    <m/>
    <m/>
    <n v="1"/>
    <n v="2"/>
    <x v="2"/>
    <x v="1"/>
    <x v="3"/>
  </r>
  <r>
    <x v="2"/>
    <x v="3"/>
    <x v="56"/>
    <x v="865"/>
    <n v="1"/>
    <m/>
    <n v="2"/>
    <n v="1"/>
    <x v="2"/>
    <x v="1"/>
    <x v="3"/>
  </r>
  <r>
    <x v="2"/>
    <x v="3"/>
    <x v="56"/>
    <x v="866"/>
    <n v="6"/>
    <n v="6"/>
    <n v="42"/>
    <n v="52"/>
    <x v="2"/>
    <x v="1"/>
    <x v="3"/>
  </r>
  <r>
    <x v="2"/>
    <x v="3"/>
    <x v="56"/>
    <x v="867"/>
    <n v="1"/>
    <m/>
    <n v="7"/>
    <n v="44"/>
    <x v="2"/>
    <x v="1"/>
    <x v="3"/>
  </r>
  <r>
    <x v="2"/>
    <x v="3"/>
    <x v="56"/>
    <x v="868"/>
    <n v="3"/>
    <n v="2"/>
    <n v="18"/>
    <n v="11"/>
    <x v="2"/>
    <x v="1"/>
    <x v="3"/>
  </r>
  <r>
    <x v="2"/>
    <x v="3"/>
    <x v="57"/>
    <x v="869"/>
    <m/>
    <m/>
    <n v="1"/>
    <n v="5"/>
    <x v="1"/>
    <x v="0"/>
    <x v="3"/>
  </r>
  <r>
    <x v="2"/>
    <x v="3"/>
    <x v="57"/>
    <x v="870"/>
    <m/>
    <m/>
    <m/>
    <n v="4"/>
    <x v="1"/>
    <x v="0"/>
    <x v="3"/>
  </r>
  <r>
    <x v="2"/>
    <x v="3"/>
    <x v="57"/>
    <x v="871"/>
    <m/>
    <m/>
    <m/>
    <n v="8"/>
    <x v="1"/>
    <x v="0"/>
    <x v="3"/>
  </r>
  <r>
    <x v="2"/>
    <x v="3"/>
    <x v="57"/>
    <x v="872"/>
    <n v="1"/>
    <m/>
    <n v="4"/>
    <n v="3"/>
    <x v="1"/>
    <x v="0"/>
    <x v="3"/>
  </r>
  <r>
    <x v="2"/>
    <x v="3"/>
    <x v="113"/>
    <x v="896"/>
    <n v="1"/>
    <m/>
    <n v="1"/>
    <m/>
    <x v="3"/>
    <x v="0"/>
    <x v="3"/>
  </r>
  <r>
    <x v="2"/>
    <x v="4"/>
    <x v="117"/>
    <x v="873"/>
    <m/>
    <m/>
    <n v="1"/>
    <m/>
    <x v="3"/>
    <x v="0"/>
    <x v="4"/>
  </r>
  <r>
    <x v="2"/>
    <x v="4"/>
    <x v="64"/>
    <x v="818"/>
    <m/>
    <m/>
    <m/>
    <n v="3"/>
    <x v="1"/>
    <x v="0"/>
    <x v="4"/>
  </r>
  <r>
    <x v="2"/>
    <x v="4"/>
    <x v="64"/>
    <x v="819"/>
    <m/>
    <m/>
    <m/>
    <n v="3"/>
    <x v="1"/>
    <x v="0"/>
    <x v="4"/>
  </r>
  <r>
    <x v="2"/>
    <x v="4"/>
    <x v="64"/>
    <x v="874"/>
    <m/>
    <n v="1"/>
    <m/>
    <n v="5"/>
    <x v="1"/>
    <x v="0"/>
    <x v="4"/>
  </r>
  <r>
    <x v="2"/>
    <x v="4"/>
    <x v="64"/>
    <x v="820"/>
    <m/>
    <n v="2"/>
    <m/>
    <n v="7"/>
    <x v="1"/>
    <x v="0"/>
    <x v="4"/>
  </r>
  <r>
    <x v="2"/>
    <x v="4"/>
    <x v="69"/>
    <x v="875"/>
    <m/>
    <m/>
    <n v="1"/>
    <m/>
    <x v="3"/>
    <x v="0"/>
    <x v="4"/>
  </r>
  <r>
    <x v="2"/>
    <x v="4"/>
    <x v="72"/>
    <x v="876"/>
    <n v="2"/>
    <n v="2"/>
    <n v="3"/>
    <n v="14"/>
    <x v="1"/>
    <x v="0"/>
    <x v="4"/>
  </r>
  <r>
    <x v="2"/>
    <x v="4"/>
    <x v="16"/>
    <x v="877"/>
    <m/>
    <m/>
    <n v="1"/>
    <m/>
    <x v="4"/>
    <x v="0"/>
    <x v="4"/>
  </r>
  <r>
    <x v="2"/>
    <x v="4"/>
    <x v="16"/>
    <x v="822"/>
    <n v="4"/>
    <n v="8"/>
    <n v="59"/>
    <n v="159"/>
    <x v="4"/>
    <x v="0"/>
    <x v="4"/>
  </r>
  <r>
    <x v="2"/>
    <x v="4"/>
    <x v="74"/>
    <x v="823"/>
    <n v="12"/>
    <n v="33"/>
    <n v="104"/>
    <n v="101"/>
    <x v="2"/>
    <x v="1"/>
    <x v="4"/>
  </r>
  <r>
    <x v="2"/>
    <x v="4"/>
    <x v="74"/>
    <x v="824"/>
    <n v="17"/>
    <n v="9"/>
    <n v="65"/>
    <n v="100"/>
    <x v="2"/>
    <x v="1"/>
    <x v="4"/>
  </r>
  <r>
    <x v="2"/>
    <x v="4"/>
    <x v="74"/>
    <x v="825"/>
    <n v="5"/>
    <n v="1"/>
    <n v="21"/>
    <n v="25"/>
    <x v="2"/>
    <x v="1"/>
    <x v="4"/>
  </r>
  <r>
    <x v="2"/>
    <x v="4"/>
    <x v="74"/>
    <x v="826"/>
    <n v="30"/>
    <n v="77"/>
    <n v="173"/>
    <n v="290"/>
    <x v="2"/>
    <x v="1"/>
    <x v="4"/>
  </r>
  <r>
    <x v="2"/>
    <x v="4"/>
    <x v="74"/>
    <x v="827"/>
    <n v="29"/>
    <n v="4"/>
    <n v="197"/>
    <n v="57"/>
    <x v="2"/>
    <x v="1"/>
    <x v="4"/>
  </r>
  <r>
    <x v="2"/>
    <x v="4"/>
    <x v="74"/>
    <x v="828"/>
    <n v="24"/>
    <n v="18"/>
    <n v="125"/>
    <n v="176"/>
    <x v="2"/>
    <x v="1"/>
    <x v="4"/>
  </r>
  <r>
    <x v="2"/>
    <x v="4"/>
    <x v="74"/>
    <x v="829"/>
    <n v="98"/>
    <n v="55"/>
    <n v="717"/>
    <n v="598"/>
    <x v="2"/>
    <x v="1"/>
    <x v="4"/>
  </r>
  <r>
    <x v="2"/>
    <x v="4"/>
    <x v="74"/>
    <x v="830"/>
    <m/>
    <m/>
    <n v="1"/>
    <m/>
    <x v="2"/>
    <x v="1"/>
    <x v="4"/>
  </r>
  <r>
    <x v="2"/>
    <x v="4"/>
    <x v="74"/>
    <x v="831"/>
    <m/>
    <m/>
    <n v="5"/>
    <m/>
    <x v="2"/>
    <x v="1"/>
    <x v="4"/>
  </r>
  <r>
    <x v="2"/>
    <x v="4"/>
    <x v="25"/>
    <x v="879"/>
    <m/>
    <n v="1"/>
    <m/>
    <n v="3"/>
    <x v="5"/>
    <x v="0"/>
    <x v="4"/>
  </r>
  <r>
    <x v="2"/>
    <x v="4"/>
    <x v="25"/>
    <x v="880"/>
    <m/>
    <m/>
    <n v="1"/>
    <n v="13"/>
    <x v="5"/>
    <x v="0"/>
    <x v="4"/>
  </r>
  <r>
    <x v="2"/>
    <x v="4"/>
    <x v="25"/>
    <x v="834"/>
    <n v="1"/>
    <m/>
    <n v="7"/>
    <n v="3"/>
    <x v="5"/>
    <x v="0"/>
    <x v="4"/>
  </r>
  <r>
    <x v="2"/>
    <x v="4"/>
    <x v="118"/>
    <x v="835"/>
    <m/>
    <n v="1"/>
    <m/>
    <n v="6"/>
    <x v="1"/>
    <x v="0"/>
    <x v="4"/>
  </r>
  <r>
    <x v="2"/>
    <x v="4"/>
    <x v="28"/>
    <x v="836"/>
    <n v="11"/>
    <m/>
    <n v="18"/>
    <m/>
    <x v="3"/>
    <x v="0"/>
    <x v="4"/>
  </r>
  <r>
    <x v="2"/>
    <x v="4"/>
    <x v="31"/>
    <x v="882"/>
    <n v="1"/>
    <m/>
    <n v="1"/>
    <m/>
    <x v="5"/>
    <x v="0"/>
    <x v="4"/>
  </r>
  <r>
    <x v="2"/>
    <x v="4"/>
    <x v="31"/>
    <x v="837"/>
    <n v="5"/>
    <n v="2"/>
    <n v="20"/>
    <n v="13"/>
    <x v="5"/>
    <x v="0"/>
    <x v="4"/>
  </r>
  <r>
    <x v="2"/>
    <x v="4"/>
    <x v="32"/>
    <x v="897"/>
    <m/>
    <m/>
    <m/>
    <n v="3"/>
    <x v="2"/>
    <x v="1"/>
    <x v="4"/>
  </r>
  <r>
    <x v="2"/>
    <x v="4"/>
    <x v="32"/>
    <x v="838"/>
    <n v="1"/>
    <n v="1"/>
    <n v="5"/>
    <n v="4"/>
    <x v="2"/>
    <x v="1"/>
    <x v="4"/>
  </r>
  <r>
    <x v="2"/>
    <x v="4"/>
    <x v="32"/>
    <x v="839"/>
    <n v="11"/>
    <n v="7"/>
    <n v="40"/>
    <n v="32"/>
    <x v="2"/>
    <x v="1"/>
    <x v="4"/>
  </r>
  <r>
    <x v="2"/>
    <x v="4"/>
    <x v="32"/>
    <x v="840"/>
    <n v="4"/>
    <n v="8"/>
    <n v="25"/>
    <n v="110"/>
    <x v="2"/>
    <x v="1"/>
    <x v="4"/>
  </r>
  <r>
    <x v="2"/>
    <x v="4"/>
    <x v="39"/>
    <x v="883"/>
    <m/>
    <m/>
    <m/>
    <n v="1"/>
    <x v="1"/>
    <x v="0"/>
    <x v="4"/>
  </r>
  <r>
    <x v="2"/>
    <x v="4"/>
    <x v="39"/>
    <x v="841"/>
    <m/>
    <n v="2"/>
    <n v="1"/>
    <n v="20"/>
    <x v="1"/>
    <x v="0"/>
    <x v="4"/>
  </r>
  <r>
    <x v="2"/>
    <x v="4"/>
    <x v="39"/>
    <x v="843"/>
    <m/>
    <m/>
    <n v="2"/>
    <m/>
    <x v="1"/>
    <x v="0"/>
    <x v="4"/>
  </r>
  <r>
    <x v="2"/>
    <x v="4"/>
    <x v="41"/>
    <x v="844"/>
    <n v="1"/>
    <m/>
    <n v="3"/>
    <n v="2"/>
    <x v="0"/>
    <x v="0"/>
    <x v="4"/>
  </r>
  <r>
    <x v="2"/>
    <x v="4"/>
    <x v="42"/>
    <x v="898"/>
    <m/>
    <m/>
    <m/>
    <n v="1"/>
    <x v="0"/>
    <x v="0"/>
    <x v="4"/>
  </r>
  <r>
    <x v="2"/>
    <x v="4"/>
    <x v="42"/>
    <x v="847"/>
    <m/>
    <n v="1"/>
    <m/>
    <n v="2"/>
    <x v="0"/>
    <x v="0"/>
    <x v="4"/>
  </r>
  <r>
    <x v="2"/>
    <x v="4"/>
    <x v="44"/>
    <x v="885"/>
    <m/>
    <m/>
    <n v="1"/>
    <m/>
    <x v="1"/>
    <x v="0"/>
    <x v="4"/>
  </r>
  <r>
    <x v="2"/>
    <x v="4"/>
    <x v="45"/>
    <x v="849"/>
    <m/>
    <m/>
    <n v="1"/>
    <n v="5"/>
    <x v="1"/>
    <x v="0"/>
    <x v="4"/>
  </r>
  <r>
    <x v="2"/>
    <x v="4"/>
    <x v="45"/>
    <x v="850"/>
    <m/>
    <n v="2"/>
    <m/>
    <n v="9"/>
    <x v="1"/>
    <x v="0"/>
    <x v="4"/>
  </r>
  <r>
    <x v="2"/>
    <x v="4"/>
    <x v="45"/>
    <x v="851"/>
    <m/>
    <n v="2"/>
    <n v="3"/>
    <n v="5"/>
    <x v="1"/>
    <x v="0"/>
    <x v="4"/>
  </r>
  <r>
    <x v="2"/>
    <x v="4"/>
    <x v="45"/>
    <x v="852"/>
    <m/>
    <n v="2"/>
    <m/>
    <n v="20"/>
    <x v="1"/>
    <x v="0"/>
    <x v="4"/>
  </r>
  <r>
    <x v="2"/>
    <x v="4"/>
    <x v="47"/>
    <x v="853"/>
    <m/>
    <m/>
    <m/>
    <n v="1"/>
    <x v="1"/>
    <x v="0"/>
    <x v="4"/>
  </r>
  <r>
    <x v="2"/>
    <x v="4"/>
    <x v="119"/>
    <x v="854"/>
    <n v="3"/>
    <m/>
    <n v="9"/>
    <m/>
    <x v="2"/>
    <x v="1"/>
    <x v="4"/>
  </r>
  <r>
    <x v="2"/>
    <x v="4"/>
    <x v="119"/>
    <x v="855"/>
    <n v="4"/>
    <m/>
    <n v="32"/>
    <m/>
    <x v="2"/>
    <x v="1"/>
    <x v="4"/>
  </r>
  <r>
    <x v="2"/>
    <x v="4"/>
    <x v="52"/>
    <x v="899"/>
    <m/>
    <m/>
    <n v="1"/>
    <m/>
    <x v="0"/>
    <x v="0"/>
    <x v="4"/>
  </r>
  <r>
    <x v="2"/>
    <x v="4"/>
    <x v="52"/>
    <x v="857"/>
    <n v="3"/>
    <m/>
    <n v="6"/>
    <m/>
    <x v="0"/>
    <x v="0"/>
    <x v="4"/>
  </r>
  <r>
    <x v="2"/>
    <x v="4"/>
    <x v="55"/>
    <x v="858"/>
    <n v="1"/>
    <m/>
    <n v="2"/>
    <m/>
    <x v="0"/>
    <x v="0"/>
    <x v="4"/>
  </r>
  <r>
    <x v="2"/>
    <x v="4"/>
    <x v="55"/>
    <x v="859"/>
    <n v="2"/>
    <n v="3"/>
    <n v="12"/>
    <n v="18"/>
    <x v="0"/>
    <x v="0"/>
    <x v="4"/>
  </r>
  <r>
    <x v="2"/>
    <x v="4"/>
    <x v="56"/>
    <x v="861"/>
    <n v="4"/>
    <m/>
    <n v="61"/>
    <n v="16"/>
    <x v="2"/>
    <x v="1"/>
    <x v="4"/>
  </r>
  <r>
    <x v="2"/>
    <x v="4"/>
    <x v="56"/>
    <x v="862"/>
    <n v="10"/>
    <n v="4"/>
    <n v="91"/>
    <n v="138"/>
    <x v="2"/>
    <x v="1"/>
    <x v="4"/>
  </r>
  <r>
    <x v="2"/>
    <x v="4"/>
    <x v="56"/>
    <x v="864"/>
    <n v="5"/>
    <n v="7"/>
    <n v="45"/>
    <n v="49"/>
    <x v="2"/>
    <x v="1"/>
    <x v="4"/>
  </r>
  <r>
    <x v="2"/>
    <x v="4"/>
    <x v="56"/>
    <x v="865"/>
    <n v="21"/>
    <n v="24"/>
    <n v="98"/>
    <n v="77"/>
    <x v="2"/>
    <x v="1"/>
    <x v="4"/>
  </r>
  <r>
    <x v="2"/>
    <x v="4"/>
    <x v="56"/>
    <x v="866"/>
    <n v="53"/>
    <n v="74"/>
    <n v="262"/>
    <n v="364"/>
    <x v="2"/>
    <x v="1"/>
    <x v="4"/>
  </r>
  <r>
    <x v="2"/>
    <x v="4"/>
    <x v="56"/>
    <x v="867"/>
    <n v="2"/>
    <n v="14"/>
    <n v="81"/>
    <n v="83"/>
    <x v="2"/>
    <x v="1"/>
    <x v="4"/>
  </r>
  <r>
    <x v="2"/>
    <x v="4"/>
    <x v="56"/>
    <x v="868"/>
    <n v="28"/>
    <n v="17"/>
    <n v="143"/>
    <n v="120"/>
    <x v="2"/>
    <x v="1"/>
    <x v="4"/>
  </r>
  <r>
    <x v="2"/>
    <x v="4"/>
    <x v="57"/>
    <x v="869"/>
    <m/>
    <m/>
    <m/>
    <n v="3"/>
    <x v="1"/>
    <x v="0"/>
    <x v="4"/>
  </r>
  <r>
    <x v="2"/>
    <x v="4"/>
    <x v="57"/>
    <x v="870"/>
    <m/>
    <n v="1"/>
    <m/>
    <n v="9"/>
    <x v="1"/>
    <x v="0"/>
    <x v="4"/>
  </r>
  <r>
    <x v="2"/>
    <x v="4"/>
    <x v="57"/>
    <x v="871"/>
    <m/>
    <n v="1"/>
    <m/>
    <n v="10"/>
    <x v="1"/>
    <x v="0"/>
    <x v="4"/>
  </r>
  <r>
    <x v="2"/>
    <x v="4"/>
    <x v="57"/>
    <x v="872"/>
    <n v="1"/>
    <m/>
    <n v="5"/>
    <n v="3"/>
    <x v="1"/>
    <x v="0"/>
    <x v="4"/>
  </r>
  <r>
    <x v="2"/>
    <x v="4"/>
    <x v="57"/>
    <x v="887"/>
    <m/>
    <m/>
    <m/>
    <n v="4"/>
    <x v="1"/>
    <x v="0"/>
    <x v="4"/>
  </r>
  <r>
    <x v="2"/>
    <x v="5"/>
    <x v="64"/>
    <x v="818"/>
    <m/>
    <n v="2"/>
    <n v="1"/>
    <n v="9"/>
    <x v="1"/>
    <x v="0"/>
    <x v="5"/>
  </r>
  <r>
    <x v="2"/>
    <x v="5"/>
    <x v="64"/>
    <x v="819"/>
    <m/>
    <m/>
    <m/>
    <n v="5"/>
    <x v="1"/>
    <x v="0"/>
    <x v="5"/>
  </r>
  <r>
    <x v="2"/>
    <x v="5"/>
    <x v="64"/>
    <x v="874"/>
    <m/>
    <n v="6"/>
    <m/>
    <n v="16"/>
    <x v="1"/>
    <x v="0"/>
    <x v="5"/>
  </r>
  <r>
    <x v="2"/>
    <x v="5"/>
    <x v="64"/>
    <x v="820"/>
    <m/>
    <n v="2"/>
    <n v="4"/>
    <n v="9"/>
    <x v="1"/>
    <x v="0"/>
    <x v="5"/>
  </r>
  <r>
    <x v="2"/>
    <x v="5"/>
    <x v="69"/>
    <x v="875"/>
    <m/>
    <m/>
    <n v="4"/>
    <m/>
    <x v="3"/>
    <x v="0"/>
    <x v="5"/>
  </r>
  <r>
    <x v="2"/>
    <x v="5"/>
    <x v="72"/>
    <x v="876"/>
    <n v="3"/>
    <n v="1"/>
    <n v="8"/>
    <n v="7"/>
    <x v="1"/>
    <x v="0"/>
    <x v="5"/>
  </r>
  <r>
    <x v="2"/>
    <x v="5"/>
    <x v="16"/>
    <x v="822"/>
    <n v="2"/>
    <n v="22"/>
    <n v="34"/>
    <n v="164"/>
    <x v="4"/>
    <x v="0"/>
    <x v="5"/>
  </r>
  <r>
    <x v="2"/>
    <x v="5"/>
    <x v="74"/>
    <x v="823"/>
    <n v="8"/>
    <n v="4"/>
    <n v="43"/>
    <n v="32"/>
    <x v="2"/>
    <x v="1"/>
    <x v="5"/>
  </r>
  <r>
    <x v="2"/>
    <x v="5"/>
    <x v="74"/>
    <x v="824"/>
    <n v="12"/>
    <n v="6"/>
    <n v="63"/>
    <n v="52"/>
    <x v="2"/>
    <x v="1"/>
    <x v="5"/>
  </r>
  <r>
    <x v="2"/>
    <x v="5"/>
    <x v="74"/>
    <x v="825"/>
    <n v="2"/>
    <n v="1"/>
    <n v="20"/>
    <n v="13"/>
    <x v="2"/>
    <x v="1"/>
    <x v="5"/>
  </r>
  <r>
    <x v="2"/>
    <x v="5"/>
    <x v="74"/>
    <x v="826"/>
    <n v="25"/>
    <n v="22"/>
    <n v="148"/>
    <n v="138"/>
    <x v="2"/>
    <x v="1"/>
    <x v="5"/>
  </r>
  <r>
    <x v="2"/>
    <x v="5"/>
    <x v="74"/>
    <x v="827"/>
    <n v="3"/>
    <m/>
    <n v="25"/>
    <n v="31"/>
    <x v="2"/>
    <x v="1"/>
    <x v="5"/>
  </r>
  <r>
    <x v="2"/>
    <x v="5"/>
    <x v="74"/>
    <x v="828"/>
    <n v="40"/>
    <n v="9"/>
    <n v="171"/>
    <n v="178"/>
    <x v="2"/>
    <x v="1"/>
    <x v="5"/>
  </r>
  <r>
    <x v="2"/>
    <x v="5"/>
    <x v="74"/>
    <x v="829"/>
    <n v="185"/>
    <n v="57"/>
    <n v="1082"/>
    <n v="448"/>
    <x v="2"/>
    <x v="1"/>
    <x v="5"/>
  </r>
  <r>
    <x v="2"/>
    <x v="5"/>
    <x v="74"/>
    <x v="830"/>
    <m/>
    <m/>
    <n v="12"/>
    <m/>
    <x v="2"/>
    <x v="1"/>
    <x v="5"/>
  </r>
  <r>
    <x v="2"/>
    <x v="5"/>
    <x v="74"/>
    <x v="831"/>
    <m/>
    <m/>
    <n v="11"/>
    <m/>
    <x v="2"/>
    <x v="1"/>
    <x v="5"/>
  </r>
  <r>
    <x v="2"/>
    <x v="5"/>
    <x v="25"/>
    <x v="879"/>
    <m/>
    <n v="1"/>
    <m/>
    <n v="4"/>
    <x v="5"/>
    <x v="0"/>
    <x v="5"/>
  </r>
  <r>
    <x v="2"/>
    <x v="5"/>
    <x v="25"/>
    <x v="880"/>
    <m/>
    <n v="1"/>
    <m/>
    <n v="13"/>
    <x v="5"/>
    <x v="0"/>
    <x v="5"/>
  </r>
  <r>
    <x v="2"/>
    <x v="5"/>
    <x v="25"/>
    <x v="834"/>
    <n v="1"/>
    <m/>
    <n v="2"/>
    <n v="1"/>
    <x v="5"/>
    <x v="0"/>
    <x v="5"/>
  </r>
  <r>
    <x v="2"/>
    <x v="5"/>
    <x v="118"/>
    <x v="835"/>
    <m/>
    <n v="2"/>
    <n v="3"/>
    <n v="22"/>
    <x v="1"/>
    <x v="0"/>
    <x v="5"/>
  </r>
  <r>
    <x v="2"/>
    <x v="5"/>
    <x v="28"/>
    <x v="836"/>
    <n v="4"/>
    <m/>
    <n v="4"/>
    <m/>
    <x v="3"/>
    <x v="0"/>
    <x v="5"/>
  </r>
  <r>
    <x v="2"/>
    <x v="5"/>
    <x v="28"/>
    <x v="900"/>
    <m/>
    <m/>
    <n v="1"/>
    <m/>
    <x v="3"/>
    <x v="0"/>
    <x v="5"/>
  </r>
  <r>
    <x v="2"/>
    <x v="5"/>
    <x v="31"/>
    <x v="882"/>
    <n v="2"/>
    <m/>
    <n v="2"/>
    <m/>
    <x v="5"/>
    <x v="0"/>
    <x v="5"/>
  </r>
  <r>
    <x v="2"/>
    <x v="5"/>
    <x v="31"/>
    <x v="837"/>
    <m/>
    <m/>
    <n v="5"/>
    <n v="1"/>
    <x v="5"/>
    <x v="0"/>
    <x v="5"/>
  </r>
  <r>
    <x v="2"/>
    <x v="5"/>
    <x v="32"/>
    <x v="838"/>
    <m/>
    <n v="2"/>
    <n v="6"/>
    <n v="17"/>
    <x v="2"/>
    <x v="1"/>
    <x v="5"/>
  </r>
  <r>
    <x v="2"/>
    <x v="5"/>
    <x v="32"/>
    <x v="839"/>
    <n v="7"/>
    <n v="1"/>
    <n v="53"/>
    <n v="26"/>
    <x v="2"/>
    <x v="1"/>
    <x v="5"/>
  </r>
  <r>
    <x v="2"/>
    <x v="5"/>
    <x v="32"/>
    <x v="840"/>
    <n v="1"/>
    <n v="10"/>
    <n v="11"/>
    <n v="153"/>
    <x v="2"/>
    <x v="1"/>
    <x v="5"/>
  </r>
  <r>
    <x v="2"/>
    <x v="5"/>
    <x v="39"/>
    <x v="841"/>
    <n v="1"/>
    <m/>
    <n v="13"/>
    <n v="24"/>
    <x v="1"/>
    <x v="0"/>
    <x v="5"/>
  </r>
  <r>
    <x v="2"/>
    <x v="5"/>
    <x v="39"/>
    <x v="842"/>
    <m/>
    <m/>
    <m/>
    <n v="1"/>
    <x v="1"/>
    <x v="0"/>
    <x v="5"/>
  </r>
  <r>
    <x v="2"/>
    <x v="5"/>
    <x v="39"/>
    <x v="843"/>
    <n v="2"/>
    <m/>
    <n v="17"/>
    <n v="5"/>
    <x v="1"/>
    <x v="0"/>
    <x v="5"/>
  </r>
  <r>
    <x v="2"/>
    <x v="5"/>
    <x v="42"/>
    <x v="847"/>
    <m/>
    <m/>
    <n v="1"/>
    <m/>
    <x v="0"/>
    <x v="0"/>
    <x v="5"/>
  </r>
  <r>
    <x v="2"/>
    <x v="5"/>
    <x v="44"/>
    <x v="884"/>
    <m/>
    <m/>
    <m/>
    <n v="6"/>
    <x v="1"/>
    <x v="0"/>
    <x v="5"/>
  </r>
  <r>
    <x v="2"/>
    <x v="5"/>
    <x v="44"/>
    <x v="891"/>
    <m/>
    <m/>
    <n v="1"/>
    <m/>
    <x v="1"/>
    <x v="0"/>
    <x v="5"/>
  </r>
  <r>
    <x v="2"/>
    <x v="5"/>
    <x v="44"/>
    <x v="892"/>
    <m/>
    <m/>
    <m/>
    <n v="2"/>
    <x v="1"/>
    <x v="0"/>
    <x v="5"/>
  </r>
  <r>
    <x v="2"/>
    <x v="5"/>
    <x v="44"/>
    <x v="885"/>
    <m/>
    <m/>
    <n v="1"/>
    <n v="6"/>
    <x v="1"/>
    <x v="0"/>
    <x v="5"/>
  </r>
  <r>
    <x v="2"/>
    <x v="5"/>
    <x v="44"/>
    <x v="848"/>
    <m/>
    <n v="2"/>
    <m/>
    <n v="12"/>
    <x v="1"/>
    <x v="0"/>
    <x v="5"/>
  </r>
  <r>
    <x v="2"/>
    <x v="5"/>
    <x v="45"/>
    <x v="849"/>
    <m/>
    <n v="1"/>
    <m/>
    <n v="7"/>
    <x v="1"/>
    <x v="0"/>
    <x v="5"/>
  </r>
  <r>
    <x v="2"/>
    <x v="5"/>
    <x v="45"/>
    <x v="850"/>
    <m/>
    <n v="1"/>
    <m/>
    <n v="4"/>
    <x v="1"/>
    <x v="0"/>
    <x v="5"/>
  </r>
  <r>
    <x v="2"/>
    <x v="5"/>
    <x v="45"/>
    <x v="851"/>
    <m/>
    <n v="5"/>
    <n v="5"/>
    <n v="25"/>
    <x v="1"/>
    <x v="0"/>
    <x v="5"/>
  </r>
  <r>
    <x v="2"/>
    <x v="5"/>
    <x v="45"/>
    <x v="852"/>
    <m/>
    <n v="3"/>
    <m/>
    <n v="28"/>
    <x v="1"/>
    <x v="0"/>
    <x v="5"/>
  </r>
  <r>
    <x v="2"/>
    <x v="5"/>
    <x v="47"/>
    <x v="853"/>
    <m/>
    <m/>
    <n v="2"/>
    <n v="3"/>
    <x v="1"/>
    <x v="0"/>
    <x v="5"/>
  </r>
  <r>
    <x v="2"/>
    <x v="5"/>
    <x v="119"/>
    <x v="854"/>
    <n v="1"/>
    <m/>
    <n v="3"/>
    <m/>
    <x v="2"/>
    <x v="1"/>
    <x v="5"/>
  </r>
  <r>
    <x v="2"/>
    <x v="5"/>
    <x v="119"/>
    <x v="855"/>
    <n v="114"/>
    <m/>
    <n v="136"/>
    <m/>
    <x v="2"/>
    <x v="1"/>
    <x v="5"/>
  </r>
  <r>
    <x v="2"/>
    <x v="5"/>
    <x v="52"/>
    <x v="857"/>
    <n v="2"/>
    <m/>
    <n v="8"/>
    <m/>
    <x v="0"/>
    <x v="0"/>
    <x v="5"/>
  </r>
  <r>
    <x v="2"/>
    <x v="5"/>
    <x v="55"/>
    <x v="859"/>
    <m/>
    <m/>
    <n v="3"/>
    <n v="10"/>
    <x v="0"/>
    <x v="0"/>
    <x v="5"/>
  </r>
  <r>
    <x v="2"/>
    <x v="5"/>
    <x v="56"/>
    <x v="861"/>
    <m/>
    <m/>
    <n v="18"/>
    <n v="5"/>
    <x v="2"/>
    <x v="1"/>
    <x v="5"/>
  </r>
  <r>
    <x v="2"/>
    <x v="5"/>
    <x v="56"/>
    <x v="862"/>
    <n v="3"/>
    <n v="1"/>
    <n v="17"/>
    <n v="18"/>
    <x v="2"/>
    <x v="1"/>
    <x v="5"/>
  </r>
  <r>
    <x v="2"/>
    <x v="5"/>
    <x v="56"/>
    <x v="863"/>
    <m/>
    <m/>
    <m/>
    <n v="6"/>
    <x v="2"/>
    <x v="1"/>
    <x v="5"/>
  </r>
  <r>
    <x v="2"/>
    <x v="5"/>
    <x v="56"/>
    <x v="864"/>
    <n v="3"/>
    <n v="1"/>
    <n v="11"/>
    <n v="7"/>
    <x v="2"/>
    <x v="1"/>
    <x v="5"/>
  </r>
  <r>
    <x v="2"/>
    <x v="5"/>
    <x v="56"/>
    <x v="865"/>
    <n v="6"/>
    <n v="3"/>
    <n v="38"/>
    <n v="33"/>
    <x v="2"/>
    <x v="1"/>
    <x v="5"/>
  </r>
  <r>
    <x v="2"/>
    <x v="5"/>
    <x v="56"/>
    <x v="866"/>
    <n v="38"/>
    <n v="40"/>
    <n v="143"/>
    <n v="170"/>
    <x v="2"/>
    <x v="1"/>
    <x v="5"/>
  </r>
  <r>
    <x v="2"/>
    <x v="5"/>
    <x v="56"/>
    <x v="867"/>
    <n v="1"/>
    <n v="1"/>
    <n v="8"/>
    <n v="12"/>
    <x v="2"/>
    <x v="1"/>
    <x v="5"/>
  </r>
  <r>
    <x v="2"/>
    <x v="5"/>
    <x v="56"/>
    <x v="868"/>
    <n v="30"/>
    <n v="13"/>
    <n v="154"/>
    <n v="131"/>
    <x v="2"/>
    <x v="1"/>
    <x v="5"/>
  </r>
  <r>
    <x v="2"/>
    <x v="5"/>
    <x v="57"/>
    <x v="869"/>
    <m/>
    <m/>
    <n v="2"/>
    <n v="5"/>
    <x v="1"/>
    <x v="0"/>
    <x v="5"/>
  </r>
  <r>
    <x v="2"/>
    <x v="5"/>
    <x v="57"/>
    <x v="870"/>
    <m/>
    <m/>
    <n v="2"/>
    <n v="16"/>
    <x v="1"/>
    <x v="0"/>
    <x v="5"/>
  </r>
  <r>
    <x v="2"/>
    <x v="5"/>
    <x v="57"/>
    <x v="871"/>
    <m/>
    <n v="2"/>
    <m/>
    <n v="9"/>
    <x v="1"/>
    <x v="0"/>
    <x v="5"/>
  </r>
  <r>
    <x v="2"/>
    <x v="5"/>
    <x v="57"/>
    <x v="872"/>
    <n v="1"/>
    <m/>
    <n v="9"/>
    <n v="5"/>
    <x v="1"/>
    <x v="0"/>
    <x v="5"/>
  </r>
  <r>
    <x v="2"/>
    <x v="5"/>
    <x v="57"/>
    <x v="887"/>
    <m/>
    <m/>
    <n v="1"/>
    <n v="5"/>
    <x v="1"/>
    <x v="0"/>
    <x v="5"/>
  </r>
  <r>
    <x v="2"/>
    <x v="6"/>
    <x v="122"/>
    <x v="901"/>
    <m/>
    <m/>
    <m/>
    <n v="2"/>
    <x v="7"/>
    <x v="0"/>
    <x v="6"/>
  </r>
  <r>
    <x v="2"/>
    <x v="6"/>
    <x v="117"/>
    <x v="873"/>
    <m/>
    <m/>
    <n v="23"/>
    <m/>
    <x v="3"/>
    <x v="0"/>
    <x v="6"/>
  </r>
  <r>
    <x v="2"/>
    <x v="6"/>
    <x v="8"/>
    <x v="902"/>
    <m/>
    <m/>
    <n v="2"/>
    <m/>
    <x v="3"/>
    <x v="0"/>
    <x v="6"/>
  </r>
  <r>
    <x v="2"/>
    <x v="6"/>
    <x v="64"/>
    <x v="818"/>
    <n v="1"/>
    <n v="22"/>
    <n v="71"/>
    <n v="160"/>
    <x v="1"/>
    <x v="0"/>
    <x v="6"/>
  </r>
  <r>
    <x v="2"/>
    <x v="6"/>
    <x v="64"/>
    <x v="819"/>
    <n v="2"/>
    <n v="11"/>
    <n v="9"/>
    <n v="239"/>
    <x v="1"/>
    <x v="0"/>
    <x v="6"/>
  </r>
  <r>
    <x v="2"/>
    <x v="6"/>
    <x v="64"/>
    <x v="874"/>
    <n v="1"/>
    <n v="18"/>
    <n v="15"/>
    <n v="161"/>
    <x v="1"/>
    <x v="0"/>
    <x v="6"/>
  </r>
  <r>
    <x v="2"/>
    <x v="6"/>
    <x v="64"/>
    <x v="820"/>
    <n v="1"/>
    <n v="19"/>
    <n v="27"/>
    <n v="209"/>
    <x v="1"/>
    <x v="0"/>
    <x v="6"/>
  </r>
  <r>
    <x v="2"/>
    <x v="6"/>
    <x v="69"/>
    <x v="875"/>
    <n v="29"/>
    <m/>
    <n v="103"/>
    <m/>
    <x v="3"/>
    <x v="0"/>
    <x v="6"/>
  </r>
  <r>
    <x v="2"/>
    <x v="6"/>
    <x v="123"/>
    <x v="903"/>
    <n v="2"/>
    <m/>
    <n v="3"/>
    <m/>
    <x v="2"/>
    <x v="1"/>
    <x v="6"/>
  </r>
  <r>
    <x v="2"/>
    <x v="6"/>
    <x v="72"/>
    <x v="876"/>
    <n v="29"/>
    <n v="4"/>
    <n v="114"/>
    <n v="97"/>
    <x v="1"/>
    <x v="0"/>
    <x v="6"/>
  </r>
  <r>
    <x v="2"/>
    <x v="6"/>
    <x v="72"/>
    <x v="904"/>
    <m/>
    <m/>
    <n v="1"/>
    <m/>
    <x v="1"/>
    <x v="0"/>
    <x v="6"/>
  </r>
  <r>
    <x v="2"/>
    <x v="6"/>
    <x v="16"/>
    <x v="905"/>
    <n v="3"/>
    <m/>
    <n v="3"/>
    <m/>
    <x v="4"/>
    <x v="0"/>
    <x v="6"/>
  </r>
  <r>
    <x v="2"/>
    <x v="6"/>
    <x v="16"/>
    <x v="877"/>
    <m/>
    <m/>
    <n v="3"/>
    <m/>
    <x v="4"/>
    <x v="0"/>
    <x v="6"/>
  </r>
  <r>
    <x v="2"/>
    <x v="6"/>
    <x v="16"/>
    <x v="822"/>
    <n v="49"/>
    <n v="186"/>
    <n v="691"/>
    <n v="4064"/>
    <x v="4"/>
    <x v="0"/>
    <x v="6"/>
  </r>
  <r>
    <x v="2"/>
    <x v="6"/>
    <x v="16"/>
    <x v="906"/>
    <m/>
    <m/>
    <n v="1"/>
    <m/>
    <x v="4"/>
    <x v="0"/>
    <x v="6"/>
  </r>
  <r>
    <x v="2"/>
    <x v="6"/>
    <x v="16"/>
    <x v="888"/>
    <n v="1"/>
    <n v="1"/>
    <n v="1"/>
    <n v="2"/>
    <x v="4"/>
    <x v="0"/>
    <x v="6"/>
  </r>
  <r>
    <x v="2"/>
    <x v="6"/>
    <x v="73"/>
    <x v="678"/>
    <m/>
    <m/>
    <n v="1"/>
    <m/>
    <x v="3"/>
    <x v="0"/>
    <x v="6"/>
  </r>
  <r>
    <x v="2"/>
    <x v="6"/>
    <x v="74"/>
    <x v="823"/>
    <n v="38"/>
    <n v="19"/>
    <n v="174"/>
    <n v="157"/>
    <x v="2"/>
    <x v="1"/>
    <x v="6"/>
  </r>
  <r>
    <x v="2"/>
    <x v="6"/>
    <x v="74"/>
    <x v="824"/>
    <n v="60"/>
    <n v="80"/>
    <n v="390"/>
    <n v="375"/>
    <x v="2"/>
    <x v="1"/>
    <x v="6"/>
  </r>
  <r>
    <x v="2"/>
    <x v="6"/>
    <x v="74"/>
    <x v="825"/>
    <n v="22"/>
    <n v="23"/>
    <n v="89"/>
    <n v="86"/>
    <x v="2"/>
    <x v="1"/>
    <x v="6"/>
  </r>
  <r>
    <x v="2"/>
    <x v="6"/>
    <x v="74"/>
    <x v="826"/>
    <n v="205"/>
    <n v="200"/>
    <n v="1189"/>
    <n v="1009"/>
    <x v="2"/>
    <x v="1"/>
    <x v="6"/>
  </r>
  <r>
    <x v="2"/>
    <x v="6"/>
    <x v="74"/>
    <x v="827"/>
    <n v="54"/>
    <n v="25"/>
    <n v="204"/>
    <n v="126"/>
    <x v="2"/>
    <x v="1"/>
    <x v="6"/>
  </r>
  <r>
    <x v="2"/>
    <x v="6"/>
    <x v="74"/>
    <x v="828"/>
    <n v="393"/>
    <n v="296"/>
    <n v="1706"/>
    <n v="1669"/>
    <x v="2"/>
    <x v="1"/>
    <x v="6"/>
  </r>
  <r>
    <x v="2"/>
    <x v="6"/>
    <x v="74"/>
    <x v="829"/>
    <n v="1747"/>
    <n v="918"/>
    <n v="7230"/>
    <n v="5649"/>
    <x v="2"/>
    <x v="1"/>
    <x v="6"/>
  </r>
  <r>
    <x v="2"/>
    <x v="6"/>
    <x v="74"/>
    <x v="830"/>
    <n v="3"/>
    <m/>
    <n v="105"/>
    <m/>
    <x v="2"/>
    <x v="1"/>
    <x v="6"/>
  </r>
  <r>
    <x v="2"/>
    <x v="6"/>
    <x v="74"/>
    <x v="831"/>
    <n v="11"/>
    <m/>
    <n v="256"/>
    <m/>
    <x v="2"/>
    <x v="1"/>
    <x v="6"/>
  </r>
  <r>
    <x v="2"/>
    <x v="6"/>
    <x v="20"/>
    <x v="907"/>
    <m/>
    <n v="1"/>
    <m/>
    <n v="3"/>
    <x v="4"/>
    <x v="0"/>
    <x v="6"/>
  </r>
  <r>
    <x v="2"/>
    <x v="6"/>
    <x v="25"/>
    <x v="879"/>
    <m/>
    <n v="9"/>
    <m/>
    <n v="41"/>
    <x v="5"/>
    <x v="0"/>
    <x v="6"/>
  </r>
  <r>
    <x v="2"/>
    <x v="6"/>
    <x v="25"/>
    <x v="880"/>
    <m/>
    <n v="4"/>
    <n v="5"/>
    <n v="93"/>
    <x v="5"/>
    <x v="0"/>
    <x v="6"/>
  </r>
  <r>
    <x v="2"/>
    <x v="6"/>
    <x v="25"/>
    <x v="834"/>
    <n v="10"/>
    <n v="2"/>
    <n v="29"/>
    <n v="7"/>
    <x v="5"/>
    <x v="0"/>
    <x v="6"/>
  </r>
  <r>
    <x v="2"/>
    <x v="6"/>
    <x v="118"/>
    <x v="835"/>
    <n v="12"/>
    <n v="24"/>
    <n v="88"/>
    <n v="174"/>
    <x v="1"/>
    <x v="0"/>
    <x v="6"/>
  </r>
  <r>
    <x v="2"/>
    <x v="6"/>
    <x v="28"/>
    <x v="836"/>
    <n v="6"/>
    <m/>
    <n v="8"/>
    <m/>
    <x v="3"/>
    <x v="0"/>
    <x v="6"/>
  </r>
  <r>
    <x v="2"/>
    <x v="6"/>
    <x v="28"/>
    <x v="908"/>
    <m/>
    <n v="2"/>
    <m/>
    <n v="2"/>
    <x v="3"/>
    <x v="0"/>
    <x v="6"/>
  </r>
  <r>
    <x v="2"/>
    <x v="6"/>
    <x v="28"/>
    <x v="900"/>
    <n v="2"/>
    <n v="2"/>
    <n v="2"/>
    <n v="2"/>
    <x v="3"/>
    <x v="0"/>
    <x v="6"/>
  </r>
  <r>
    <x v="2"/>
    <x v="6"/>
    <x v="31"/>
    <x v="882"/>
    <n v="9"/>
    <m/>
    <n v="36"/>
    <m/>
    <x v="5"/>
    <x v="0"/>
    <x v="6"/>
  </r>
  <r>
    <x v="2"/>
    <x v="6"/>
    <x v="31"/>
    <x v="837"/>
    <n v="4"/>
    <m/>
    <n v="21"/>
    <n v="6"/>
    <x v="5"/>
    <x v="0"/>
    <x v="6"/>
  </r>
  <r>
    <x v="2"/>
    <x v="6"/>
    <x v="32"/>
    <x v="838"/>
    <n v="4"/>
    <n v="9"/>
    <n v="25"/>
    <n v="33"/>
    <x v="2"/>
    <x v="1"/>
    <x v="6"/>
  </r>
  <r>
    <x v="2"/>
    <x v="6"/>
    <x v="32"/>
    <x v="839"/>
    <n v="129"/>
    <n v="37"/>
    <n v="693"/>
    <n v="243"/>
    <x v="2"/>
    <x v="1"/>
    <x v="6"/>
  </r>
  <r>
    <x v="2"/>
    <x v="6"/>
    <x v="32"/>
    <x v="840"/>
    <n v="11"/>
    <n v="208"/>
    <n v="245"/>
    <n v="2002"/>
    <x v="2"/>
    <x v="1"/>
    <x v="6"/>
  </r>
  <r>
    <x v="2"/>
    <x v="6"/>
    <x v="120"/>
    <x v="889"/>
    <m/>
    <m/>
    <n v="3"/>
    <m/>
    <x v="3"/>
    <x v="0"/>
    <x v="6"/>
  </r>
  <r>
    <x v="2"/>
    <x v="6"/>
    <x v="121"/>
    <x v="895"/>
    <m/>
    <m/>
    <n v="1"/>
    <m/>
    <x v="2"/>
    <x v="1"/>
    <x v="6"/>
  </r>
  <r>
    <x v="2"/>
    <x v="6"/>
    <x v="39"/>
    <x v="883"/>
    <n v="2"/>
    <n v="5"/>
    <n v="9"/>
    <n v="21"/>
    <x v="1"/>
    <x v="0"/>
    <x v="6"/>
  </r>
  <r>
    <x v="2"/>
    <x v="6"/>
    <x v="39"/>
    <x v="841"/>
    <n v="8"/>
    <n v="9"/>
    <n v="65"/>
    <n v="232"/>
    <x v="1"/>
    <x v="0"/>
    <x v="6"/>
  </r>
  <r>
    <x v="2"/>
    <x v="6"/>
    <x v="39"/>
    <x v="842"/>
    <n v="8"/>
    <n v="1"/>
    <n v="30"/>
    <n v="20"/>
    <x v="1"/>
    <x v="0"/>
    <x v="6"/>
  </r>
  <r>
    <x v="2"/>
    <x v="6"/>
    <x v="39"/>
    <x v="843"/>
    <n v="69"/>
    <n v="21"/>
    <n v="405"/>
    <n v="109"/>
    <x v="1"/>
    <x v="0"/>
    <x v="6"/>
  </r>
  <r>
    <x v="2"/>
    <x v="6"/>
    <x v="41"/>
    <x v="844"/>
    <m/>
    <n v="2"/>
    <n v="1"/>
    <n v="4"/>
    <x v="0"/>
    <x v="0"/>
    <x v="6"/>
  </r>
  <r>
    <x v="2"/>
    <x v="6"/>
    <x v="42"/>
    <x v="847"/>
    <n v="1"/>
    <m/>
    <n v="1"/>
    <m/>
    <x v="0"/>
    <x v="0"/>
    <x v="6"/>
  </r>
  <r>
    <x v="2"/>
    <x v="6"/>
    <x v="44"/>
    <x v="884"/>
    <m/>
    <n v="1"/>
    <m/>
    <n v="39"/>
    <x v="1"/>
    <x v="0"/>
    <x v="6"/>
  </r>
  <r>
    <x v="2"/>
    <x v="6"/>
    <x v="44"/>
    <x v="909"/>
    <m/>
    <m/>
    <n v="2"/>
    <m/>
    <x v="1"/>
    <x v="0"/>
    <x v="6"/>
  </r>
  <r>
    <x v="2"/>
    <x v="6"/>
    <x v="44"/>
    <x v="891"/>
    <m/>
    <m/>
    <n v="8"/>
    <m/>
    <x v="1"/>
    <x v="0"/>
    <x v="6"/>
  </r>
  <r>
    <x v="2"/>
    <x v="6"/>
    <x v="44"/>
    <x v="892"/>
    <m/>
    <n v="1"/>
    <n v="7"/>
    <n v="25"/>
    <x v="1"/>
    <x v="0"/>
    <x v="6"/>
  </r>
  <r>
    <x v="2"/>
    <x v="6"/>
    <x v="44"/>
    <x v="885"/>
    <n v="2"/>
    <n v="5"/>
    <n v="20"/>
    <n v="27"/>
    <x v="1"/>
    <x v="0"/>
    <x v="6"/>
  </r>
  <r>
    <x v="2"/>
    <x v="6"/>
    <x v="44"/>
    <x v="848"/>
    <m/>
    <n v="9"/>
    <n v="5"/>
    <n v="139"/>
    <x v="1"/>
    <x v="0"/>
    <x v="6"/>
  </r>
  <r>
    <x v="2"/>
    <x v="6"/>
    <x v="45"/>
    <x v="849"/>
    <n v="9"/>
    <n v="17"/>
    <n v="41"/>
    <n v="183"/>
    <x v="1"/>
    <x v="0"/>
    <x v="6"/>
  </r>
  <r>
    <x v="2"/>
    <x v="6"/>
    <x v="45"/>
    <x v="850"/>
    <m/>
    <n v="21"/>
    <n v="16"/>
    <n v="186"/>
    <x v="1"/>
    <x v="0"/>
    <x v="6"/>
  </r>
  <r>
    <x v="2"/>
    <x v="6"/>
    <x v="45"/>
    <x v="851"/>
    <n v="2"/>
    <n v="31"/>
    <n v="87"/>
    <n v="278"/>
    <x v="1"/>
    <x v="0"/>
    <x v="6"/>
  </r>
  <r>
    <x v="2"/>
    <x v="6"/>
    <x v="45"/>
    <x v="852"/>
    <m/>
    <n v="37"/>
    <n v="45"/>
    <n v="278"/>
    <x v="1"/>
    <x v="0"/>
    <x v="6"/>
  </r>
  <r>
    <x v="2"/>
    <x v="6"/>
    <x v="47"/>
    <x v="853"/>
    <n v="6"/>
    <n v="3"/>
    <n v="33"/>
    <n v="45"/>
    <x v="1"/>
    <x v="0"/>
    <x v="6"/>
  </r>
  <r>
    <x v="2"/>
    <x v="6"/>
    <x v="47"/>
    <x v="894"/>
    <n v="2"/>
    <m/>
    <n v="2"/>
    <m/>
    <x v="1"/>
    <x v="0"/>
    <x v="6"/>
  </r>
  <r>
    <x v="2"/>
    <x v="6"/>
    <x v="85"/>
    <x v="910"/>
    <m/>
    <m/>
    <n v="1"/>
    <m/>
    <x v="3"/>
    <x v="0"/>
    <x v="6"/>
  </r>
  <r>
    <x v="2"/>
    <x v="6"/>
    <x v="119"/>
    <x v="854"/>
    <n v="67"/>
    <m/>
    <n v="120"/>
    <m/>
    <x v="2"/>
    <x v="1"/>
    <x v="6"/>
  </r>
  <r>
    <x v="2"/>
    <x v="6"/>
    <x v="119"/>
    <x v="855"/>
    <n v="233"/>
    <m/>
    <n v="782"/>
    <m/>
    <x v="2"/>
    <x v="1"/>
    <x v="6"/>
  </r>
  <r>
    <x v="2"/>
    <x v="6"/>
    <x v="52"/>
    <x v="856"/>
    <m/>
    <m/>
    <n v="2"/>
    <m/>
    <x v="0"/>
    <x v="0"/>
    <x v="6"/>
  </r>
  <r>
    <x v="2"/>
    <x v="6"/>
    <x v="52"/>
    <x v="857"/>
    <n v="8"/>
    <m/>
    <n v="42"/>
    <m/>
    <x v="0"/>
    <x v="0"/>
    <x v="6"/>
  </r>
  <r>
    <x v="2"/>
    <x v="6"/>
    <x v="55"/>
    <x v="859"/>
    <m/>
    <n v="2"/>
    <n v="8"/>
    <n v="54"/>
    <x v="0"/>
    <x v="0"/>
    <x v="6"/>
  </r>
  <r>
    <x v="2"/>
    <x v="6"/>
    <x v="55"/>
    <x v="886"/>
    <n v="2"/>
    <m/>
    <n v="3"/>
    <m/>
    <x v="0"/>
    <x v="0"/>
    <x v="6"/>
  </r>
  <r>
    <x v="2"/>
    <x v="6"/>
    <x v="56"/>
    <x v="903"/>
    <m/>
    <m/>
    <n v="1"/>
    <m/>
    <x v="2"/>
    <x v="1"/>
    <x v="6"/>
  </r>
  <r>
    <x v="2"/>
    <x v="6"/>
    <x v="56"/>
    <x v="861"/>
    <n v="5"/>
    <m/>
    <n v="38"/>
    <n v="6"/>
    <x v="2"/>
    <x v="1"/>
    <x v="6"/>
  </r>
  <r>
    <x v="2"/>
    <x v="6"/>
    <x v="56"/>
    <x v="862"/>
    <n v="44"/>
    <n v="2"/>
    <n v="285"/>
    <n v="134"/>
    <x v="2"/>
    <x v="1"/>
    <x v="6"/>
  </r>
  <r>
    <x v="2"/>
    <x v="6"/>
    <x v="56"/>
    <x v="863"/>
    <m/>
    <n v="1"/>
    <m/>
    <n v="8"/>
    <x v="2"/>
    <x v="1"/>
    <x v="6"/>
  </r>
  <r>
    <x v="2"/>
    <x v="6"/>
    <x v="56"/>
    <x v="864"/>
    <n v="5"/>
    <n v="7"/>
    <n v="38"/>
    <n v="24"/>
    <x v="2"/>
    <x v="1"/>
    <x v="6"/>
  </r>
  <r>
    <x v="2"/>
    <x v="6"/>
    <x v="56"/>
    <x v="865"/>
    <n v="28"/>
    <n v="21"/>
    <n v="148"/>
    <n v="158"/>
    <x v="2"/>
    <x v="1"/>
    <x v="6"/>
  </r>
  <r>
    <x v="2"/>
    <x v="6"/>
    <x v="56"/>
    <x v="866"/>
    <n v="188"/>
    <n v="155"/>
    <n v="1261"/>
    <n v="892"/>
    <x v="2"/>
    <x v="1"/>
    <x v="6"/>
  </r>
  <r>
    <x v="2"/>
    <x v="6"/>
    <x v="56"/>
    <x v="867"/>
    <n v="8"/>
    <n v="2"/>
    <n v="83"/>
    <n v="63"/>
    <x v="2"/>
    <x v="1"/>
    <x v="6"/>
  </r>
  <r>
    <x v="2"/>
    <x v="6"/>
    <x v="56"/>
    <x v="868"/>
    <n v="215"/>
    <n v="89"/>
    <n v="859"/>
    <n v="410"/>
    <x v="2"/>
    <x v="1"/>
    <x v="6"/>
  </r>
  <r>
    <x v="2"/>
    <x v="6"/>
    <x v="57"/>
    <x v="869"/>
    <n v="1"/>
    <n v="4"/>
    <n v="10"/>
    <n v="158"/>
    <x v="1"/>
    <x v="0"/>
    <x v="6"/>
  </r>
  <r>
    <x v="2"/>
    <x v="6"/>
    <x v="57"/>
    <x v="870"/>
    <n v="9"/>
    <n v="9"/>
    <n v="25"/>
    <n v="239"/>
    <x v="1"/>
    <x v="0"/>
    <x v="6"/>
  </r>
  <r>
    <x v="2"/>
    <x v="6"/>
    <x v="57"/>
    <x v="871"/>
    <n v="5"/>
    <n v="7"/>
    <n v="16"/>
    <n v="131"/>
    <x v="1"/>
    <x v="0"/>
    <x v="6"/>
  </r>
  <r>
    <x v="2"/>
    <x v="6"/>
    <x v="57"/>
    <x v="872"/>
    <n v="26"/>
    <n v="5"/>
    <n v="166"/>
    <n v="79"/>
    <x v="1"/>
    <x v="0"/>
    <x v="6"/>
  </r>
  <r>
    <x v="2"/>
    <x v="6"/>
    <x v="57"/>
    <x v="887"/>
    <n v="4"/>
    <n v="22"/>
    <n v="33"/>
    <n v="94"/>
    <x v="1"/>
    <x v="0"/>
    <x v="6"/>
  </r>
  <r>
    <x v="2"/>
    <x v="6"/>
    <x v="113"/>
    <x v="911"/>
    <n v="1"/>
    <m/>
    <n v="2"/>
    <m/>
    <x v="3"/>
    <x v="0"/>
    <x v="6"/>
  </r>
  <r>
    <x v="2"/>
    <x v="7"/>
    <x v="117"/>
    <x v="873"/>
    <m/>
    <m/>
    <n v="8"/>
    <m/>
    <x v="3"/>
    <x v="0"/>
    <x v="7"/>
  </r>
  <r>
    <x v="2"/>
    <x v="7"/>
    <x v="64"/>
    <x v="818"/>
    <m/>
    <n v="3"/>
    <n v="4"/>
    <n v="13"/>
    <x v="1"/>
    <x v="0"/>
    <x v="7"/>
  </r>
  <r>
    <x v="2"/>
    <x v="7"/>
    <x v="64"/>
    <x v="819"/>
    <m/>
    <n v="1"/>
    <n v="4"/>
    <n v="10"/>
    <x v="1"/>
    <x v="0"/>
    <x v="7"/>
  </r>
  <r>
    <x v="2"/>
    <x v="7"/>
    <x v="64"/>
    <x v="874"/>
    <m/>
    <m/>
    <m/>
    <n v="16"/>
    <x v="1"/>
    <x v="0"/>
    <x v="7"/>
  </r>
  <r>
    <x v="2"/>
    <x v="7"/>
    <x v="64"/>
    <x v="820"/>
    <n v="1"/>
    <m/>
    <n v="2"/>
    <n v="19"/>
    <x v="1"/>
    <x v="0"/>
    <x v="7"/>
  </r>
  <r>
    <x v="2"/>
    <x v="7"/>
    <x v="69"/>
    <x v="875"/>
    <n v="2"/>
    <m/>
    <n v="18"/>
    <m/>
    <x v="3"/>
    <x v="0"/>
    <x v="7"/>
  </r>
  <r>
    <x v="2"/>
    <x v="7"/>
    <x v="72"/>
    <x v="876"/>
    <n v="4"/>
    <n v="2"/>
    <n v="11"/>
    <n v="12"/>
    <x v="1"/>
    <x v="0"/>
    <x v="7"/>
  </r>
  <r>
    <x v="2"/>
    <x v="7"/>
    <x v="72"/>
    <x v="904"/>
    <m/>
    <m/>
    <n v="1"/>
    <m/>
    <x v="1"/>
    <x v="0"/>
    <x v="7"/>
  </r>
  <r>
    <x v="2"/>
    <x v="7"/>
    <x v="16"/>
    <x v="877"/>
    <m/>
    <m/>
    <n v="1"/>
    <m/>
    <x v="4"/>
    <x v="0"/>
    <x v="7"/>
  </r>
  <r>
    <x v="2"/>
    <x v="7"/>
    <x v="16"/>
    <x v="822"/>
    <n v="9"/>
    <n v="13"/>
    <n v="92"/>
    <n v="289"/>
    <x v="4"/>
    <x v="0"/>
    <x v="7"/>
  </r>
  <r>
    <x v="2"/>
    <x v="7"/>
    <x v="74"/>
    <x v="823"/>
    <n v="15"/>
    <n v="4"/>
    <n v="82"/>
    <n v="33"/>
    <x v="2"/>
    <x v="1"/>
    <x v="7"/>
  </r>
  <r>
    <x v="2"/>
    <x v="7"/>
    <x v="74"/>
    <x v="824"/>
    <n v="3"/>
    <n v="1"/>
    <n v="25"/>
    <n v="18"/>
    <x v="2"/>
    <x v="1"/>
    <x v="7"/>
  </r>
  <r>
    <x v="2"/>
    <x v="7"/>
    <x v="74"/>
    <x v="825"/>
    <n v="14"/>
    <m/>
    <n v="92"/>
    <n v="13"/>
    <x v="2"/>
    <x v="1"/>
    <x v="7"/>
  </r>
  <r>
    <x v="2"/>
    <x v="7"/>
    <x v="74"/>
    <x v="826"/>
    <n v="26"/>
    <n v="7"/>
    <n v="105"/>
    <n v="119"/>
    <x v="2"/>
    <x v="1"/>
    <x v="7"/>
  </r>
  <r>
    <x v="2"/>
    <x v="7"/>
    <x v="74"/>
    <x v="827"/>
    <n v="8"/>
    <n v="1"/>
    <n v="63"/>
    <n v="33"/>
    <x v="2"/>
    <x v="1"/>
    <x v="7"/>
  </r>
  <r>
    <x v="2"/>
    <x v="7"/>
    <x v="74"/>
    <x v="828"/>
    <n v="30"/>
    <n v="26"/>
    <n v="157"/>
    <n v="166"/>
    <x v="2"/>
    <x v="1"/>
    <x v="7"/>
  </r>
  <r>
    <x v="2"/>
    <x v="7"/>
    <x v="74"/>
    <x v="829"/>
    <n v="178"/>
    <n v="79"/>
    <n v="1099"/>
    <n v="670"/>
    <x v="2"/>
    <x v="1"/>
    <x v="7"/>
  </r>
  <r>
    <x v="2"/>
    <x v="7"/>
    <x v="74"/>
    <x v="830"/>
    <m/>
    <m/>
    <n v="16"/>
    <m/>
    <x v="2"/>
    <x v="1"/>
    <x v="7"/>
  </r>
  <r>
    <x v="2"/>
    <x v="7"/>
    <x v="74"/>
    <x v="831"/>
    <n v="1"/>
    <m/>
    <n v="20"/>
    <m/>
    <x v="2"/>
    <x v="1"/>
    <x v="7"/>
  </r>
  <r>
    <x v="2"/>
    <x v="7"/>
    <x v="25"/>
    <x v="879"/>
    <m/>
    <n v="4"/>
    <n v="1"/>
    <n v="9"/>
    <x v="5"/>
    <x v="0"/>
    <x v="7"/>
  </r>
  <r>
    <x v="2"/>
    <x v="7"/>
    <x v="25"/>
    <x v="880"/>
    <m/>
    <m/>
    <n v="3"/>
    <n v="12"/>
    <x v="5"/>
    <x v="0"/>
    <x v="7"/>
  </r>
  <r>
    <x v="2"/>
    <x v="7"/>
    <x v="25"/>
    <x v="834"/>
    <n v="1"/>
    <m/>
    <n v="6"/>
    <n v="1"/>
    <x v="5"/>
    <x v="0"/>
    <x v="7"/>
  </r>
  <r>
    <x v="2"/>
    <x v="7"/>
    <x v="118"/>
    <x v="835"/>
    <n v="1"/>
    <m/>
    <n v="3"/>
    <n v="10"/>
    <x v="1"/>
    <x v="0"/>
    <x v="7"/>
  </r>
  <r>
    <x v="2"/>
    <x v="7"/>
    <x v="28"/>
    <x v="836"/>
    <m/>
    <m/>
    <n v="3"/>
    <m/>
    <x v="3"/>
    <x v="0"/>
    <x v="7"/>
  </r>
  <r>
    <x v="2"/>
    <x v="7"/>
    <x v="28"/>
    <x v="912"/>
    <m/>
    <m/>
    <m/>
    <n v="10"/>
    <x v="3"/>
    <x v="0"/>
    <x v="7"/>
  </r>
  <r>
    <x v="2"/>
    <x v="7"/>
    <x v="31"/>
    <x v="913"/>
    <m/>
    <m/>
    <n v="2"/>
    <m/>
    <x v="5"/>
    <x v="0"/>
    <x v="7"/>
  </r>
  <r>
    <x v="2"/>
    <x v="7"/>
    <x v="31"/>
    <x v="837"/>
    <m/>
    <m/>
    <n v="15"/>
    <n v="3"/>
    <x v="5"/>
    <x v="0"/>
    <x v="7"/>
  </r>
  <r>
    <x v="2"/>
    <x v="7"/>
    <x v="32"/>
    <x v="838"/>
    <n v="1"/>
    <n v="2"/>
    <n v="6"/>
    <n v="27"/>
    <x v="2"/>
    <x v="1"/>
    <x v="7"/>
  </r>
  <r>
    <x v="2"/>
    <x v="7"/>
    <x v="32"/>
    <x v="839"/>
    <n v="17"/>
    <n v="6"/>
    <n v="125"/>
    <n v="49"/>
    <x v="2"/>
    <x v="1"/>
    <x v="7"/>
  </r>
  <r>
    <x v="2"/>
    <x v="7"/>
    <x v="32"/>
    <x v="840"/>
    <n v="9"/>
    <n v="21"/>
    <n v="32"/>
    <n v="167"/>
    <x v="2"/>
    <x v="1"/>
    <x v="7"/>
  </r>
  <r>
    <x v="2"/>
    <x v="7"/>
    <x v="124"/>
    <x v="914"/>
    <n v="1"/>
    <m/>
    <n v="1"/>
    <m/>
    <x v="1"/>
    <x v="0"/>
    <x v="7"/>
  </r>
  <r>
    <x v="2"/>
    <x v="7"/>
    <x v="39"/>
    <x v="883"/>
    <m/>
    <n v="1"/>
    <m/>
    <n v="1"/>
    <x v="1"/>
    <x v="0"/>
    <x v="7"/>
  </r>
  <r>
    <x v="2"/>
    <x v="7"/>
    <x v="39"/>
    <x v="841"/>
    <n v="2"/>
    <n v="4"/>
    <n v="11"/>
    <n v="25"/>
    <x v="1"/>
    <x v="0"/>
    <x v="7"/>
  </r>
  <r>
    <x v="2"/>
    <x v="7"/>
    <x v="39"/>
    <x v="842"/>
    <m/>
    <m/>
    <n v="2"/>
    <n v="7"/>
    <x v="1"/>
    <x v="0"/>
    <x v="7"/>
  </r>
  <r>
    <x v="2"/>
    <x v="7"/>
    <x v="39"/>
    <x v="843"/>
    <n v="6"/>
    <n v="1"/>
    <n v="33"/>
    <n v="4"/>
    <x v="1"/>
    <x v="0"/>
    <x v="7"/>
  </r>
  <r>
    <x v="2"/>
    <x v="7"/>
    <x v="42"/>
    <x v="847"/>
    <m/>
    <m/>
    <n v="1"/>
    <m/>
    <x v="0"/>
    <x v="0"/>
    <x v="7"/>
  </r>
  <r>
    <x v="2"/>
    <x v="7"/>
    <x v="44"/>
    <x v="884"/>
    <m/>
    <m/>
    <m/>
    <n v="11"/>
    <x v="1"/>
    <x v="0"/>
    <x v="7"/>
  </r>
  <r>
    <x v="2"/>
    <x v="7"/>
    <x v="44"/>
    <x v="892"/>
    <m/>
    <m/>
    <m/>
    <n v="7"/>
    <x v="1"/>
    <x v="0"/>
    <x v="7"/>
  </r>
  <r>
    <x v="2"/>
    <x v="7"/>
    <x v="44"/>
    <x v="885"/>
    <m/>
    <m/>
    <m/>
    <n v="6"/>
    <x v="1"/>
    <x v="0"/>
    <x v="7"/>
  </r>
  <r>
    <x v="2"/>
    <x v="7"/>
    <x v="44"/>
    <x v="848"/>
    <n v="1"/>
    <n v="1"/>
    <n v="1"/>
    <n v="19"/>
    <x v="1"/>
    <x v="0"/>
    <x v="7"/>
  </r>
  <r>
    <x v="2"/>
    <x v="7"/>
    <x v="45"/>
    <x v="849"/>
    <n v="2"/>
    <n v="2"/>
    <n v="2"/>
    <n v="19"/>
    <x v="1"/>
    <x v="0"/>
    <x v="7"/>
  </r>
  <r>
    <x v="2"/>
    <x v="7"/>
    <x v="45"/>
    <x v="850"/>
    <m/>
    <n v="1"/>
    <m/>
    <n v="15"/>
    <x v="1"/>
    <x v="0"/>
    <x v="7"/>
  </r>
  <r>
    <x v="2"/>
    <x v="7"/>
    <x v="45"/>
    <x v="851"/>
    <n v="1"/>
    <n v="7"/>
    <n v="6"/>
    <n v="26"/>
    <x v="1"/>
    <x v="0"/>
    <x v="7"/>
  </r>
  <r>
    <x v="2"/>
    <x v="7"/>
    <x v="45"/>
    <x v="852"/>
    <m/>
    <n v="4"/>
    <n v="2"/>
    <n v="41"/>
    <x v="1"/>
    <x v="0"/>
    <x v="7"/>
  </r>
  <r>
    <x v="2"/>
    <x v="7"/>
    <x v="47"/>
    <x v="853"/>
    <n v="1"/>
    <m/>
    <n v="6"/>
    <n v="3"/>
    <x v="1"/>
    <x v="0"/>
    <x v="7"/>
  </r>
  <r>
    <x v="2"/>
    <x v="7"/>
    <x v="119"/>
    <x v="854"/>
    <n v="3"/>
    <m/>
    <n v="14"/>
    <m/>
    <x v="2"/>
    <x v="1"/>
    <x v="7"/>
  </r>
  <r>
    <x v="2"/>
    <x v="7"/>
    <x v="119"/>
    <x v="855"/>
    <n v="7"/>
    <m/>
    <n v="40"/>
    <m/>
    <x v="2"/>
    <x v="1"/>
    <x v="7"/>
  </r>
  <r>
    <x v="2"/>
    <x v="7"/>
    <x v="52"/>
    <x v="857"/>
    <n v="9"/>
    <m/>
    <n v="42"/>
    <m/>
    <x v="0"/>
    <x v="0"/>
    <x v="7"/>
  </r>
  <r>
    <x v="2"/>
    <x v="7"/>
    <x v="55"/>
    <x v="858"/>
    <m/>
    <m/>
    <m/>
    <n v="1"/>
    <x v="0"/>
    <x v="0"/>
    <x v="7"/>
  </r>
  <r>
    <x v="2"/>
    <x v="7"/>
    <x v="55"/>
    <x v="859"/>
    <m/>
    <m/>
    <n v="3"/>
    <n v="6"/>
    <x v="0"/>
    <x v="0"/>
    <x v="7"/>
  </r>
  <r>
    <x v="2"/>
    <x v="7"/>
    <x v="55"/>
    <x v="886"/>
    <n v="1"/>
    <m/>
    <n v="3"/>
    <m/>
    <x v="0"/>
    <x v="0"/>
    <x v="7"/>
  </r>
  <r>
    <x v="2"/>
    <x v="7"/>
    <x v="56"/>
    <x v="861"/>
    <n v="2"/>
    <m/>
    <n v="69"/>
    <n v="22"/>
    <x v="2"/>
    <x v="1"/>
    <x v="7"/>
  </r>
  <r>
    <x v="2"/>
    <x v="7"/>
    <x v="56"/>
    <x v="862"/>
    <n v="8"/>
    <m/>
    <n v="48"/>
    <n v="35"/>
    <x v="2"/>
    <x v="1"/>
    <x v="7"/>
  </r>
  <r>
    <x v="2"/>
    <x v="7"/>
    <x v="56"/>
    <x v="863"/>
    <m/>
    <n v="1"/>
    <m/>
    <n v="9"/>
    <x v="2"/>
    <x v="1"/>
    <x v="7"/>
  </r>
  <r>
    <x v="2"/>
    <x v="7"/>
    <x v="56"/>
    <x v="864"/>
    <n v="1"/>
    <n v="3"/>
    <n v="7"/>
    <n v="6"/>
    <x v="2"/>
    <x v="1"/>
    <x v="7"/>
  </r>
  <r>
    <x v="2"/>
    <x v="7"/>
    <x v="56"/>
    <x v="865"/>
    <n v="7"/>
    <n v="3"/>
    <n v="32"/>
    <n v="20"/>
    <x v="2"/>
    <x v="1"/>
    <x v="7"/>
  </r>
  <r>
    <x v="2"/>
    <x v="7"/>
    <x v="56"/>
    <x v="866"/>
    <n v="24"/>
    <n v="17"/>
    <n v="128"/>
    <n v="91"/>
    <x v="2"/>
    <x v="1"/>
    <x v="7"/>
  </r>
  <r>
    <x v="2"/>
    <x v="7"/>
    <x v="56"/>
    <x v="867"/>
    <n v="47"/>
    <m/>
    <n v="127"/>
    <n v="6"/>
    <x v="2"/>
    <x v="1"/>
    <x v="7"/>
  </r>
  <r>
    <x v="2"/>
    <x v="7"/>
    <x v="56"/>
    <x v="868"/>
    <n v="10"/>
    <n v="10"/>
    <n v="66"/>
    <n v="43"/>
    <x v="2"/>
    <x v="1"/>
    <x v="7"/>
  </r>
  <r>
    <x v="2"/>
    <x v="7"/>
    <x v="57"/>
    <x v="869"/>
    <m/>
    <n v="1"/>
    <n v="2"/>
    <n v="14"/>
    <x v="1"/>
    <x v="0"/>
    <x v="7"/>
  </r>
  <r>
    <x v="2"/>
    <x v="7"/>
    <x v="57"/>
    <x v="870"/>
    <n v="2"/>
    <n v="1"/>
    <n v="4"/>
    <n v="20"/>
    <x v="1"/>
    <x v="0"/>
    <x v="7"/>
  </r>
  <r>
    <x v="2"/>
    <x v="7"/>
    <x v="57"/>
    <x v="871"/>
    <n v="1"/>
    <m/>
    <n v="4"/>
    <n v="15"/>
    <x v="1"/>
    <x v="0"/>
    <x v="7"/>
  </r>
  <r>
    <x v="2"/>
    <x v="7"/>
    <x v="57"/>
    <x v="872"/>
    <m/>
    <n v="1"/>
    <n v="13"/>
    <n v="8"/>
    <x v="1"/>
    <x v="0"/>
    <x v="7"/>
  </r>
  <r>
    <x v="2"/>
    <x v="7"/>
    <x v="57"/>
    <x v="887"/>
    <m/>
    <n v="2"/>
    <m/>
    <n v="5"/>
    <x v="1"/>
    <x v="0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2">
  <r>
    <x v="0"/>
    <x v="0"/>
    <n v="11"/>
    <n v="2"/>
  </r>
  <r>
    <x v="0"/>
    <x v="1"/>
    <n v="9"/>
    <m/>
  </r>
  <r>
    <x v="0"/>
    <x v="2"/>
    <n v="5"/>
    <m/>
  </r>
  <r>
    <x v="0"/>
    <x v="3"/>
    <m/>
    <n v="2"/>
  </r>
  <r>
    <x v="0"/>
    <x v="4"/>
    <n v="1"/>
    <n v="1"/>
  </r>
  <r>
    <x v="0"/>
    <x v="5"/>
    <n v="583"/>
    <n v="1201"/>
  </r>
  <r>
    <x v="0"/>
    <x v="6"/>
    <n v="68"/>
    <n v="33"/>
  </r>
  <r>
    <x v="0"/>
    <x v="7"/>
    <n v="27"/>
    <m/>
  </r>
  <r>
    <x v="0"/>
    <x v="8"/>
    <n v="805"/>
    <m/>
  </r>
  <r>
    <x v="0"/>
    <x v="9"/>
    <n v="35"/>
    <n v="38"/>
  </r>
  <r>
    <x v="0"/>
    <x v="10"/>
    <n v="2"/>
    <m/>
  </r>
  <r>
    <x v="0"/>
    <x v="11"/>
    <n v="1"/>
    <m/>
  </r>
  <r>
    <x v="0"/>
    <x v="12"/>
    <n v="1421"/>
    <n v="4520"/>
  </r>
  <r>
    <x v="0"/>
    <x v="13"/>
    <n v="3"/>
    <n v="5"/>
  </r>
  <r>
    <x v="0"/>
    <x v="14"/>
    <n v="85"/>
    <n v="7"/>
  </r>
  <r>
    <x v="0"/>
    <x v="15"/>
    <n v="171"/>
    <n v="137"/>
  </r>
  <r>
    <x v="0"/>
    <x v="16"/>
    <n v="1955"/>
    <n v="116"/>
  </r>
  <r>
    <x v="0"/>
    <x v="17"/>
    <n v="11519"/>
    <n v="2471"/>
  </r>
  <r>
    <x v="0"/>
    <x v="18"/>
    <n v="591"/>
    <n v="317"/>
  </r>
  <r>
    <x v="0"/>
    <x v="19"/>
    <n v="1"/>
    <n v="2"/>
  </r>
  <r>
    <x v="0"/>
    <x v="20"/>
    <n v="108"/>
    <n v="79"/>
  </r>
  <r>
    <x v="0"/>
    <x v="21"/>
    <n v="4"/>
    <m/>
  </r>
  <r>
    <x v="0"/>
    <x v="22"/>
    <n v="2"/>
    <m/>
  </r>
  <r>
    <x v="0"/>
    <x v="23"/>
    <n v="57"/>
    <n v="15"/>
  </r>
  <r>
    <x v="0"/>
    <x v="24"/>
    <n v="238"/>
    <n v="138"/>
  </r>
  <r>
    <x v="0"/>
    <x v="25"/>
    <n v="150"/>
    <n v="3"/>
  </r>
  <r>
    <x v="0"/>
    <x v="26"/>
    <n v="248"/>
    <m/>
  </r>
  <r>
    <x v="0"/>
    <x v="27"/>
    <n v="4583"/>
    <n v="803"/>
  </r>
  <r>
    <x v="0"/>
    <x v="28"/>
    <n v="292"/>
    <n v="70"/>
  </r>
  <r>
    <x v="0"/>
    <x v="29"/>
    <n v="13"/>
    <n v="18"/>
  </r>
  <r>
    <x v="0"/>
    <x v="30"/>
    <n v="3"/>
    <n v="7"/>
  </r>
  <r>
    <x v="0"/>
    <x v="31"/>
    <n v="75"/>
    <n v="55"/>
  </r>
  <r>
    <x v="0"/>
    <x v="32"/>
    <n v="4"/>
    <m/>
  </r>
  <r>
    <x v="0"/>
    <x v="33"/>
    <n v="128"/>
    <n v="91"/>
  </r>
  <r>
    <x v="0"/>
    <x v="34"/>
    <n v="10978"/>
    <n v="1873"/>
  </r>
  <r>
    <x v="0"/>
    <x v="35"/>
    <n v="266"/>
    <n v="681"/>
  </r>
  <r>
    <x v="0"/>
    <x v="36"/>
    <n v="69"/>
    <n v="3"/>
  </r>
  <r>
    <x v="0"/>
    <x v="37"/>
    <n v="851"/>
    <n v="110"/>
  </r>
  <r>
    <x v="0"/>
    <x v="38"/>
    <n v="8392"/>
    <n v="2500"/>
  </r>
  <r>
    <x v="0"/>
    <x v="39"/>
    <n v="9"/>
    <m/>
  </r>
  <r>
    <x v="0"/>
    <x v="40"/>
    <n v="94"/>
    <n v="142"/>
  </r>
  <r>
    <x v="0"/>
    <x v="41"/>
    <n v="118"/>
    <n v="5"/>
  </r>
  <r>
    <x v="0"/>
    <x v="42"/>
    <n v="1"/>
    <m/>
  </r>
  <r>
    <x v="0"/>
    <x v="43"/>
    <n v="3"/>
    <m/>
  </r>
  <r>
    <x v="0"/>
    <x v="44"/>
    <n v="3228"/>
    <n v="7860"/>
  </r>
  <r>
    <x v="0"/>
    <x v="45"/>
    <n v="81"/>
    <n v="305"/>
  </r>
  <r>
    <x v="0"/>
    <x v="46"/>
    <n v="9"/>
    <n v="57"/>
  </r>
  <r>
    <x v="0"/>
    <x v="47"/>
    <n v="1973"/>
    <n v="101"/>
  </r>
  <r>
    <x v="0"/>
    <x v="48"/>
    <n v="14"/>
    <n v="63"/>
  </r>
  <r>
    <x v="0"/>
    <x v="49"/>
    <n v="206"/>
    <n v="247"/>
  </r>
  <r>
    <x v="0"/>
    <x v="50"/>
    <n v="220"/>
    <m/>
  </r>
  <r>
    <x v="0"/>
    <x v="51"/>
    <n v="484"/>
    <m/>
  </r>
  <r>
    <x v="0"/>
    <x v="52"/>
    <n v="4020"/>
    <n v="9854"/>
  </r>
  <r>
    <x v="0"/>
    <x v="53"/>
    <n v="12064"/>
    <n v="7292"/>
  </r>
  <r>
    <x v="0"/>
    <x v="54"/>
    <n v="35"/>
    <n v="12"/>
  </r>
  <r>
    <x v="0"/>
    <x v="55"/>
    <n v="401"/>
    <n v="606"/>
  </r>
  <r>
    <x v="0"/>
    <x v="56"/>
    <n v="3"/>
    <m/>
  </r>
  <r>
    <x v="0"/>
    <x v="57"/>
    <n v="514"/>
    <n v="686"/>
  </r>
  <r>
    <x v="0"/>
    <x v="58"/>
    <n v="100"/>
    <m/>
  </r>
  <r>
    <x v="0"/>
    <x v="59"/>
    <n v="5"/>
    <n v="2"/>
  </r>
  <r>
    <x v="0"/>
    <x v="60"/>
    <n v="1"/>
    <m/>
  </r>
  <r>
    <x v="0"/>
    <x v="61"/>
    <n v="9"/>
    <m/>
  </r>
  <r>
    <x v="0"/>
    <x v="62"/>
    <n v="14"/>
    <m/>
  </r>
  <r>
    <x v="0"/>
    <x v="63"/>
    <n v="16"/>
    <n v="38"/>
  </r>
  <r>
    <x v="0"/>
    <x v="64"/>
    <n v="657"/>
    <n v="1722"/>
  </r>
  <r>
    <x v="0"/>
    <x v="65"/>
    <n v="2"/>
    <m/>
  </r>
  <r>
    <x v="0"/>
    <x v="66"/>
    <n v="1423"/>
    <n v="4111"/>
  </r>
  <r>
    <x v="0"/>
    <x v="67"/>
    <n v="4"/>
    <n v="1"/>
  </r>
  <r>
    <x v="0"/>
    <x v="68"/>
    <n v="29"/>
    <n v="348"/>
  </r>
  <r>
    <x v="0"/>
    <x v="69"/>
    <n v="715"/>
    <n v="1839"/>
  </r>
  <r>
    <x v="0"/>
    <x v="70"/>
    <n v="4"/>
    <m/>
  </r>
  <r>
    <x v="0"/>
    <x v="71"/>
    <n v="330"/>
    <n v="3231"/>
  </r>
  <r>
    <x v="0"/>
    <x v="72"/>
    <n v="2295"/>
    <m/>
  </r>
  <r>
    <x v="0"/>
    <x v="73"/>
    <n v="4"/>
    <n v="30"/>
  </r>
  <r>
    <x v="0"/>
    <x v="74"/>
    <n v="1"/>
    <m/>
  </r>
  <r>
    <x v="0"/>
    <x v="75"/>
    <n v="27"/>
    <n v="113"/>
  </r>
  <r>
    <x v="0"/>
    <x v="76"/>
    <n v="3"/>
    <m/>
  </r>
  <r>
    <x v="0"/>
    <x v="77"/>
    <n v="385"/>
    <n v="617"/>
  </r>
  <r>
    <x v="0"/>
    <x v="78"/>
    <n v="513"/>
    <n v="5382"/>
  </r>
  <r>
    <x v="0"/>
    <x v="79"/>
    <n v="2"/>
    <m/>
  </r>
  <r>
    <x v="0"/>
    <x v="80"/>
    <n v="1"/>
    <m/>
  </r>
  <r>
    <x v="0"/>
    <x v="81"/>
    <n v="28"/>
    <n v="49"/>
  </r>
  <r>
    <x v="0"/>
    <x v="82"/>
    <n v="1"/>
    <m/>
  </r>
  <r>
    <x v="0"/>
    <x v="83"/>
    <m/>
    <n v="1"/>
  </r>
  <r>
    <x v="0"/>
    <x v="84"/>
    <n v="540"/>
    <n v="4740"/>
  </r>
  <r>
    <x v="0"/>
    <x v="85"/>
    <n v="24"/>
    <n v="2"/>
  </r>
  <r>
    <x v="0"/>
    <x v="86"/>
    <m/>
    <n v="2"/>
  </r>
  <r>
    <x v="0"/>
    <x v="87"/>
    <n v="2"/>
    <n v="1"/>
  </r>
  <r>
    <x v="0"/>
    <x v="88"/>
    <n v="3"/>
    <m/>
  </r>
  <r>
    <x v="0"/>
    <x v="89"/>
    <n v="5"/>
    <n v="1"/>
  </r>
  <r>
    <x v="0"/>
    <x v="90"/>
    <n v="180"/>
    <n v="288"/>
  </r>
  <r>
    <x v="0"/>
    <x v="91"/>
    <n v="91"/>
    <n v="334"/>
  </r>
  <r>
    <x v="0"/>
    <x v="92"/>
    <n v="768"/>
    <m/>
  </r>
  <r>
    <x v="0"/>
    <x v="93"/>
    <n v="293"/>
    <n v="255"/>
  </r>
  <r>
    <x v="0"/>
    <x v="94"/>
    <n v="2352"/>
    <n v="5428"/>
  </r>
  <r>
    <x v="0"/>
    <x v="95"/>
    <n v="1159"/>
    <n v="972"/>
  </r>
  <r>
    <x v="0"/>
    <x v="96"/>
    <n v="1850"/>
    <n v="4314"/>
  </r>
  <r>
    <x v="0"/>
    <x v="97"/>
    <n v="85"/>
    <n v="693"/>
  </r>
  <r>
    <x v="0"/>
    <x v="98"/>
    <n v="520"/>
    <m/>
  </r>
  <r>
    <x v="0"/>
    <x v="99"/>
    <n v="1"/>
    <m/>
  </r>
  <r>
    <x v="0"/>
    <x v="100"/>
    <n v="2"/>
    <m/>
  </r>
  <r>
    <x v="0"/>
    <x v="101"/>
    <m/>
    <n v="4"/>
  </r>
  <r>
    <x v="0"/>
    <x v="102"/>
    <n v="1"/>
    <n v="2"/>
  </r>
  <r>
    <x v="1"/>
    <x v="0"/>
    <n v="2"/>
    <n v="1"/>
  </r>
  <r>
    <x v="1"/>
    <x v="1"/>
    <n v="1"/>
    <m/>
  </r>
  <r>
    <x v="1"/>
    <x v="103"/>
    <n v="1"/>
    <m/>
  </r>
  <r>
    <x v="1"/>
    <x v="4"/>
    <n v="1"/>
    <n v="1"/>
  </r>
  <r>
    <x v="1"/>
    <x v="5"/>
    <n v="130"/>
    <n v="218"/>
  </r>
  <r>
    <x v="1"/>
    <x v="6"/>
    <n v="2"/>
    <n v="2"/>
  </r>
  <r>
    <x v="1"/>
    <x v="7"/>
    <n v="2"/>
    <m/>
  </r>
  <r>
    <x v="1"/>
    <x v="8"/>
    <n v="554"/>
    <m/>
  </r>
  <r>
    <x v="1"/>
    <x v="104"/>
    <n v="1"/>
    <m/>
  </r>
  <r>
    <x v="1"/>
    <x v="9"/>
    <n v="3"/>
    <n v="4"/>
  </r>
  <r>
    <x v="1"/>
    <x v="10"/>
    <n v="2"/>
    <m/>
  </r>
  <r>
    <x v="1"/>
    <x v="12"/>
    <n v="366"/>
    <n v="787"/>
  </r>
  <r>
    <x v="1"/>
    <x v="13"/>
    <n v="5"/>
    <n v="3"/>
  </r>
  <r>
    <x v="1"/>
    <x v="14"/>
    <n v="25"/>
    <n v="6"/>
  </r>
  <r>
    <x v="1"/>
    <x v="15"/>
    <n v="39"/>
    <n v="33"/>
  </r>
  <r>
    <x v="1"/>
    <x v="16"/>
    <n v="1087"/>
    <n v="76"/>
  </r>
  <r>
    <x v="1"/>
    <x v="17"/>
    <n v="4954"/>
    <n v="1379"/>
  </r>
  <r>
    <x v="1"/>
    <x v="18"/>
    <n v="125"/>
    <n v="120"/>
  </r>
  <r>
    <x v="1"/>
    <x v="19"/>
    <m/>
    <n v="1"/>
  </r>
  <r>
    <x v="1"/>
    <x v="20"/>
    <n v="31"/>
    <n v="112"/>
  </r>
  <r>
    <x v="1"/>
    <x v="105"/>
    <n v="2"/>
    <m/>
  </r>
  <r>
    <x v="1"/>
    <x v="23"/>
    <n v="30"/>
    <n v="12"/>
  </r>
  <r>
    <x v="1"/>
    <x v="24"/>
    <n v="71"/>
    <n v="43"/>
  </r>
  <r>
    <x v="1"/>
    <x v="25"/>
    <n v="26"/>
    <m/>
  </r>
  <r>
    <x v="1"/>
    <x v="26"/>
    <n v="161"/>
    <m/>
  </r>
  <r>
    <x v="1"/>
    <x v="27"/>
    <n v="1827"/>
    <n v="260"/>
  </r>
  <r>
    <x v="1"/>
    <x v="28"/>
    <n v="151"/>
    <n v="54"/>
  </r>
  <r>
    <x v="1"/>
    <x v="29"/>
    <n v="4"/>
    <n v="2"/>
  </r>
  <r>
    <x v="1"/>
    <x v="30"/>
    <n v="5"/>
    <n v="3"/>
  </r>
  <r>
    <x v="1"/>
    <x v="31"/>
    <n v="19"/>
    <n v="22"/>
  </r>
  <r>
    <x v="1"/>
    <x v="106"/>
    <n v="1"/>
    <m/>
  </r>
  <r>
    <x v="1"/>
    <x v="33"/>
    <n v="44"/>
    <n v="26"/>
  </r>
  <r>
    <x v="1"/>
    <x v="34"/>
    <n v="5249"/>
    <n v="788"/>
  </r>
  <r>
    <x v="1"/>
    <x v="35"/>
    <n v="77"/>
    <n v="152"/>
  </r>
  <r>
    <x v="1"/>
    <x v="36"/>
    <n v="9"/>
    <m/>
  </r>
  <r>
    <x v="1"/>
    <x v="37"/>
    <n v="129"/>
    <n v="21"/>
  </r>
  <r>
    <x v="1"/>
    <x v="38"/>
    <n v="4271"/>
    <n v="1330"/>
  </r>
  <r>
    <x v="1"/>
    <x v="39"/>
    <n v="7"/>
    <m/>
  </r>
  <r>
    <x v="1"/>
    <x v="40"/>
    <n v="43"/>
    <n v="34"/>
  </r>
  <r>
    <x v="1"/>
    <x v="41"/>
    <n v="28"/>
    <n v="1"/>
  </r>
  <r>
    <x v="1"/>
    <x v="42"/>
    <m/>
    <n v="1"/>
  </r>
  <r>
    <x v="1"/>
    <x v="43"/>
    <n v="1"/>
    <m/>
  </r>
  <r>
    <x v="1"/>
    <x v="44"/>
    <n v="1259"/>
    <n v="2903"/>
  </r>
  <r>
    <x v="1"/>
    <x v="45"/>
    <n v="21"/>
    <n v="73"/>
  </r>
  <r>
    <x v="1"/>
    <x v="107"/>
    <n v="3"/>
    <m/>
  </r>
  <r>
    <x v="1"/>
    <x v="46"/>
    <m/>
    <n v="10"/>
  </r>
  <r>
    <x v="1"/>
    <x v="47"/>
    <n v="607"/>
    <n v="18"/>
  </r>
  <r>
    <x v="1"/>
    <x v="48"/>
    <n v="6"/>
    <n v="7"/>
  </r>
  <r>
    <x v="1"/>
    <x v="49"/>
    <n v="76"/>
    <n v="57"/>
  </r>
  <r>
    <x v="1"/>
    <x v="50"/>
    <n v="31"/>
    <m/>
  </r>
  <r>
    <x v="1"/>
    <x v="51"/>
    <n v="183"/>
    <m/>
  </r>
  <r>
    <x v="1"/>
    <x v="52"/>
    <n v="1711"/>
    <n v="4321"/>
  </r>
  <r>
    <x v="1"/>
    <x v="53"/>
    <n v="4907"/>
    <n v="2965"/>
  </r>
  <r>
    <x v="1"/>
    <x v="54"/>
    <n v="3"/>
    <n v="2"/>
  </r>
  <r>
    <x v="1"/>
    <x v="55"/>
    <n v="71"/>
    <n v="71"/>
  </r>
  <r>
    <x v="1"/>
    <x v="57"/>
    <n v="161"/>
    <n v="238"/>
  </r>
  <r>
    <x v="1"/>
    <x v="58"/>
    <n v="22"/>
    <n v="1"/>
  </r>
  <r>
    <x v="1"/>
    <x v="59"/>
    <n v="8"/>
    <n v="2"/>
  </r>
  <r>
    <x v="1"/>
    <x v="61"/>
    <n v="3"/>
    <m/>
  </r>
  <r>
    <x v="1"/>
    <x v="62"/>
    <n v="3"/>
    <m/>
  </r>
  <r>
    <x v="1"/>
    <x v="63"/>
    <n v="1"/>
    <n v="3"/>
  </r>
  <r>
    <x v="1"/>
    <x v="64"/>
    <n v="306"/>
    <n v="687"/>
  </r>
  <r>
    <x v="1"/>
    <x v="66"/>
    <n v="260"/>
    <n v="561"/>
  </r>
  <r>
    <x v="1"/>
    <x v="68"/>
    <n v="11"/>
    <n v="60"/>
  </r>
  <r>
    <x v="1"/>
    <x v="69"/>
    <n v="326"/>
    <n v="702"/>
  </r>
  <r>
    <x v="1"/>
    <x v="71"/>
    <n v="149"/>
    <n v="1211"/>
  </r>
  <r>
    <x v="1"/>
    <x v="72"/>
    <n v="1290"/>
    <m/>
  </r>
  <r>
    <x v="1"/>
    <x v="73"/>
    <n v="5"/>
    <n v="14"/>
  </r>
  <r>
    <x v="1"/>
    <x v="74"/>
    <n v="1"/>
    <m/>
  </r>
  <r>
    <x v="1"/>
    <x v="75"/>
    <n v="12"/>
    <n v="38"/>
  </r>
  <r>
    <x v="1"/>
    <x v="76"/>
    <n v="1"/>
    <m/>
  </r>
  <r>
    <x v="1"/>
    <x v="77"/>
    <n v="54"/>
    <n v="77"/>
  </r>
  <r>
    <x v="1"/>
    <x v="78"/>
    <n v="250"/>
    <n v="2438"/>
  </r>
  <r>
    <x v="1"/>
    <x v="81"/>
    <n v="5"/>
    <n v="5"/>
  </r>
  <r>
    <x v="1"/>
    <x v="108"/>
    <n v="1"/>
    <m/>
  </r>
  <r>
    <x v="1"/>
    <x v="84"/>
    <n v="264"/>
    <n v="1343"/>
  </r>
  <r>
    <x v="1"/>
    <x v="85"/>
    <n v="9"/>
    <n v="1"/>
  </r>
  <r>
    <x v="1"/>
    <x v="88"/>
    <n v="1"/>
    <m/>
  </r>
  <r>
    <x v="1"/>
    <x v="89"/>
    <n v="6"/>
    <m/>
  </r>
  <r>
    <x v="1"/>
    <x v="90"/>
    <n v="47"/>
    <n v="76"/>
  </r>
  <r>
    <x v="1"/>
    <x v="91"/>
    <n v="58"/>
    <n v="146"/>
  </r>
  <r>
    <x v="1"/>
    <x v="92"/>
    <n v="235"/>
    <m/>
  </r>
  <r>
    <x v="1"/>
    <x v="93"/>
    <n v="91"/>
    <n v="64"/>
  </r>
  <r>
    <x v="1"/>
    <x v="94"/>
    <n v="707"/>
    <n v="1471"/>
  </r>
  <r>
    <x v="1"/>
    <x v="95"/>
    <n v="307"/>
    <n v="202"/>
  </r>
  <r>
    <x v="1"/>
    <x v="96"/>
    <n v="325"/>
    <n v="1183"/>
  </r>
  <r>
    <x v="1"/>
    <x v="97"/>
    <n v="27"/>
    <n v="224"/>
  </r>
  <r>
    <x v="1"/>
    <x v="98"/>
    <n v="109"/>
    <m/>
  </r>
  <r>
    <x v="2"/>
    <x v="0"/>
    <n v="1"/>
    <m/>
  </r>
  <r>
    <x v="2"/>
    <x v="5"/>
    <n v="9"/>
    <n v="35"/>
  </r>
  <r>
    <x v="2"/>
    <x v="8"/>
    <n v="130"/>
    <m/>
  </r>
  <r>
    <x v="2"/>
    <x v="12"/>
    <n v="24"/>
    <n v="52"/>
  </r>
  <r>
    <x v="2"/>
    <x v="14"/>
    <n v="1"/>
    <n v="1"/>
  </r>
  <r>
    <x v="2"/>
    <x v="15"/>
    <n v="1"/>
    <m/>
  </r>
  <r>
    <x v="2"/>
    <x v="16"/>
    <n v="74"/>
    <n v="23"/>
  </r>
  <r>
    <x v="2"/>
    <x v="17"/>
    <n v="694"/>
    <n v="145"/>
  </r>
  <r>
    <x v="2"/>
    <x v="18"/>
    <n v="20"/>
    <n v="30"/>
  </r>
  <r>
    <x v="2"/>
    <x v="20"/>
    <n v="5"/>
    <n v="3"/>
  </r>
  <r>
    <x v="2"/>
    <x v="23"/>
    <n v="2"/>
    <n v="2"/>
  </r>
  <r>
    <x v="2"/>
    <x v="24"/>
    <n v="8"/>
    <n v="2"/>
  </r>
  <r>
    <x v="2"/>
    <x v="25"/>
    <n v="5"/>
    <m/>
  </r>
  <r>
    <x v="2"/>
    <x v="27"/>
    <n v="195"/>
    <n v="27"/>
  </r>
  <r>
    <x v="2"/>
    <x v="28"/>
    <n v="10"/>
    <n v="4"/>
  </r>
  <r>
    <x v="2"/>
    <x v="30"/>
    <m/>
    <n v="1"/>
  </r>
  <r>
    <x v="2"/>
    <x v="31"/>
    <n v="1"/>
    <n v="1"/>
  </r>
  <r>
    <x v="2"/>
    <x v="32"/>
    <n v="3"/>
    <m/>
  </r>
  <r>
    <x v="2"/>
    <x v="33"/>
    <n v="1"/>
    <n v="1"/>
  </r>
  <r>
    <x v="2"/>
    <x v="34"/>
    <n v="275"/>
    <n v="72"/>
  </r>
  <r>
    <x v="2"/>
    <x v="35"/>
    <n v="2"/>
    <n v="6"/>
  </r>
  <r>
    <x v="2"/>
    <x v="37"/>
    <n v="16"/>
    <n v="1"/>
  </r>
  <r>
    <x v="2"/>
    <x v="38"/>
    <n v="598"/>
    <n v="124"/>
  </r>
  <r>
    <x v="2"/>
    <x v="40"/>
    <n v="4"/>
    <n v="1"/>
  </r>
  <r>
    <x v="2"/>
    <x v="41"/>
    <n v="1"/>
    <m/>
  </r>
  <r>
    <x v="2"/>
    <x v="44"/>
    <n v="295"/>
    <n v="567"/>
  </r>
  <r>
    <x v="2"/>
    <x v="45"/>
    <n v="2"/>
    <n v="11"/>
  </r>
  <r>
    <x v="2"/>
    <x v="47"/>
    <n v="18"/>
    <n v="2"/>
  </r>
  <r>
    <x v="2"/>
    <x v="48"/>
    <n v="1"/>
    <n v="1"/>
  </r>
  <r>
    <x v="2"/>
    <x v="49"/>
    <n v="2"/>
    <n v="9"/>
  </r>
  <r>
    <x v="2"/>
    <x v="50"/>
    <n v="2"/>
    <m/>
  </r>
  <r>
    <x v="2"/>
    <x v="51"/>
    <n v="7"/>
    <m/>
  </r>
  <r>
    <x v="2"/>
    <x v="52"/>
    <n v="218"/>
    <n v="622"/>
  </r>
  <r>
    <x v="2"/>
    <x v="53"/>
    <n v="3819"/>
    <n v="1866"/>
  </r>
  <r>
    <x v="2"/>
    <x v="55"/>
    <n v="4"/>
    <n v="7"/>
  </r>
  <r>
    <x v="2"/>
    <x v="57"/>
    <n v="30"/>
    <n v="31"/>
  </r>
  <r>
    <x v="2"/>
    <x v="61"/>
    <n v="2"/>
    <m/>
  </r>
  <r>
    <x v="2"/>
    <x v="64"/>
    <n v="24"/>
    <n v="89"/>
  </r>
  <r>
    <x v="2"/>
    <x v="66"/>
    <n v="21"/>
    <n v="49"/>
  </r>
  <r>
    <x v="2"/>
    <x v="68"/>
    <n v="1"/>
    <m/>
  </r>
  <r>
    <x v="2"/>
    <x v="69"/>
    <n v="85"/>
    <n v="161"/>
  </r>
  <r>
    <x v="2"/>
    <x v="71"/>
    <n v="16"/>
    <n v="158"/>
  </r>
  <r>
    <x v="2"/>
    <x v="72"/>
    <n v="313"/>
    <m/>
  </r>
  <r>
    <x v="2"/>
    <x v="73"/>
    <m/>
    <n v="1"/>
  </r>
  <r>
    <x v="2"/>
    <x v="75"/>
    <n v="1"/>
    <n v="2"/>
  </r>
  <r>
    <x v="2"/>
    <x v="77"/>
    <n v="17"/>
    <n v="18"/>
  </r>
  <r>
    <x v="2"/>
    <x v="78"/>
    <n v="54"/>
    <n v="617"/>
  </r>
  <r>
    <x v="2"/>
    <x v="84"/>
    <n v="12"/>
    <n v="185"/>
  </r>
  <r>
    <x v="2"/>
    <x v="85"/>
    <n v="5"/>
    <m/>
  </r>
  <r>
    <x v="2"/>
    <x v="88"/>
    <n v="1"/>
    <m/>
  </r>
  <r>
    <x v="2"/>
    <x v="90"/>
    <n v="12"/>
    <n v="16"/>
  </r>
  <r>
    <x v="2"/>
    <x v="91"/>
    <n v="14"/>
    <n v="17"/>
  </r>
  <r>
    <x v="2"/>
    <x v="92"/>
    <n v="8"/>
    <m/>
  </r>
  <r>
    <x v="2"/>
    <x v="93"/>
    <n v="16"/>
    <n v="24"/>
  </r>
  <r>
    <x v="2"/>
    <x v="94"/>
    <n v="174"/>
    <n v="361"/>
  </r>
  <r>
    <x v="2"/>
    <x v="95"/>
    <n v="81"/>
    <n v="53"/>
  </r>
  <r>
    <x v="2"/>
    <x v="96"/>
    <n v="47"/>
    <n v="186"/>
  </r>
  <r>
    <x v="2"/>
    <x v="97"/>
    <n v="1"/>
    <n v="3"/>
  </r>
  <r>
    <x v="2"/>
    <x v="98"/>
    <n v="9"/>
    <m/>
  </r>
  <r>
    <x v="2"/>
    <x v="99"/>
    <n v="1"/>
    <m/>
  </r>
  <r>
    <x v="3"/>
    <x v="5"/>
    <n v="22"/>
    <n v="55"/>
  </r>
  <r>
    <x v="3"/>
    <x v="8"/>
    <n v="66"/>
    <m/>
  </r>
  <r>
    <x v="3"/>
    <x v="12"/>
    <n v="72"/>
    <n v="99"/>
  </r>
  <r>
    <x v="3"/>
    <x v="14"/>
    <n v="3"/>
    <n v="1"/>
  </r>
  <r>
    <x v="3"/>
    <x v="15"/>
    <n v="2"/>
    <m/>
  </r>
  <r>
    <x v="3"/>
    <x v="16"/>
    <n v="155"/>
    <n v="34"/>
  </r>
  <r>
    <x v="3"/>
    <x v="17"/>
    <n v="607"/>
    <n v="279"/>
  </r>
  <r>
    <x v="3"/>
    <x v="18"/>
    <n v="32"/>
    <n v="15"/>
  </r>
  <r>
    <x v="3"/>
    <x v="20"/>
    <n v="1"/>
    <n v="1"/>
  </r>
  <r>
    <x v="3"/>
    <x v="105"/>
    <m/>
    <n v="1"/>
  </r>
  <r>
    <x v="3"/>
    <x v="24"/>
    <n v="8"/>
    <n v="3"/>
  </r>
  <r>
    <x v="3"/>
    <x v="25"/>
    <n v="1"/>
    <m/>
  </r>
  <r>
    <x v="3"/>
    <x v="26"/>
    <n v="6"/>
    <m/>
  </r>
  <r>
    <x v="3"/>
    <x v="27"/>
    <n v="133"/>
    <n v="31"/>
  </r>
  <r>
    <x v="3"/>
    <x v="28"/>
    <n v="20"/>
    <n v="13"/>
  </r>
  <r>
    <x v="3"/>
    <x v="30"/>
    <n v="1"/>
    <m/>
  </r>
  <r>
    <x v="3"/>
    <x v="31"/>
    <n v="4"/>
    <n v="5"/>
  </r>
  <r>
    <x v="3"/>
    <x v="33"/>
    <n v="4"/>
    <m/>
  </r>
  <r>
    <x v="3"/>
    <x v="34"/>
    <n v="268"/>
    <n v="89"/>
  </r>
  <r>
    <x v="3"/>
    <x v="35"/>
    <n v="2"/>
    <n v="9"/>
  </r>
  <r>
    <x v="3"/>
    <x v="36"/>
    <n v="1"/>
    <m/>
  </r>
  <r>
    <x v="3"/>
    <x v="37"/>
    <n v="16"/>
    <m/>
  </r>
  <r>
    <x v="3"/>
    <x v="38"/>
    <n v="464"/>
    <n v="156"/>
  </r>
  <r>
    <x v="3"/>
    <x v="40"/>
    <n v="11"/>
    <n v="6"/>
  </r>
  <r>
    <x v="3"/>
    <x v="41"/>
    <n v="1"/>
    <m/>
  </r>
  <r>
    <x v="3"/>
    <x v="44"/>
    <n v="253"/>
    <n v="740"/>
  </r>
  <r>
    <x v="3"/>
    <x v="45"/>
    <m/>
    <n v="3"/>
  </r>
  <r>
    <x v="3"/>
    <x v="46"/>
    <m/>
    <n v="5"/>
  </r>
  <r>
    <x v="3"/>
    <x v="47"/>
    <n v="31"/>
    <n v="4"/>
  </r>
  <r>
    <x v="3"/>
    <x v="49"/>
    <n v="7"/>
    <m/>
  </r>
  <r>
    <x v="3"/>
    <x v="50"/>
    <n v="1"/>
    <m/>
  </r>
  <r>
    <x v="3"/>
    <x v="51"/>
    <n v="22"/>
    <m/>
  </r>
  <r>
    <x v="3"/>
    <x v="52"/>
    <n v="310"/>
    <n v="715"/>
  </r>
  <r>
    <x v="3"/>
    <x v="53"/>
    <n v="3978"/>
    <n v="1827"/>
  </r>
  <r>
    <x v="3"/>
    <x v="55"/>
    <n v="9"/>
    <n v="14"/>
  </r>
  <r>
    <x v="3"/>
    <x v="57"/>
    <n v="22"/>
    <n v="20"/>
  </r>
  <r>
    <x v="3"/>
    <x v="64"/>
    <n v="108"/>
    <n v="83"/>
  </r>
  <r>
    <x v="3"/>
    <x v="66"/>
    <n v="46"/>
    <n v="91"/>
  </r>
  <r>
    <x v="3"/>
    <x v="68"/>
    <m/>
    <n v="6"/>
  </r>
  <r>
    <x v="3"/>
    <x v="69"/>
    <n v="59"/>
    <n v="54"/>
  </r>
  <r>
    <x v="3"/>
    <x v="71"/>
    <n v="11"/>
    <n v="138"/>
  </r>
  <r>
    <x v="3"/>
    <x v="72"/>
    <n v="262"/>
    <m/>
  </r>
  <r>
    <x v="3"/>
    <x v="73"/>
    <m/>
    <n v="1"/>
  </r>
  <r>
    <x v="3"/>
    <x v="77"/>
    <n v="10"/>
    <n v="16"/>
  </r>
  <r>
    <x v="3"/>
    <x v="78"/>
    <n v="102"/>
    <n v="438"/>
  </r>
  <r>
    <x v="3"/>
    <x v="84"/>
    <n v="22"/>
    <n v="169"/>
  </r>
  <r>
    <x v="3"/>
    <x v="85"/>
    <n v="2"/>
    <m/>
  </r>
  <r>
    <x v="3"/>
    <x v="90"/>
    <n v="2"/>
    <n v="2"/>
  </r>
  <r>
    <x v="3"/>
    <x v="91"/>
    <n v="18"/>
    <n v="13"/>
  </r>
  <r>
    <x v="3"/>
    <x v="92"/>
    <n v="6"/>
    <m/>
  </r>
  <r>
    <x v="3"/>
    <x v="93"/>
    <n v="3"/>
    <n v="11"/>
  </r>
  <r>
    <x v="3"/>
    <x v="94"/>
    <n v="245"/>
    <n v="248"/>
  </r>
  <r>
    <x v="3"/>
    <x v="95"/>
    <n v="33"/>
    <n v="70"/>
  </r>
  <r>
    <x v="3"/>
    <x v="96"/>
    <n v="78"/>
    <n v="181"/>
  </r>
  <r>
    <x v="3"/>
    <x v="97"/>
    <n v="1"/>
    <n v="6"/>
  </r>
  <r>
    <x v="3"/>
    <x v="98"/>
    <n v="6"/>
    <m/>
  </r>
  <r>
    <x v="4"/>
    <x v="4"/>
    <n v="1"/>
    <n v="1"/>
  </r>
  <r>
    <x v="4"/>
    <x v="5"/>
    <n v="30"/>
    <n v="87"/>
  </r>
  <r>
    <x v="4"/>
    <x v="6"/>
    <m/>
    <n v="1"/>
  </r>
  <r>
    <x v="4"/>
    <x v="8"/>
    <n v="197"/>
    <m/>
  </r>
  <r>
    <x v="4"/>
    <x v="9"/>
    <n v="2"/>
    <m/>
  </r>
  <r>
    <x v="4"/>
    <x v="12"/>
    <n v="131"/>
    <n v="203"/>
  </r>
  <r>
    <x v="4"/>
    <x v="14"/>
    <n v="5"/>
    <n v="1"/>
  </r>
  <r>
    <x v="4"/>
    <x v="15"/>
    <n v="6"/>
    <n v="1"/>
  </r>
  <r>
    <x v="4"/>
    <x v="16"/>
    <n v="142"/>
    <n v="23"/>
  </r>
  <r>
    <x v="4"/>
    <x v="17"/>
    <n v="1445"/>
    <n v="351"/>
  </r>
  <r>
    <x v="4"/>
    <x v="18"/>
    <n v="85"/>
    <n v="94"/>
  </r>
  <r>
    <x v="4"/>
    <x v="20"/>
    <n v="1"/>
    <m/>
  </r>
  <r>
    <x v="4"/>
    <x v="21"/>
    <n v="4"/>
    <m/>
  </r>
  <r>
    <x v="4"/>
    <x v="22"/>
    <n v="1"/>
    <m/>
  </r>
  <r>
    <x v="4"/>
    <x v="23"/>
    <n v="1"/>
    <n v="8"/>
  </r>
  <r>
    <x v="4"/>
    <x v="24"/>
    <n v="11"/>
    <n v="5"/>
  </r>
  <r>
    <x v="4"/>
    <x v="25"/>
    <n v="11"/>
    <n v="3"/>
  </r>
  <r>
    <x v="4"/>
    <x v="26"/>
    <n v="14"/>
    <m/>
  </r>
  <r>
    <x v="4"/>
    <x v="27"/>
    <n v="571"/>
    <n v="40"/>
  </r>
  <r>
    <x v="4"/>
    <x v="28"/>
    <n v="56"/>
    <n v="26"/>
  </r>
  <r>
    <x v="4"/>
    <x v="30"/>
    <n v="1"/>
    <m/>
  </r>
  <r>
    <x v="4"/>
    <x v="31"/>
    <n v="9"/>
    <n v="5"/>
  </r>
  <r>
    <x v="4"/>
    <x v="33"/>
    <n v="1"/>
    <n v="6"/>
  </r>
  <r>
    <x v="4"/>
    <x v="109"/>
    <m/>
    <n v="1"/>
  </r>
  <r>
    <x v="4"/>
    <x v="34"/>
    <n v="617"/>
    <n v="170"/>
  </r>
  <r>
    <x v="4"/>
    <x v="35"/>
    <n v="36"/>
    <n v="48"/>
  </r>
  <r>
    <x v="4"/>
    <x v="36"/>
    <n v="2"/>
    <m/>
  </r>
  <r>
    <x v="4"/>
    <x v="37"/>
    <n v="46"/>
    <n v="1"/>
  </r>
  <r>
    <x v="4"/>
    <x v="38"/>
    <n v="1309"/>
    <n v="322"/>
  </r>
  <r>
    <x v="4"/>
    <x v="40"/>
    <n v="5"/>
    <n v="5"/>
  </r>
  <r>
    <x v="4"/>
    <x v="41"/>
    <n v="3"/>
    <n v="1"/>
  </r>
  <r>
    <x v="4"/>
    <x v="44"/>
    <n v="1139"/>
    <n v="1503"/>
  </r>
  <r>
    <x v="4"/>
    <x v="45"/>
    <n v="4"/>
    <n v="15"/>
  </r>
  <r>
    <x v="4"/>
    <x v="46"/>
    <m/>
    <n v="5"/>
  </r>
  <r>
    <x v="4"/>
    <x v="47"/>
    <n v="53"/>
    <n v="15"/>
  </r>
  <r>
    <x v="4"/>
    <x v="48"/>
    <n v="3"/>
    <n v="1"/>
  </r>
  <r>
    <x v="4"/>
    <x v="49"/>
    <n v="10"/>
    <n v="6"/>
  </r>
  <r>
    <x v="4"/>
    <x v="51"/>
    <n v="99"/>
    <m/>
  </r>
  <r>
    <x v="4"/>
    <x v="52"/>
    <n v="1027"/>
    <n v="1467"/>
  </r>
  <r>
    <x v="4"/>
    <x v="53"/>
    <n v="7461"/>
    <n v="3234"/>
  </r>
  <r>
    <x v="4"/>
    <x v="54"/>
    <n v="1"/>
    <m/>
  </r>
  <r>
    <x v="4"/>
    <x v="55"/>
    <n v="28"/>
    <n v="34"/>
  </r>
  <r>
    <x v="4"/>
    <x v="57"/>
    <n v="55"/>
    <n v="47"/>
  </r>
  <r>
    <x v="4"/>
    <x v="58"/>
    <n v="4"/>
    <m/>
  </r>
  <r>
    <x v="4"/>
    <x v="59"/>
    <n v="1"/>
    <n v="1"/>
  </r>
  <r>
    <x v="4"/>
    <x v="61"/>
    <n v="5"/>
    <m/>
  </r>
  <r>
    <x v="4"/>
    <x v="64"/>
    <n v="88"/>
    <n v="223"/>
  </r>
  <r>
    <x v="4"/>
    <x v="66"/>
    <n v="96"/>
    <n v="162"/>
  </r>
  <r>
    <x v="4"/>
    <x v="68"/>
    <n v="6"/>
    <n v="9"/>
  </r>
  <r>
    <x v="4"/>
    <x v="69"/>
    <n v="216"/>
    <n v="197"/>
  </r>
  <r>
    <x v="4"/>
    <x v="70"/>
    <n v="3"/>
    <m/>
  </r>
  <r>
    <x v="4"/>
    <x v="71"/>
    <n v="16"/>
    <n v="347"/>
  </r>
  <r>
    <x v="4"/>
    <x v="72"/>
    <n v="331"/>
    <m/>
  </r>
  <r>
    <x v="4"/>
    <x v="73"/>
    <m/>
    <n v="2"/>
  </r>
  <r>
    <x v="4"/>
    <x v="75"/>
    <m/>
    <n v="5"/>
  </r>
  <r>
    <x v="4"/>
    <x v="77"/>
    <n v="15"/>
    <n v="47"/>
  </r>
  <r>
    <x v="4"/>
    <x v="110"/>
    <m/>
    <n v="1"/>
  </r>
  <r>
    <x v="4"/>
    <x v="78"/>
    <n v="325"/>
    <n v="1500"/>
  </r>
  <r>
    <x v="4"/>
    <x v="81"/>
    <n v="1"/>
    <n v="1"/>
  </r>
  <r>
    <x v="4"/>
    <x v="84"/>
    <n v="114"/>
    <n v="495"/>
  </r>
  <r>
    <x v="4"/>
    <x v="85"/>
    <n v="4"/>
    <m/>
  </r>
  <r>
    <x v="4"/>
    <x v="90"/>
    <n v="10"/>
    <n v="23"/>
  </r>
  <r>
    <x v="4"/>
    <x v="91"/>
    <n v="21"/>
    <n v="48"/>
  </r>
  <r>
    <x v="4"/>
    <x v="92"/>
    <n v="66"/>
    <m/>
  </r>
  <r>
    <x v="4"/>
    <x v="93"/>
    <n v="18"/>
    <n v="10"/>
  </r>
  <r>
    <x v="4"/>
    <x v="94"/>
    <n v="263"/>
    <n v="602"/>
  </r>
  <r>
    <x v="4"/>
    <x v="95"/>
    <n v="125"/>
    <n v="39"/>
  </r>
  <r>
    <x v="4"/>
    <x v="96"/>
    <n v="131"/>
    <n v="440"/>
  </r>
  <r>
    <x v="4"/>
    <x v="97"/>
    <n v="6"/>
    <n v="40"/>
  </r>
  <r>
    <x v="4"/>
    <x v="98"/>
    <n v="21"/>
    <m/>
  </r>
  <r>
    <x v="5"/>
    <x v="0"/>
    <n v="3"/>
    <m/>
  </r>
  <r>
    <x v="5"/>
    <x v="1"/>
    <n v="3"/>
    <n v="1"/>
  </r>
  <r>
    <x v="5"/>
    <x v="5"/>
    <n v="157"/>
    <n v="360"/>
  </r>
  <r>
    <x v="5"/>
    <x v="6"/>
    <n v="4"/>
    <m/>
  </r>
  <r>
    <x v="5"/>
    <x v="7"/>
    <n v="1"/>
    <m/>
  </r>
  <r>
    <x v="5"/>
    <x v="8"/>
    <n v="239"/>
    <m/>
  </r>
  <r>
    <x v="5"/>
    <x v="9"/>
    <n v="9"/>
    <n v="3"/>
  </r>
  <r>
    <x v="5"/>
    <x v="10"/>
    <n v="1"/>
    <m/>
  </r>
  <r>
    <x v="5"/>
    <x v="11"/>
    <n v="1"/>
    <m/>
  </r>
  <r>
    <x v="5"/>
    <x v="12"/>
    <n v="424"/>
    <n v="758"/>
  </r>
  <r>
    <x v="5"/>
    <x v="13"/>
    <n v="4"/>
    <m/>
  </r>
  <r>
    <x v="5"/>
    <x v="14"/>
    <n v="11"/>
    <n v="1"/>
  </r>
  <r>
    <x v="5"/>
    <x v="15"/>
    <n v="17"/>
    <n v="26"/>
  </r>
  <r>
    <x v="5"/>
    <x v="16"/>
    <n v="560"/>
    <n v="20"/>
  </r>
  <r>
    <x v="5"/>
    <x v="17"/>
    <n v="2767"/>
    <n v="897"/>
  </r>
  <r>
    <x v="5"/>
    <x v="18"/>
    <n v="109"/>
    <n v="91"/>
  </r>
  <r>
    <x v="5"/>
    <x v="20"/>
    <n v="43"/>
    <n v="29"/>
  </r>
  <r>
    <x v="5"/>
    <x v="23"/>
    <n v="7"/>
    <n v="3"/>
  </r>
  <r>
    <x v="5"/>
    <x v="24"/>
    <n v="86"/>
    <n v="32"/>
  </r>
  <r>
    <x v="5"/>
    <x v="25"/>
    <n v="16"/>
    <n v="1"/>
  </r>
  <r>
    <x v="5"/>
    <x v="26"/>
    <n v="43"/>
    <m/>
  </r>
  <r>
    <x v="5"/>
    <x v="27"/>
    <n v="1547"/>
    <n v="208"/>
  </r>
  <r>
    <x v="5"/>
    <x v="28"/>
    <n v="36"/>
    <n v="5"/>
  </r>
  <r>
    <x v="5"/>
    <x v="29"/>
    <n v="1"/>
    <n v="1"/>
  </r>
  <r>
    <x v="5"/>
    <x v="30"/>
    <m/>
    <n v="1"/>
  </r>
  <r>
    <x v="5"/>
    <x v="31"/>
    <n v="24"/>
    <n v="21"/>
  </r>
  <r>
    <x v="5"/>
    <x v="33"/>
    <n v="50"/>
    <n v="21"/>
  </r>
  <r>
    <x v="5"/>
    <x v="34"/>
    <n v="2294"/>
    <n v="706"/>
  </r>
  <r>
    <x v="5"/>
    <x v="35"/>
    <n v="50"/>
    <n v="157"/>
  </r>
  <r>
    <x v="5"/>
    <x v="36"/>
    <n v="8"/>
    <n v="1"/>
  </r>
  <r>
    <x v="5"/>
    <x v="37"/>
    <n v="138"/>
    <n v="27"/>
  </r>
  <r>
    <x v="5"/>
    <x v="38"/>
    <n v="2833"/>
    <n v="933"/>
  </r>
  <r>
    <x v="5"/>
    <x v="39"/>
    <n v="1"/>
    <m/>
  </r>
  <r>
    <x v="5"/>
    <x v="40"/>
    <n v="28"/>
    <n v="47"/>
  </r>
  <r>
    <x v="5"/>
    <x v="41"/>
    <n v="25"/>
    <n v="2"/>
  </r>
  <r>
    <x v="5"/>
    <x v="43"/>
    <n v="1"/>
    <m/>
  </r>
  <r>
    <x v="5"/>
    <x v="44"/>
    <n v="823"/>
    <n v="2289"/>
  </r>
  <r>
    <x v="5"/>
    <x v="45"/>
    <n v="10"/>
    <n v="59"/>
  </r>
  <r>
    <x v="5"/>
    <x v="46"/>
    <n v="1"/>
    <n v="15"/>
  </r>
  <r>
    <x v="5"/>
    <x v="47"/>
    <n v="215"/>
    <n v="21"/>
  </r>
  <r>
    <x v="5"/>
    <x v="48"/>
    <n v="5"/>
    <n v="18"/>
  </r>
  <r>
    <x v="5"/>
    <x v="49"/>
    <n v="47"/>
    <n v="37"/>
  </r>
  <r>
    <x v="5"/>
    <x v="50"/>
    <n v="25"/>
    <m/>
  </r>
  <r>
    <x v="5"/>
    <x v="111"/>
    <n v="1"/>
    <m/>
  </r>
  <r>
    <x v="5"/>
    <x v="51"/>
    <n v="106"/>
    <m/>
  </r>
  <r>
    <x v="5"/>
    <x v="52"/>
    <n v="1226"/>
    <n v="2641"/>
  </r>
  <r>
    <x v="5"/>
    <x v="53"/>
    <n v="3743"/>
    <n v="2360"/>
  </r>
  <r>
    <x v="5"/>
    <x v="54"/>
    <n v="5"/>
    <n v="1"/>
  </r>
  <r>
    <x v="5"/>
    <x v="55"/>
    <n v="82"/>
    <n v="128"/>
  </r>
  <r>
    <x v="5"/>
    <x v="57"/>
    <n v="72"/>
    <n v="121"/>
  </r>
  <r>
    <x v="5"/>
    <x v="58"/>
    <n v="24"/>
    <m/>
  </r>
  <r>
    <x v="5"/>
    <x v="59"/>
    <n v="2"/>
    <n v="1"/>
  </r>
  <r>
    <x v="5"/>
    <x v="61"/>
    <n v="1"/>
    <m/>
  </r>
  <r>
    <x v="5"/>
    <x v="62"/>
    <n v="12"/>
    <m/>
  </r>
  <r>
    <x v="5"/>
    <x v="63"/>
    <n v="1"/>
    <n v="4"/>
  </r>
  <r>
    <x v="5"/>
    <x v="64"/>
    <n v="170"/>
    <n v="496"/>
  </r>
  <r>
    <x v="5"/>
    <x v="66"/>
    <n v="203"/>
    <n v="602"/>
  </r>
  <r>
    <x v="5"/>
    <x v="68"/>
    <n v="9"/>
    <n v="62"/>
  </r>
  <r>
    <x v="5"/>
    <x v="69"/>
    <n v="259"/>
    <n v="845"/>
  </r>
  <r>
    <x v="5"/>
    <x v="70"/>
    <n v="1"/>
    <m/>
  </r>
  <r>
    <x v="5"/>
    <x v="71"/>
    <n v="101"/>
    <n v="634"/>
  </r>
  <r>
    <x v="5"/>
    <x v="72"/>
    <n v="1087"/>
    <m/>
  </r>
  <r>
    <x v="5"/>
    <x v="73"/>
    <m/>
    <n v="17"/>
  </r>
  <r>
    <x v="5"/>
    <x v="75"/>
    <n v="6"/>
    <n v="55"/>
  </r>
  <r>
    <x v="5"/>
    <x v="76"/>
    <n v="1"/>
    <m/>
  </r>
  <r>
    <x v="5"/>
    <x v="77"/>
    <n v="87"/>
    <n v="109"/>
  </r>
  <r>
    <x v="5"/>
    <x v="78"/>
    <n v="114"/>
    <n v="1967"/>
  </r>
  <r>
    <x v="5"/>
    <x v="81"/>
    <n v="1"/>
    <n v="2"/>
  </r>
  <r>
    <x v="5"/>
    <x v="108"/>
    <n v="1"/>
    <m/>
  </r>
  <r>
    <x v="5"/>
    <x v="84"/>
    <n v="126"/>
    <n v="1223"/>
  </r>
  <r>
    <x v="5"/>
    <x v="85"/>
    <n v="19"/>
    <m/>
  </r>
  <r>
    <x v="5"/>
    <x v="87"/>
    <n v="1"/>
    <n v="4"/>
  </r>
  <r>
    <x v="5"/>
    <x v="88"/>
    <n v="2"/>
    <m/>
  </r>
  <r>
    <x v="5"/>
    <x v="89"/>
    <n v="3"/>
    <m/>
  </r>
  <r>
    <x v="5"/>
    <x v="90"/>
    <n v="69"/>
    <n v="125"/>
  </r>
  <r>
    <x v="5"/>
    <x v="91"/>
    <n v="36"/>
    <n v="222"/>
  </r>
  <r>
    <x v="5"/>
    <x v="92"/>
    <n v="302"/>
    <m/>
  </r>
  <r>
    <x v="5"/>
    <x v="93"/>
    <n v="33"/>
    <n v="40"/>
  </r>
  <r>
    <x v="5"/>
    <x v="94"/>
    <n v="429"/>
    <n v="1078"/>
  </r>
  <r>
    <x v="5"/>
    <x v="95"/>
    <n v="302"/>
    <n v="251"/>
  </r>
  <r>
    <x v="5"/>
    <x v="96"/>
    <n v="181"/>
    <n v="1215"/>
  </r>
  <r>
    <x v="5"/>
    <x v="97"/>
    <n v="26"/>
    <n v="226"/>
  </r>
  <r>
    <x v="5"/>
    <x v="98"/>
    <n v="84"/>
    <m/>
  </r>
  <r>
    <x v="5"/>
    <x v="99"/>
    <n v="1"/>
    <m/>
  </r>
  <r>
    <x v="6"/>
    <x v="112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89">
  <r>
    <x v="0"/>
    <s v="ACURA MDX"/>
    <s v="SUV"/>
    <n v="9220000"/>
    <n v="2"/>
    <n v="18440000"/>
    <n v="24"/>
    <n v="212386330"/>
  </r>
  <r>
    <x v="0"/>
    <s v="ACURA RDX"/>
    <s v="SUV"/>
    <n v="0"/>
    <m/>
    <m/>
    <n v="7"/>
    <n v="48600000"/>
  </r>
  <r>
    <x v="0"/>
    <s v="ACURA TLX"/>
    <s v="E"/>
    <n v="8740000"/>
    <n v="1"/>
    <n v="8740000"/>
    <n v="4"/>
    <n v="30940000"/>
  </r>
  <r>
    <x v="1"/>
    <s v="ALFA GIULIA"/>
    <s v="D"/>
    <n v="12425000"/>
    <n v="3"/>
    <n v="37275000"/>
    <n v="8"/>
    <n v="54180000"/>
  </r>
  <r>
    <x v="1"/>
    <s v="ALFA STELVIO"/>
    <s v="SUV"/>
    <n v="6500000"/>
    <n v="3"/>
    <n v="19500000"/>
    <n v="7"/>
    <n v="46010000"/>
  </r>
  <r>
    <x v="1"/>
    <s v="TONALE"/>
    <s v="SUV"/>
    <n v="0"/>
    <m/>
    <m/>
    <n v="1"/>
    <n v="4490000"/>
  </r>
  <r>
    <x v="2"/>
    <s v="ALPINA B5"/>
    <s v="E"/>
    <n v="0"/>
    <m/>
    <m/>
    <n v="1"/>
    <n v="11600000"/>
  </r>
  <r>
    <x v="2"/>
    <s v="ALPINA B7"/>
    <s v="F+S"/>
    <n v="0"/>
    <m/>
    <m/>
    <n v="3"/>
    <n v="44800000"/>
  </r>
  <r>
    <x v="2"/>
    <s v="ALPINA XB7"/>
    <s v="SUV"/>
    <n v="24500000"/>
    <n v="1"/>
    <n v="24500000"/>
    <n v="2"/>
    <n v="48400000"/>
  </r>
  <r>
    <x v="3"/>
    <s v="ALPINE А110"/>
    <s v="F+S"/>
    <n v="0"/>
    <m/>
    <m/>
    <n v="1"/>
    <n v="4620000"/>
  </r>
  <r>
    <x v="4"/>
    <s v="ASTON MARTIN DB 11"/>
    <s v="F+S"/>
    <n v="0"/>
    <m/>
    <m/>
    <n v="1"/>
    <n v="18057000"/>
  </r>
  <r>
    <x v="4"/>
    <s v="ASTON MARTIN DBS"/>
    <s v="F+S"/>
    <n v="0"/>
    <m/>
    <m/>
    <n v="1"/>
    <n v="45229736"/>
  </r>
  <r>
    <x v="4"/>
    <s v="ASTON MARTIN DBX"/>
    <s v="SUV"/>
    <n v="0"/>
    <m/>
    <m/>
    <n v="2"/>
    <n v="36490000"/>
  </r>
  <r>
    <x v="5"/>
    <s v="A3"/>
    <s v="C"/>
    <n v="4169283"/>
    <n v="8"/>
    <n v="33354264"/>
    <n v="34"/>
    <n v="143438775"/>
  </r>
  <r>
    <x v="5"/>
    <s v="A3 SPORTBACK"/>
    <s v="C"/>
    <n v="0"/>
    <m/>
    <m/>
    <n v="2"/>
    <n v="8600000"/>
  </r>
  <r>
    <x v="5"/>
    <s v="A4"/>
    <s v="D"/>
    <n v="6197485"/>
    <n v="17"/>
    <n v="105357245"/>
    <n v="75"/>
    <n v="427418788"/>
  </r>
  <r>
    <x v="5"/>
    <s v="A5"/>
    <s v="F+S"/>
    <n v="6790000"/>
    <n v="10"/>
    <n v="67900000"/>
    <n v="46"/>
    <n v="289715962"/>
  </r>
  <r>
    <x v="5"/>
    <s v="A6"/>
    <s v="E"/>
    <n v="8971933"/>
    <n v="39"/>
    <n v="349905387"/>
    <n v="128"/>
    <n v="977466265"/>
  </r>
  <r>
    <x v="5"/>
    <s v="A7"/>
    <s v="F+S"/>
    <n v="7558605"/>
    <n v="4"/>
    <n v="30234420"/>
    <n v="17"/>
    <n v="106751630"/>
  </r>
  <r>
    <x v="5"/>
    <s v="A8"/>
    <s v="F+S"/>
    <n v="6687750"/>
    <n v="7"/>
    <n v="46814250"/>
    <n v="65"/>
    <n v="770474111"/>
  </r>
  <r>
    <x v="5"/>
    <s v="E-TRON"/>
    <s v="SUV"/>
    <n v="10475517"/>
    <n v="11"/>
    <n v="115230687"/>
    <n v="98"/>
    <n v="918415687"/>
  </r>
  <r>
    <x v="5"/>
    <s v="E-TRON GT"/>
    <s v="F+S"/>
    <n v="0"/>
    <m/>
    <m/>
    <n v="4"/>
    <n v="48496045"/>
  </r>
  <r>
    <x v="5"/>
    <s v="Q2"/>
    <s v="SUV"/>
    <n v="3600000"/>
    <n v="1"/>
    <n v="3600000"/>
    <n v="6"/>
    <n v="21700000"/>
  </r>
  <r>
    <x v="5"/>
    <s v="Q3"/>
    <s v="SUV"/>
    <n v="4027714"/>
    <n v="17"/>
    <n v="68471138"/>
    <n v="56"/>
    <n v="297901038"/>
  </r>
  <r>
    <x v="5"/>
    <s v="Q4"/>
    <s v="SUV"/>
    <n v="0"/>
    <m/>
    <m/>
    <n v="2"/>
    <n v="10806000"/>
  </r>
  <r>
    <x v="5"/>
    <s v="Q5"/>
    <s v="SUV"/>
    <n v="5176316"/>
    <n v="65"/>
    <n v="336460540"/>
    <n v="291"/>
    <n v="1786041740"/>
  </r>
  <r>
    <x v="5"/>
    <s v="Q7"/>
    <s v="SUV"/>
    <n v="9910943"/>
    <n v="55"/>
    <n v="545101865"/>
    <n v="290"/>
    <n v="2915404937"/>
  </r>
  <r>
    <x v="5"/>
    <s v="Q8"/>
    <s v="SUV"/>
    <n v="15191636"/>
    <n v="73"/>
    <n v="1108989428"/>
    <n v="312"/>
    <n v="4321087430"/>
  </r>
  <r>
    <x v="5"/>
    <s v="R8"/>
    <s v="F+S"/>
    <n v="0"/>
    <m/>
    <m/>
    <n v="1"/>
    <n v="9075000"/>
  </r>
  <r>
    <x v="5"/>
    <s v="RS Q3"/>
    <s v="SUV"/>
    <n v="3500000"/>
    <n v="1"/>
    <n v="3500000"/>
    <n v="2"/>
    <n v="7000000"/>
  </r>
  <r>
    <x v="5"/>
    <s v="RS Q8"/>
    <s v="SUV"/>
    <n v="24077165"/>
    <n v="8"/>
    <n v="192617320"/>
    <n v="29"/>
    <n v="661544877"/>
  </r>
  <r>
    <x v="5"/>
    <s v="RS3"/>
    <s v="C"/>
    <n v="5800000"/>
    <n v="2"/>
    <n v="11600000"/>
    <n v="4"/>
    <n v="23200000"/>
  </r>
  <r>
    <x v="5"/>
    <s v="RS5"/>
    <s v="F+S"/>
    <n v="14192530"/>
    <n v="1"/>
    <n v="14192530"/>
    <n v="4"/>
    <n v="53329930"/>
  </r>
  <r>
    <x v="5"/>
    <s v="RS6"/>
    <s v="E"/>
    <n v="14964203"/>
    <n v="3"/>
    <n v="44892609"/>
    <n v="13"/>
    <n v="257345448"/>
  </r>
  <r>
    <x v="5"/>
    <s v="RS7"/>
    <s v="F+S"/>
    <n v="22040000"/>
    <n v="2"/>
    <n v="44080000"/>
    <n v="9"/>
    <n v="185780000"/>
  </r>
  <r>
    <x v="5"/>
    <s v="S3"/>
    <s v="C"/>
    <n v="0"/>
    <m/>
    <m/>
    <n v="1"/>
    <n v="2755000"/>
  </r>
  <r>
    <x v="5"/>
    <s v="S5"/>
    <s v="F+S"/>
    <n v="0"/>
    <m/>
    <m/>
    <n v="2"/>
    <n v="8420000"/>
  </r>
  <r>
    <x v="5"/>
    <s v="S6"/>
    <s v="E"/>
    <n v="13955000"/>
    <n v="1"/>
    <n v="13955000"/>
    <n v="3"/>
    <n v="41865000"/>
  </r>
  <r>
    <x v="5"/>
    <s v="S7"/>
    <s v="F+S"/>
    <n v="8170000"/>
    <n v="1"/>
    <n v="8170000"/>
    <n v="2"/>
    <n v="16340000"/>
  </r>
  <r>
    <x v="5"/>
    <s v="S8"/>
    <s v="F+S"/>
    <n v="12900000"/>
    <n v="1"/>
    <n v="12900000"/>
    <n v="8"/>
    <n v="103200000"/>
  </r>
  <r>
    <x v="5"/>
    <s v="SQ5"/>
    <s v="SUV"/>
    <n v="6230000"/>
    <n v="1"/>
    <n v="6230000"/>
    <n v="8"/>
    <n v="49840000"/>
  </r>
  <r>
    <x v="5"/>
    <s v="SQ7"/>
    <s v="SUV"/>
    <n v="8150000"/>
    <n v="2"/>
    <n v="16300000"/>
    <n v="14"/>
    <n v="114100000"/>
  </r>
  <r>
    <x v="5"/>
    <s v="SQ8"/>
    <s v="SUV"/>
    <n v="0"/>
    <m/>
    <m/>
    <n v="13"/>
    <n v="290667000"/>
  </r>
  <r>
    <x v="5"/>
    <s v="TT"/>
    <s v="F+S"/>
    <n v="0"/>
    <m/>
    <m/>
    <n v="4"/>
    <n v="15050000"/>
  </r>
  <r>
    <x v="6"/>
    <s v="ARSENAL"/>
    <s v="Minivan"/>
    <n v="35650000"/>
    <n v="5"/>
    <n v="178250000"/>
    <n v="13"/>
    <n v="463450000"/>
  </r>
  <r>
    <x v="6"/>
    <s v="KOMENDANT"/>
    <s v="SUV"/>
    <n v="34900000"/>
    <n v="1"/>
    <n v="34900000"/>
    <n v="2"/>
    <n v="72450000"/>
  </r>
  <r>
    <x v="6"/>
    <s v="LAFET"/>
    <s v="F+S"/>
    <n v="35650000"/>
    <n v="1"/>
    <n v="35650000"/>
    <n v="1"/>
    <n v="35650000"/>
  </r>
  <r>
    <x v="6"/>
    <s v="SENAT"/>
    <s v="F+S"/>
    <n v="38535600"/>
    <n v="28"/>
    <n v="1078996800"/>
    <n v="61"/>
    <n v="2350671600"/>
  </r>
  <r>
    <x v="7"/>
    <s v="AVATR C11"/>
    <s v="SUV"/>
    <n v="8390000"/>
    <n v="18"/>
    <n v="151020000"/>
    <n v="35"/>
    <n v="293650000"/>
  </r>
  <r>
    <x v="8"/>
    <s v="MOSKWITSCH 3"/>
    <s v="SUV"/>
    <n v="2035000"/>
    <n v="1181"/>
    <n v="2403335000"/>
    <n v="3272"/>
    <n v="6581300000"/>
  </r>
  <r>
    <x v="8"/>
    <s v="MOSKWITSCH 3E"/>
    <s v="SUV"/>
    <n v="3500000"/>
    <n v="55"/>
    <n v="192500000"/>
    <n v="133"/>
    <n v="465500000"/>
  </r>
  <r>
    <x v="9"/>
    <s v="BAIC EU5"/>
    <s v="C"/>
    <n v="0"/>
    <m/>
    <m/>
    <n v="2"/>
    <n v="5280000"/>
  </r>
  <r>
    <x v="9"/>
    <s v="BAIC RUIXIANG X5"/>
    <s v="SUV"/>
    <n v="0"/>
    <m/>
    <m/>
    <n v="2"/>
    <n v="5700000"/>
  </r>
  <r>
    <x v="9"/>
    <s v="BJ40 PLUS"/>
    <s v="SUV"/>
    <n v="0"/>
    <m/>
    <m/>
    <n v="1"/>
    <n v="3759900"/>
  </r>
  <r>
    <x v="10"/>
    <s v="BAOJUN KIWI EV"/>
    <s v="A"/>
    <n v="0"/>
    <m/>
    <m/>
    <n v="1"/>
    <n v="2120000"/>
  </r>
  <r>
    <x v="11"/>
    <s v="BENTLEY BENTAYGA"/>
    <s v="SUV"/>
    <n v="23240000"/>
    <n v="9"/>
    <n v="209160000"/>
    <n v="47"/>
    <n v="1070860808"/>
  </r>
  <r>
    <x v="11"/>
    <s v="BENTLEY CONTINENTAL"/>
    <s v="F+S"/>
    <n v="14987800"/>
    <n v="2"/>
    <n v="29975600"/>
    <n v="14"/>
    <n v="205760300"/>
  </r>
  <r>
    <x v="11"/>
    <s v="BENTLEY FLYING SPUR"/>
    <s v="F+S"/>
    <n v="34300000"/>
    <n v="1"/>
    <n v="34300000"/>
    <n v="11"/>
    <n v="291060001"/>
  </r>
  <r>
    <x v="12"/>
    <s v="BLAVAL EQ"/>
    <s v="A"/>
    <n v="0"/>
    <m/>
    <m/>
    <n v="2"/>
    <n v="2980000"/>
  </r>
  <r>
    <x v="13"/>
    <s v="BMW 340"/>
    <s v="UNSPEC"/>
    <n v="0"/>
    <m/>
    <m/>
    <n v="2"/>
    <n v="8646600"/>
  </r>
  <r>
    <x v="13"/>
    <s v="BMW I3"/>
    <s v="C"/>
    <n v="0"/>
    <m/>
    <m/>
    <n v="3"/>
    <n v="11820000"/>
  </r>
  <r>
    <x v="13"/>
    <s v="BMW I4"/>
    <s v="D"/>
    <n v="0"/>
    <m/>
    <m/>
    <n v="6"/>
    <n v="49400000"/>
  </r>
  <r>
    <x v="13"/>
    <s v="BMW I7"/>
    <s v="F+S"/>
    <n v="20240000"/>
    <n v="4"/>
    <n v="80960000"/>
    <n v="28"/>
    <n v="625080000"/>
  </r>
  <r>
    <x v="13"/>
    <s v="BMW IX"/>
    <s v="SUV"/>
    <n v="10486000"/>
    <n v="20"/>
    <n v="209720000"/>
    <n v="132"/>
    <n v="1531604000"/>
  </r>
  <r>
    <x v="13"/>
    <s v="BMW IX3"/>
    <s v="SUV"/>
    <n v="7150000"/>
    <n v="1"/>
    <n v="7150000"/>
    <n v="1"/>
    <n v="7150000"/>
  </r>
  <r>
    <x v="13"/>
    <s v="BMW IХ"/>
    <s v="SUV"/>
    <n v="0"/>
    <m/>
    <m/>
    <n v="2"/>
    <n v="25400000"/>
  </r>
  <r>
    <x v="13"/>
    <s v="BMW SERIE 1"/>
    <s v="C"/>
    <n v="0"/>
    <m/>
    <m/>
    <n v="1"/>
    <n v="1770200"/>
  </r>
  <r>
    <x v="13"/>
    <s v="BMW SERIE 2"/>
    <s v="D"/>
    <n v="4165000"/>
    <n v="5"/>
    <n v="20825000"/>
    <n v="24"/>
    <n v="88536199"/>
  </r>
  <r>
    <x v="13"/>
    <s v="BMW SERIE 2 ACTIVE TOURER"/>
    <s v="Minivan"/>
    <n v="1830000"/>
    <n v="1"/>
    <n v="1830000"/>
    <n v="1"/>
    <n v="1830000"/>
  </r>
  <r>
    <x v="13"/>
    <s v="BMW SERIE 3"/>
    <s v="D"/>
    <n v="3318471"/>
    <n v="26"/>
    <n v="86280246"/>
    <n v="94"/>
    <n v="358397078"/>
  </r>
  <r>
    <x v="13"/>
    <s v="BMW SERIE 4"/>
    <s v="E"/>
    <n v="3955385"/>
    <n v="30"/>
    <n v="118661550"/>
    <n v="94"/>
    <n v="416064039"/>
  </r>
  <r>
    <x v="13"/>
    <s v="BMW SERIE 5"/>
    <s v="E"/>
    <n v="5463333"/>
    <n v="29"/>
    <n v="158436657"/>
    <n v="172"/>
    <n v="947903679"/>
  </r>
  <r>
    <x v="13"/>
    <s v="BMW SERIE 6 GT"/>
    <s v="F+S"/>
    <n v="7150000"/>
    <n v="1"/>
    <n v="7150000"/>
    <n v="8"/>
    <n v="51450000"/>
  </r>
  <r>
    <x v="13"/>
    <s v="BMW SERIE 7"/>
    <s v="F+S"/>
    <n v="12154286"/>
    <n v="36"/>
    <n v="437554296"/>
    <n v="139"/>
    <n v="1425324742"/>
  </r>
  <r>
    <x v="13"/>
    <s v="BMW SERIE 8"/>
    <s v="F+S"/>
    <n v="10386667"/>
    <n v="7"/>
    <n v="72706669"/>
    <n v="21"/>
    <n v="227640004"/>
  </r>
  <r>
    <x v="13"/>
    <s v="BMW XM"/>
    <s v="SUV"/>
    <n v="30300000"/>
    <n v="8"/>
    <n v="242400000"/>
    <n v="11"/>
    <n v="327600000"/>
  </r>
  <r>
    <x v="13"/>
    <s v="M3"/>
    <s v="D"/>
    <n v="8900000"/>
    <n v="4"/>
    <n v="35600000"/>
    <n v="32"/>
    <n v="284800000"/>
  </r>
  <r>
    <x v="13"/>
    <s v="M4"/>
    <s v="E"/>
    <n v="9000000"/>
    <n v="7"/>
    <n v="63000000"/>
    <n v="32"/>
    <n v="288000000"/>
  </r>
  <r>
    <x v="13"/>
    <s v="M5"/>
    <s v="E"/>
    <n v="11031250"/>
    <n v="11"/>
    <n v="121343750"/>
    <n v="44"/>
    <n v="488813750"/>
  </r>
  <r>
    <x v="13"/>
    <s v="M8"/>
    <s v="F+S"/>
    <n v="16280000"/>
    <n v="1"/>
    <n v="16280000"/>
    <n v="15"/>
    <n v="247206664"/>
  </r>
  <r>
    <x v="13"/>
    <s v="X1"/>
    <s v="SUV"/>
    <n v="3407500"/>
    <n v="14"/>
    <n v="47705000"/>
    <n v="67"/>
    <n v="229135139"/>
  </r>
  <r>
    <x v="13"/>
    <s v="X2"/>
    <s v="SUV"/>
    <n v="3520000"/>
    <n v="3"/>
    <n v="10560000"/>
    <n v="11"/>
    <n v="39290000"/>
  </r>
  <r>
    <x v="13"/>
    <s v="X3"/>
    <s v="SUV"/>
    <n v="5426889"/>
    <n v="81"/>
    <n v="439578009"/>
    <n v="317"/>
    <n v="1731726481"/>
  </r>
  <r>
    <x v="13"/>
    <s v="X3M"/>
    <s v="SUV"/>
    <n v="0"/>
    <m/>
    <m/>
    <n v="1"/>
    <n v="7370000"/>
  </r>
  <r>
    <x v="13"/>
    <s v="X4"/>
    <s v="SUV"/>
    <n v="5630909"/>
    <n v="37"/>
    <n v="208343633"/>
    <n v="149"/>
    <n v="862476495"/>
  </r>
  <r>
    <x v="13"/>
    <s v="X4M"/>
    <s v="SUV"/>
    <n v="8540000"/>
    <n v="1"/>
    <n v="8540000"/>
    <n v="6"/>
    <n v="49180000"/>
  </r>
  <r>
    <x v="13"/>
    <s v="X5"/>
    <s v="SUV"/>
    <n v="7749182"/>
    <n v="203"/>
    <n v="1573083946"/>
    <n v="1083"/>
    <n v="7935393640"/>
  </r>
  <r>
    <x v="13"/>
    <s v="X5M"/>
    <s v="SUV"/>
    <n v="12937500"/>
    <n v="6"/>
    <n v="77625000"/>
    <n v="48"/>
    <n v="651004996"/>
  </r>
  <r>
    <x v="13"/>
    <s v="X6"/>
    <s v="SUV"/>
    <n v="8554030"/>
    <n v="129"/>
    <n v="1103469870"/>
    <n v="607"/>
    <n v="5269398262"/>
  </r>
  <r>
    <x v="13"/>
    <s v="X6M"/>
    <s v="SUV"/>
    <n v="14150000"/>
    <n v="3"/>
    <n v="42450000"/>
    <n v="32"/>
    <n v="448475000"/>
  </r>
  <r>
    <x v="13"/>
    <s v="X7"/>
    <s v="SUV"/>
    <n v="10392982"/>
    <n v="162"/>
    <n v="1683663084"/>
    <n v="752"/>
    <n v="7739283085"/>
  </r>
  <r>
    <x v="13"/>
    <s v="Z 4"/>
    <s v="F+S"/>
    <n v="3230000"/>
    <n v="1"/>
    <n v="3230000"/>
    <n v="6"/>
    <n v="30500000"/>
  </r>
  <r>
    <x v="13"/>
    <s v="Z4M"/>
    <s v="F+S"/>
    <n v="7030000"/>
    <n v="1"/>
    <n v="7030000"/>
    <n v="3"/>
    <n v="19810000"/>
  </r>
  <r>
    <x v="14"/>
    <s v="BUICK CENTURY"/>
    <s v="E"/>
    <n v="0"/>
    <m/>
    <m/>
    <n v="2"/>
    <n v="30800000"/>
  </r>
  <r>
    <x v="14"/>
    <s v="BUICK ENCORE"/>
    <s v="SUV"/>
    <n v="3573659"/>
    <n v="3"/>
    <n v="10720977"/>
    <n v="11"/>
    <n v="33165613"/>
  </r>
  <r>
    <x v="14"/>
    <s v="BUICK ENVISION"/>
    <s v="SUV"/>
    <n v="0"/>
    <m/>
    <m/>
    <n v="2"/>
    <n v="7700000"/>
  </r>
  <r>
    <x v="14"/>
    <s v="BUICK LACROSSE"/>
    <s v="E"/>
    <n v="0"/>
    <m/>
    <m/>
    <n v="1"/>
    <n v="2715000"/>
  </r>
  <r>
    <x v="15"/>
    <s v="BYD E2"/>
    <s v="C"/>
    <n v="0"/>
    <m/>
    <m/>
    <n v="3"/>
    <n v="6520000"/>
  </r>
  <r>
    <x v="15"/>
    <s v="BYD EA1 DOLPHIN"/>
    <s v="B"/>
    <n v="0"/>
    <m/>
    <m/>
    <n v="2"/>
    <n v="5790000"/>
  </r>
  <r>
    <x v="15"/>
    <s v="BYD HAN"/>
    <s v="D"/>
    <n v="5700000"/>
    <n v="16"/>
    <n v="91200000"/>
    <n v="67"/>
    <n v="373500000"/>
  </r>
  <r>
    <x v="15"/>
    <s v="BYD QIN"/>
    <s v="C"/>
    <n v="3510000"/>
    <n v="3"/>
    <n v="10530000"/>
    <n v="10"/>
    <n v="31770000"/>
  </r>
  <r>
    <x v="15"/>
    <s v="BYD SEAL"/>
    <s v="D"/>
    <n v="4770000"/>
    <n v="2"/>
    <n v="9540000"/>
    <n v="8"/>
    <n v="38440000"/>
  </r>
  <r>
    <x v="15"/>
    <s v="BYD SONG"/>
    <s v="C"/>
    <n v="3770000"/>
    <n v="13"/>
    <n v="49010000"/>
    <n v="68"/>
    <n v="240700000"/>
  </r>
  <r>
    <x v="15"/>
    <s v="BYD TANG"/>
    <s v="SUV"/>
    <n v="6033000"/>
    <n v="19"/>
    <n v="114627000"/>
    <n v="83"/>
    <n v="510752286"/>
  </r>
  <r>
    <x v="15"/>
    <s v="BYD YUAN"/>
    <s v="SUV"/>
    <n v="3300000"/>
    <n v="5"/>
    <n v="16500000"/>
    <n v="22"/>
    <n v="72400000"/>
  </r>
  <r>
    <x v="16"/>
    <s v="CADILLAC CTS"/>
    <s v="E"/>
    <n v="2790000"/>
    <n v="1"/>
    <n v="2790000"/>
    <n v="1"/>
    <n v="2790000"/>
  </r>
  <r>
    <x v="16"/>
    <s v="CADILLAC LYRIQ"/>
    <s v="SUV"/>
    <n v="12830000"/>
    <n v="1"/>
    <n v="12830000"/>
    <n v="2"/>
    <n v="23730000"/>
  </r>
  <r>
    <x v="16"/>
    <s v="CADILLAC XT4"/>
    <s v="SUV"/>
    <n v="0"/>
    <m/>
    <m/>
    <n v="9"/>
    <n v="33610000"/>
  </r>
  <r>
    <x v="16"/>
    <s v="CADILLAC XT5"/>
    <s v="SUV"/>
    <n v="4270000"/>
    <n v="2"/>
    <n v="8540000"/>
    <n v="18"/>
    <n v="79020000"/>
  </r>
  <r>
    <x v="16"/>
    <s v="CADILLAC XT6"/>
    <s v="SUV"/>
    <n v="5210000"/>
    <n v="1"/>
    <n v="5210000"/>
    <n v="6"/>
    <n v="31910000"/>
  </r>
  <r>
    <x v="16"/>
    <s v="ESCALADE"/>
    <s v="SUV"/>
    <n v="7814450"/>
    <n v="51"/>
    <n v="398536950"/>
    <n v="311"/>
    <n v="2503070926"/>
  </r>
  <r>
    <x v="17"/>
    <s v="CHANGAN ALSVIN"/>
    <s v="C"/>
    <n v="1649900"/>
    <n v="41"/>
    <n v="67645900"/>
    <n v="41"/>
    <n v="67645900"/>
  </r>
  <r>
    <x v="17"/>
    <s v="CHANGAN BENBEN E-STAR"/>
    <s v="B"/>
    <n v="0"/>
    <m/>
    <m/>
    <n v="1"/>
    <n v="2190000"/>
  </r>
  <r>
    <x v="17"/>
    <s v="CHANGAN CS35"/>
    <s v="SUV"/>
    <n v="2249900"/>
    <n v="967"/>
    <n v="2175653300"/>
    <n v="2946"/>
    <n v="6645757935"/>
  </r>
  <r>
    <x v="17"/>
    <s v="CHANGAN CS55"/>
    <s v="SUV"/>
    <n v="2533649"/>
    <n v="1107"/>
    <n v="2804749443"/>
    <n v="2010"/>
    <n v="5091690452"/>
  </r>
  <r>
    <x v="17"/>
    <s v="CHANGAN CS75"/>
    <s v="SUV"/>
    <n v="2469900"/>
    <n v="364"/>
    <n v="899043600"/>
    <n v="1207"/>
    <n v="2850489300"/>
  </r>
  <r>
    <x v="17"/>
    <s v="CHANGAN CS85"/>
    <s v="SUV"/>
    <n v="3509900"/>
    <n v="44"/>
    <n v="154435600"/>
    <n v="264"/>
    <n v="894033600"/>
  </r>
  <r>
    <x v="17"/>
    <s v="CHANGAN CS95"/>
    <s v="SUV"/>
    <n v="4049900"/>
    <n v="92"/>
    <n v="372590800"/>
    <n v="92"/>
    <n v="372590800"/>
  </r>
  <r>
    <x v="17"/>
    <s v="CHANGAN EADO"/>
    <s v="C"/>
    <n v="2209900"/>
    <n v="3"/>
    <n v="6629700"/>
    <n v="3"/>
    <n v="6629700"/>
  </r>
  <r>
    <x v="17"/>
    <s v="CHANGAN EV460"/>
    <s v="SUV"/>
    <n v="0"/>
    <m/>
    <m/>
    <n v="1"/>
    <n v="3170000"/>
  </r>
  <r>
    <x v="17"/>
    <s v="CHANGAN OSHAN X5"/>
    <s v="SUV"/>
    <n v="1970000"/>
    <n v="1"/>
    <n v="1970000"/>
    <n v="2"/>
    <n v="2992000"/>
  </r>
  <r>
    <x v="17"/>
    <s v="CHANGAN SHENLAN SL03"/>
    <s v="C"/>
    <n v="0"/>
    <m/>
    <m/>
    <n v="1"/>
    <n v="10170000"/>
  </r>
  <r>
    <x v="17"/>
    <s v="CHANGAN UNI-K"/>
    <s v="SUV"/>
    <n v="3479900"/>
    <n v="670"/>
    <n v="2331533000"/>
    <n v="1372"/>
    <n v="4942696900"/>
  </r>
  <r>
    <x v="17"/>
    <s v="CHANGAN UNI-T"/>
    <s v="SUV"/>
    <n v="2719900"/>
    <n v="19"/>
    <n v="51678100"/>
    <n v="59"/>
    <n v="172678100"/>
  </r>
  <r>
    <x v="17"/>
    <s v="CHANGAN UNI-V"/>
    <s v="C"/>
    <n v="2629900"/>
    <n v="187"/>
    <n v="491791300"/>
    <n v="789"/>
    <n v="2099836300"/>
  </r>
  <r>
    <x v="18"/>
    <s v="AMULET /FLAGCLOUD/"/>
    <s v="C"/>
    <n v="0"/>
    <m/>
    <m/>
    <n v="11"/>
    <n v="16500000"/>
  </r>
  <r>
    <x v="18"/>
    <s v="CHERY A16"/>
    <s v="C"/>
    <n v="0"/>
    <m/>
    <m/>
    <n v="5"/>
    <n v="6750000"/>
  </r>
  <r>
    <x v="18"/>
    <s v="CHERY A3 /M11/"/>
    <s v="C"/>
    <n v="0"/>
    <m/>
    <m/>
    <n v="5"/>
    <n v="2520000"/>
  </r>
  <r>
    <x v="18"/>
    <s v="CHERY ARRIZO 8"/>
    <s v="D"/>
    <n v="3399900"/>
    <n v="39"/>
    <n v="132596100"/>
    <n v="39"/>
    <n v="132596100"/>
  </r>
  <r>
    <x v="18"/>
    <s v="CHERY EQ1"/>
    <s v="A"/>
    <n v="0"/>
    <m/>
    <m/>
    <n v="1"/>
    <n v="1660000"/>
  </r>
  <r>
    <x v="18"/>
    <s v="CHERY EQ5"/>
    <s v="SUV"/>
    <n v="0"/>
    <m/>
    <m/>
    <n v="1"/>
    <n v="4520000"/>
  </r>
  <r>
    <x v="18"/>
    <s v="CHERY JETOUR DASHING"/>
    <s v="SUV"/>
    <n v="3039900"/>
    <n v="2"/>
    <n v="6079800"/>
    <n v="6"/>
    <n v="13649800"/>
  </r>
  <r>
    <x v="18"/>
    <s v="CHERY JETOUR X70"/>
    <s v="SUV"/>
    <n v="3120000"/>
    <n v="52"/>
    <n v="162240000"/>
    <n v="125"/>
    <n v="389740000"/>
  </r>
  <r>
    <x v="18"/>
    <s v="CHERY JETOUR X90"/>
    <s v="SUV"/>
    <n v="3356567"/>
    <n v="3"/>
    <n v="10069701"/>
    <n v="4"/>
    <n v="11068701"/>
  </r>
  <r>
    <x v="18"/>
    <s v="CHERY TIGGO 3X"/>
    <s v="SUV"/>
    <n v="0"/>
    <m/>
    <m/>
    <n v="1"/>
    <n v="1965000"/>
  </r>
  <r>
    <x v="18"/>
    <s v="CHERY TIGGO 4"/>
    <s v="SUV"/>
    <n v="2094715"/>
    <n v="145"/>
    <n v="303733675"/>
    <n v="4161"/>
    <n v="8535857038"/>
  </r>
  <r>
    <x v="18"/>
    <s v="CHERY TIGGO 4 PRO"/>
    <s v="SUV"/>
    <n v="2258832"/>
    <n v="2580"/>
    <n v="5827786560"/>
    <n v="11469"/>
    <n v="25467248209"/>
  </r>
  <r>
    <x v="18"/>
    <s v="CHERY TIGGO 5X"/>
    <s v="SUV"/>
    <n v="2154000"/>
    <n v="1"/>
    <n v="2154000"/>
    <n v="3"/>
    <n v="6462000"/>
  </r>
  <r>
    <x v="18"/>
    <s v="CHERY TIGGO 7"/>
    <s v="SUV"/>
    <n v="1399900"/>
    <n v="1"/>
    <n v="1399900"/>
    <n v="43"/>
    <n v="56692250"/>
  </r>
  <r>
    <x v="18"/>
    <s v="CHERY TIGGO 7 PRO"/>
    <s v="SUV"/>
    <n v="2709900"/>
    <n v="5039"/>
    <n v="13655186100"/>
    <n v="20546"/>
    <n v="54963005400"/>
  </r>
  <r>
    <x v="18"/>
    <s v="CHERY TIGGO 8"/>
    <s v="SUV"/>
    <n v="2939900"/>
    <n v="440"/>
    <n v="1293556000"/>
    <n v="1708"/>
    <n v="4961845632"/>
  </r>
  <r>
    <x v="18"/>
    <s v="CHERY TIGGO 8 PRO"/>
    <s v="SUV"/>
    <n v="3469900"/>
    <n v="484"/>
    <n v="1679431600"/>
    <n v="2665"/>
    <n v="9247283500"/>
  </r>
  <r>
    <x v="18"/>
    <s v="CHERY TIGGO 8 PRO MAX"/>
    <s v="SUV"/>
    <n v="3970900"/>
    <n v="1364"/>
    <n v="5416307600"/>
    <n v="6674"/>
    <n v="26076986600"/>
  </r>
  <r>
    <x v="18"/>
    <s v="TIGGO"/>
    <s v="SUV"/>
    <n v="0"/>
    <m/>
    <m/>
    <n v="2"/>
    <n v="4102620"/>
  </r>
  <r>
    <x v="19"/>
    <s v="BLAZER"/>
    <s v="SUV"/>
    <n v="0"/>
    <m/>
    <m/>
    <n v="1"/>
    <n v="5710000"/>
  </r>
  <r>
    <x v="19"/>
    <s v="CAMARO"/>
    <s v="F+S"/>
    <n v="8637500"/>
    <n v="6"/>
    <n v="51825000"/>
    <n v="23"/>
    <n v="133675000"/>
  </r>
  <r>
    <x v="19"/>
    <s v="CHEVROLET CAPTIVA"/>
    <s v="SUV"/>
    <n v="1377317"/>
    <n v="52"/>
    <n v="71620484"/>
    <n v="338"/>
    <n v="550702484"/>
  </r>
  <r>
    <x v="19"/>
    <s v="CHEVROLET GROOVE"/>
    <s v="SUV"/>
    <n v="2150000"/>
    <n v="41"/>
    <n v="88150000"/>
    <n v="117"/>
    <n v="247850000"/>
  </r>
  <r>
    <x v="19"/>
    <s v="CHEVROLET MENLO"/>
    <s v="SUV"/>
    <n v="1880000"/>
    <n v="2"/>
    <n v="3760000"/>
    <n v="4"/>
    <n v="7520000"/>
  </r>
  <r>
    <x v="19"/>
    <s v="CHEVROLET MONZA"/>
    <s v="F+S"/>
    <n v="0"/>
    <m/>
    <m/>
    <n v="1"/>
    <n v="2350000"/>
  </r>
  <r>
    <x v="19"/>
    <s v="CHEVROLET NEXIA"/>
    <s v="C"/>
    <n v="1613900"/>
    <n v="73"/>
    <n v="117814700"/>
    <n v="359"/>
    <n v="579390100"/>
  </r>
  <r>
    <x v="19"/>
    <s v="CHEVROLET TRAVERSE"/>
    <s v="SUV"/>
    <n v="0"/>
    <m/>
    <m/>
    <n v="5"/>
    <n v="19545000"/>
  </r>
  <r>
    <x v="19"/>
    <s v="CHEVROLET TRAX"/>
    <s v="SUV"/>
    <n v="0"/>
    <m/>
    <m/>
    <n v="2"/>
    <n v="4305000"/>
  </r>
  <r>
    <x v="19"/>
    <s v="COBALT"/>
    <s v="B+"/>
    <n v="1667900"/>
    <n v="61"/>
    <n v="101741900"/>
    <n v="636"/>
    <n v="1060784400"/>
  </r>
  <r>
    <x v="19"/>
    <s v="CORVETTE"/>
    <s v="F+S"/>
    <n v="17645000"/>
    <n v="3"/>
    <n v="52935000"/>
    <n v="9"/>
    <n v="124875000"/>
  </r>
  <r>
    <x v="19"/>
    <s v="EQUINOX"/>
    <s v="SUV"/>
    <n v="3450000"/>
    <n v="10"/>
    <n v="34500000"/>
    <n v="66"/>
    <n v="213935000"/>
  </r>
  <r>
    <x v="19"/>
    <s v="MALIBU"/>
    <s v="D"/>
    <n v="1355000"/>
    <n v="8"/>
    <n v="10840000"/>
    <n v="16"/>
    <n v="21680000"/>
  </r>
  <r>
    <x v="19"/>
    <s v="ORLANDO"/>
    <s v="Minivan"/>
    <n v="1155575"/>
    <n v="5"/>
    <n v="5777875"/>
    <n v="6"/>
    <n v="6933450"/>
  </r>
  <r>
    <x v="19"/>
    <s v="SPARK"/>
    <s v="A"/>
    <n v="1469900"/>
    <n v="21"/>
    <n v="30867900"/>
    <n v="150"/>
    <n v="179285000"/>
  </r>
  <r>
    <x v="19"/>
    <s v="SUBURBAN"/>
    <s v="SUV"/>
    <n v="0"/>
    <m/>
    <m/>
    <n v="3"/>
    <n v="28870000"/>
  </r>
  <r>
    <x v="19"/>
    <s v="TAHOE"/>
    <s v="SUV"/>
    <n v="10740000"/>
    <n v="50"/>
    <n v="537000000"/>
    <n v="274"/>
    <n v="2569791847"/>
  </r>
  <r>
    <x v="19"/>
    <s v="TRACKER"/>
    <s v="SUV"/>
    <n v="1266000"/>
    <n v="1"/>
    <n v="1266000"/>
    <n v="6"/>
    <n v="7619334"/>
  </r>
  <r>
    <x v="19"/>
    <s v="TRAILBLAZER"/>
    <s v="SUV"/>
    <n v="2324000"/>
    <n v="13"/>
    <n v="30212000"/>
    <n v="68"/>
    <n v="158032000"/>
  </r>
  <r>
    <x v="19"/>
    <s v="VOLT"/>
    <s v="C"/>
    <n v="2789000"/>
    <n v="1"/>
    <n v="2789000"/>
    <n v="2"/>
    <n v="5578000"/>
  </r>
  <r>
    <x v="20"/>
    <s v="PACIFICA"/>
    <s v="SUV"/>
    <n v="4490000"/>
    <n v="1"/>
    <n v="4490000"/>
    <n v="1"/>
    <n v="4490000"/>
  </r>
  <r>
    <x v="21"/>
    <s v="C3 AIRCROSS"/>
    <s v="SUV"/>
    <n v="0"/>
    <m/>
    <m/>
    <n v="2"/>
    <n v="2860433"/>
  </r>
  <r>
    <x v="21"/>
    <s v="C4"/>
    <s v="C"/>
    <n v="2361000"/>
    <n v="10"/>
    <n v="23610000"/>
    <n v="54"/>
    <n v="91534762"/>
  </r>
  <r>
    <x v="21"/>
    <s v="C5 AIRCROSS"/>
    <s v="SUV"/>
    <n v="1993967"/>
    <n v="29"/>
    <n v="57825043"/>
    <n v="228"/>
    <n v="455370049"/>
  </r>
  <r>
    <x v="22"/>
    <s v="FORMENTOR"/>
    <s v="SUV"/>
    <n v="0"/>
    <m/>
    <m/>
    <n v="1"/>
    <n v="4964600"/>
  </r>
  <r>
    <x v="23"/>
    <s v="DACIA DUSTER"/>
    <s v="SUV"/>
    <n v="2999000"/>
    <n v="1"/>
    <n v="2999000"/>
    <n v="5"/>
    <n v="10159000"/>
  </r>
  <r>
    <x v="24"/>
    <s v="DAMAS"/>
    <s v="Minivan"/>
    <n v="1250000"/>
    <n v="3"/>
    <n v="3750000"/>
    <n v="16"/>
    <n v="18480000"/>
  </r>
  <r>
    <x v="25"/>
    <s v="ATRAI"/>
    <s v="Minivan"/>
    <n v="820000"/>
    <n v="1"/>
    <n v="820000"/>
    <n v="1"/>
    <n v="820000"/>
  </r>
  <r>
    <x v="25"/>
    <s v="COPEN"/>
    <s v="A"/>
    <n v="0"/>
    <m/>
    <m/>
    <n v="2"/>
    <n v="2125000"/>
  </r>
  <r>
    <x v="25"/>
    <s v="DAIHATSU UNSPECIFIED"/>
    <s v="UNSPEC"/>
    <n v="0"/>
    <m/>
    <m/>
    <n v="2"/>
    <n v="3000000"/>
  </r>
  <r>
    <x v="25"/>
    <s v="MIRA"/>
    <s v="B"/>
    <n v="0"/>
    <m/>
    <m/>
    <n v="1"/>
    <n v="955000"/>
  </r>
  <r>
    <x v="25"/>
    <s v="MOVE"/>
    <s v="Minivan"/>
    <n v="0"/>
    <m/>
    <m/>
    <n v="1"/>
    <n v="1275000"/>
  </r>
  <r>
    <x v="25"/>
    <s v="ROCKY"/>
    <s v="SUV"/>
    <n v="1565000"/>
    <n v="3"/>
    <n v="4695000"/>
    <n v="4"/>
    <n v="6153000"/>
  </r>
  <r>
    <x v="26"/>
    <s v="DENZA D9"/>
    <s v="Minivan"/>
    <n v="7900000"/>
    <n v="2"/>
    <n v="15800000"/>
    <n v="3"/>
    <n v="22900000"/>
  </r>
  <r>
    <x v="27"/>
    <s v="DFSK 580"/>
    <s v="SUV"/>
    <n v="2290000"/>
    <n v="48"/>
    <n v="109920000"/>
    <n v="168"/>
    <n v="374973000"/>
  </r>
  <r>
    <x v="28"/>
    <s v="CHARGER"/>
    <s v="F+S"/>
    <n v="12460000"/>
    <n v="4"/>
    <n v="49840000"/>
    <n v="9"/>
    <n v="84893333"/>
  </r>
  <r>
    <x v="28"/>
    <s v="DODGE CHALLENGER"/>
    <s v="F+S"/>
    <n v="7540000"/>
    <n v="15"/>
    <n v="113100000"/>
    <n v="81"/>
    <n v="594703328"/>
  </r>
  <r>
    <x v="28"/>
    <s v="DURANGO"/>
    <s v="SUV"/>
    <n v="10070000"/>
    <n v="6"/>
    <n v="60420000"/>
    <n v="13"/>
    <n v="122050000"/>
  </r>
  <r>
    <x v="29"/>
    <s v="DONGFENG AEOLUS"/>
    <s v="SUV"/>
    <n v="1550000"/>
    <n v="4"/>
    <n v="6200000"/>
    <n v="6"/>
    <n v="9300000"/>
  </r>
  <r>
    <x v="29"/>
    <s v="DONGFENG E11K"/>
    <s v="D"/>
    <n v="0"/>
    <m/>
    <m/>
    <n v="7"/>
    <n v="17668000"/>
  </r>
  <r>
    <x v="29"/>
    <s v="DONGFENG EX1"/>
    <s v="SUV"/>
    <n v="0"/>
    <m/>
    <m/>
    <n v="1"/>
    <n v="1325000"/>
  </r>
  <r>
    <x v="29"/>
    <s v="DONGFENG M-NV"/>
    <s v="SUV"/>
    <n v="0"/>
    <m/>
    <m/>
    <n v="1"/>
    <n v="3490000"/>
  </r>
  <r>
    <x v="29"/>
    <s v="DONGFENG UNSPECIFIED"/>
    <s v="UNSPEC"/>
    <n v="0"/>
    <m/>
    <m/>
    <n v="1"/>
    <n v="1500000"/>
  </r>
  <r>
    <x v="30"/>
    <s v="ENOVATE ME5"/>
    <s v="SUV"/>
    <n v="0"/>
    <m/>
    <m/>
    <n v="1"/>
    <n v="2770000"/>
  </r>
  <r>
    <x v="31"/>
    <s v="EVOLUTE IJOY"/>
    <s v="SUV"/>
    <n v="3490000"/>
    <n v="84"/>
    <n v="293160000"/>
    <n v="340"/>
    <n v="1186600000"/>
  </r>
  <r>
    <x v="31"/>
    <s v="EVOLUTE I-PRO"/>
    <s v="C"/>
    <n v="2990000"/>
    <n v="60"/>
    <n v="179400000"/>
    <n v="528"/>
    <n v="1578720000"/>
  </r>
  <r>
    <x v="32"/>
    <s v="EXEED ATLANTIX"/>
    <s v="SUV"/>
    <n v="0"/>
    <m/>
    <m/>
    <n v="1"/>
    <n v="3560000"/>
  </r>
  <r>
    <x v="32"/>
    <s v="EXEED LX"/>
    <s v="SUV"/>
    <n v="2999900"/>
    <n v="1540"/>
    <n v="4619846000"/>
    <n v="6109"/>
    <n v="19047471530"/>
  </r>
  <r>
    <x v="32"/>
    <s v="EXEED RX"/>
    <s v="SUV"/>
    <n v="5350000"/>
    <n v="2"/>
    <n v="10700000"/>
    <n v="2"/>
    <n v="10700000"/>
  </r>
  <r>
    <x v="32"/>
    <s v="EXEED TXL"/>
    <s v="SUV"/>
    <n v="3999900"/>
    <n v="902"/>
    <n v="3607909800"/>
    <n v="5815"/>
    <n v="24962380100"/>
  </r>
  <r>
    <x v="32"/>
    <s v="EXEED VX"/>
    <s v="SUV"/>
    <n v="4909900"/>
    <n v="626"/>
    <n v="3073597400"/>
    <n v="4660"/>
    <n v="23882068600"/>
  </r>
  <r>
    <x v="33"/>
    <s v="BESTURN B50"/>
    <s v="B+"/>
    <n v="0"/>
    <m/>
    <m/>
    <n v="1"/>
    <n v="627600"/>
  </r>
  <r>
    <x v="33"/>
    <s v="BESTURN B70"/>
    <s v="SUV"/>
    <n v="2618959"/>
    <n v="139"/>
    <n v="364035301"/>
    <n v="168"/>
    <n v="440549026"/>
  </r>
  <r>
    <x v="33"/>
    <s v="BESTURN T77"/>
    <s v="SUV"/>
    <n v="2173000"/>
    <n v="229"/>
    <n v="497617000"/>
    <n v="836"/>
    <n v="1816628000"/>
  </r>
  <r>
    <x v="33"/>
    <s v="BESTURN X40"/>
    <s v="SUV"/>
    <n v="1754000"/>
    <n v="58"/>
    <n v="101732000"/>
    <n v="275"/>
    <n v="482350000"/>
  </r>
  <r>
    <x v="33"/>
    <s v="BESTURN X80"/>
    <s v="SUV"/>
    <n v="1529000"/>
    <n v="1"/>
    <n v="1529000"/>
    <n v="11"/>
    <n v="18019000"/>
  </r>
  <r>
    <x v="33"/>
    <s v="FAW BESTUNE T99"/>
    <s v="SUV"/>
    <n v="3050000"/>
    <n v="29"/>
    <n v="88450000"/>
    <n v="40"/>
    <n v="122000000"/>
  </r>
  <r>
    <x v="34"/>
    <s v="FERRARI 812 SUPERFAST"/>
    <s v="F+S"/>
    <n v="75000000"/>
    <n v="1"/>
    <n v="75000000"/>
    <n v="3"/>
    <n v="225000000"/>
  </r>
  <r>
    <x v="34"/>
    <s v="FERRARI F8 SPIDER"/>
    <s v="F+S"/>
    <n v="0"/>
    <m/>
    <m/>
    <n v="4"/>
    <n v="140990000"/>
  </r>
  <r>
    <x v="34"/>
    <s v="FERRARI F8 TRIBUTO"/>
    <s v="F+S"/>
    <n v="29500000"/>
    <n v="1"/>
    <n v="29500000"/>
    <n v="6"/>
    <n v="183980000"/>
  </r>
  <r>
    <x v="34"/>
    <s v="FERRARI PORTOFINO"/>
    <s v="F+S"/>
    <n v="0"/>
    <m/>
    <m/>
    <n v="2"/>
    <n v="55798000"/>
  </r>
  <r>
    <x v="34"/>
    <s v="FERRARI ROMA"/>
    <s v="F+S"/>
    <n v="45600000"/>
    <n v="3"/>
    <n v="136800000"/>
    <n v="8"/>
    <n v="344700000"/>
  </r>
  <r>
    <x v="34"/>
    <s v="FERRARI SF90 STRADALE"/>
    <s v="F+S"/>
    <n v="66145972"/>
    <n v="1"/>
    <n v="66145972"/>
    <n v="1"/>
    <n v="66145972"/>
  </r>
  <r>
    <x v="35"/>
    <s v="DOBLO"/>
    <s v="Minivan"/>
    <n v="1189000"/>
    <n v="1"/>
    <n v="1189000"/>
    <n v="12"/>
    <n v="14468000"/>
  </r>
  <r>
    <x v="35"/>
    <s v="FIAT 500 E"/>
    <s v="A"/>
    <n v="0"/>
    <m/>
    <m/>
    <n v="5"/>
    <n v="3810000"/>
  </r>
  <r>
    <x v="36"/>
    <s v="BRONCO"/>
    <s v="SUV"/>
    <n v="10476000"/>
    <n v="11"/>
    <n v="115236000"/>
    <n v="46"/>
    <n v="412293000"/>
  </r>
  <r>
    <x v="36"/>
    <s v="ECOSPORT"/>
    <s v="SUV"/>
    <n v="1259750"/>
    <n v="1"/>
    <n v="1259750"/>
    <n v="1"/>
    <n v="1259750"/>
  </r>
  <r>
    <x v="36"/>
    <s v="EDGE"/>
    <s v="SUV"/>
    <n v="1699000"/>
    <n v="1"/>
    <n v="1699000"/>
    <n v="6"/>
    <n v="10194000"/>
  </r>
  <r>
    <x v="36"/>
    <s v="ESCAPE"/>
    <s v="SUV"/>
    <n v="1960000"/>
    <n v="4"/>
    <n v="7840000"/>
    <n v="20"/>
    <n v="48763000"/>
  </r>
  <r>
    <x v="36"/>
    <s v="EXPEDITION"/>
    <s v="SUV"/>
    <n v="0"/>
    <m/>
    <m/>
    <n v="2"/>
    <n v="18585000"/>
  </r>
  <r>
    <x v="36"/>
    <s v="EXPLORER"/>
    <s v="SUV"/>
    <n v="7700000"/>
    <n v="6"/>
    <n v="46200000"/>
    <n v="25"/>
    <n v="183950000"/>
  </r>
  <r>
    <x v="36"/>
    <s v="FIESTA / ASPIRE"/>
    <s v="B"/>
    <n v="0"/>
    <m/>
    <m/>
    <n v="1"/>
    <n v="1070000"/>
  </r>
  <r>
    <x v="36"/>
    <s v="FORD EVOS"/>
    <s v="SUV"/>
    <n v="0"/>
    <m/>
    <m/>
    <n v="1"/>
    <n v="2262000"/>
  </r>
  <r>
    <x v="36"/>
    <s v="FORD FOCUS"/>
    <s v="C"/>
    <n v="0"/>
    <m/>
    <m/>
    <n v="1"/>
    <n v="1111000"/>
  </r>
  <r>
    <x v="36"/>
    <s v="MUSTANG"/>
    <s v="F+S"/>
    <n v="5860000"/>
    <n v="12"/>
    <n v="70320000"/>
    <n v="71"/>
    <n v="450929278"/>
  </r>
  <r>
    <x v="36"/>
    <s v="MUSTANG MACH-E"/>
    <s v="SUV"/>
    <n v="9865000"/>
    <n v="2"/>
    <n v="19730000"/>
    <n v="7"/>
    <n v="59840000"/>
  </r>
  <r>
    <x v="37"/>
    <s v="FORTHING FRIDAY"/>
    <s v="SUV"/>
    <n v="5789000"/>
    <n v="2"/>
    <n v="11578000"/>
    <n v="2"/>
    <n v="11578000"/>
  </r>
  <r>
    <x v="37"/>
    <s v="FORTHING M5"/>
    <s v="-"/>
    <n v="0"/>
    <m/>
    <m/>
    <n v="1"/>
    <n v="0"/>
  </r>
  <r>
    <x v="37"/>
    <s v="FORTHING T5 EVO"/>
    <s v="-"/>
    <n v="2910000"/>
    <n v="10"/>
    <n v="29100000"/>
    <n v="10"/>
    <n v="0"/>
  </r>
  <r>
    <x v="37"/>
    <s v="FORTHING T5 EVO"/>
    <s v="SUV"/>
    <n v="2910000"/>
    <n v="10"/>
    <n v="29100000"/>
    <n v="10"/>
    <n v="29100000"/>
  </r>
  <r>
    <x v="37"/>
    <s v="FORTHING YACHT"/>
    <s v="-"/>
    <n v="0"/>
    <m/>
    <m/>
    <n v="4"/>
    <n v="0"/>
  </r>
  <r>
    <x v="38"/>
    <s v="GAC GN8"/>
    <s v="Minivan"/>
    <n v="3399000"/>
    <n v="24"/>
    <n v="81576000"/>
    <n v="29"/>
    <n v="98571000"/>
  </r>
  <r>
    <x v="38"/>
    <s v="GAC GS3"/>
    <s v="SUV"/>
    <n v="0"/>
    <m/>
    <m/>
    <n v="1"/>
    <n v="1540000"/>
  </r>
  <r>
    <x v="38"/>
    <s v="GAC GS5"/>
    <s v="SUV"/>
    <n v="2259000"/>
    <n v="41"/>
    <n v="92619000"/>
    <n v="86"/>
    <n v="194274000"/>
  </r>
  <r>
    <x v="38"/>
    <s v="GAC M8"/>
    <s v="Minivan"/>
    <n v="8490000"/>
    <n v="8"/>
    <n v="67920000"/>
    <n v="12"/>
    <n v="93669000"/>
  </r>
  <r>
    <x v="38"/>
    <s v="GAC UNSPECIFIED"/>
    <s v="UNSPEC"/>
    <n v="0"/>
    <m/>
    <m/>
    <n v="1"/>
    <n v="2200000"/>
  </r>
  <r>
    <x v="38"/>
    <s v="GS8"/>
    <s v="SUV"/>
    <n v="2989000"/>
    <n v="87"/>
    <n v="260043000"/>
    <n v="235"/>
    <n v="690015000"/>
  </r>
  <r>
    <x v="39"/>
    <s v="GEELY ATLAS"/>
    <s v="SUV"/>
    <n v="2653990"/>
    <n v="3"/>
    <n v="7961970"/>
    <n v="31"/>
    <n v="79727609"/>
  </r>
  <r>
    <x v="39"/>
    <s v="GEELY ATLAS PRO"/>
    <s v="SUV"/>
    <n v="2755042"/>
    <n v="1123"/>
    <n v="3093912166"/>
    <n v="6962"/>
    <n v="20438364776"/>
  </r>
  <r>
    <x v="39"/>
    <s v="GEELY COOLRAY"/>
    <s v="SUV"/>
    <n v="2299990"/>
    <n v="3291"/>
    <n v="7569267090"/>
    <n v="17327"/>
    <n v="39851765720"/>
  </r>
  <r>
    <x v="39"/>
    <s v="GEELY EMGRAND"/>
    <s v="C"/>
    <n v="579000"/>
    <n v="22"/>
    <n v="12738000"/>
    <n v="87"/>
    <n v="51155970"/>
  </r>
  <r>
    <x v="39"/>
    <s v="GEELY EMGRAND 7"/>
    <s v="C"/>
    <n v="765990"/>
    <n v="4"/>
    <n v="3063960"/>
    <n v="12"/>
    <n v="10503880"/>
  </r>
  <r>
    <x v="39"/>
    <s v="GEELY EMGRAND X7"/>
    <s v="SUV"/>
    <n v="1209990"/>
    <n v="2"/>
    <n v="2419980"/>
    <n v="3"/>
    <n v="3630307"/>
  </r>
  <r>
    <x v="39"/>
    <s v="GEELY GEOMETRY C"/>
    <s v="C"/>
    <n v="3740000"/>
    <n v="1"/>
    <n v="3740000"/>
    <n v="5"/>
    <n v="18660000"/>
  </r>
  <r>
    <x v="39"/>
    <s v="GEELY GS"/>
    <s v="SUV"/>
    <n v="1319990"/>
    <n v="1"/>
    <n v="1319990"/>
    <n v="10"/>
    <n v="13199900"/>
  </r>
  <r>
    <x v="39"/>
    <s v="GEELY JIAJI"/>
    <s v="MPV"/>
    <n v="0"/>
    <m/>
    <m/>
    <n v="1"/>
    <n v="3310000"/>
  </r>
  <r>
    <x v="39"/>
    <s v="GEELY MONJARO"/>
    <s v="SUV"/>
    <n v="4499990"/>
    <n v="924"/>
    <n v="4157990760"/>
    <n v="2378"/>
    <n v="10706976220"/>
  </r>
  <r>
    <x v="39"/>
    <s v="GEELY OKAVANGO"/>
    <s v="SUV"/>
    <n v="3200000"/>
    <n v="2"/>
    <n v="6400000"/>
    <n v="22"/>
    <n v="69970000"/>
  </r>
  <r>
    <x v="39"/>
    <s v="GEELY STARRAY"/>
    <s v="D"/>
    <n v="0"/>
    <m/>
    <m/>
    <n v="1"/>
    <n v="2999000"/>
  </r>
  <r>
    <x v="39"/>
    <s v="GEELY TUGELLA"/>
    <s v="SUV"/>
    <n v="3999297"/>
    <n v="1462"/>
    <n v="5846972214"/>
    <n v="5781"/>
    <n v="23758199024"/>
  </r>
  <r>
    <x v="39"/>
    <s v="GEELY XINGYUE"/>
    <s v="SUV"/>
    <n v="3430000"/>
    <n v="93"/>
    <n v="318990000"/>
    <n v="183"/>
    <n v="643111000"/>
  </r>
  <r>
    <x v="39"/>
    <s v="GEELY ZEEKR 001"/>
    <s v="SUV"/>
    <n v="6990000"/>
    <n v="126"/>
    <n v="880740000"/>
    <n v="288"/>
    <n v="1868490000"/>
  </r>
  <r>
    <x v="40"/>
    <s v="GENESIS G70"/>
    <s v="E"/>
    <n v="4717143"/>
    <n v="7"/>
    <n v="33020001"/>
    <n v="45"/>
    <n v="212292006"/>
  </r>
  <r>
    <x v="40"/>
    <s v="GENESIS G80"/>
    <s v="E"/>
    <n v="5805000"/>
    <n v="2"/>
    <n v="11610000"/>
    <n v="54"/>
    <n v="315271000"/>
  </r>
  <r>
    <x v="40"/>
    <s v="GENESIS G90"/>
    <s v="F+S"/>
    <n v="11050000"/>
    <n v="14"/>
    <n v="154700000"/>
    <n v="55"/>
    <n v="586983274"/>
  </r>
  <r>
    <x v="40"/>
    <s v="GENESIS GV70"/>
    <s v="SUV"/>
    <n v="5847143"/>
    <n v="32"/>
    <n v="187108576"/>
    <n v="250"/>
    <n v="1407889658"/>
  </r>
  <r>
    <x v="40"/>
    <s v="GENESIS GV80"/>
    <s v="SUV"/>
    <n v="7726842"/>
    <n v="45"/>
    <n v="347707890"/>
    <n v="327"/>
    <n v="2493826402"/>
  </r>
  <r>
    <x v="41"/>
    <s v="GMC ACADIA"/>
    <s v="SUV"/>
    <n v="0"/>
    <m/>
    <m/>
    <n v="2"/>
    <n v="12660000"/>
  </r>
  <r>
    <x v="41"/>
    <s v="GMC TERRAIN"/>
    <s v="SUV"/>
    <n v="6809000"/>
    <n v="2"/>
    <n v="13618000"/>
    <n v="7"/>
    <n v="47663000"/>
  </r>
  <r>
    <x v="41"/>
    <s v="GMC YUKON"/>
    <s v="SUV"/>
    <n v="11320000"/>
    <n v="28"/>
    <n v="316960000"/>
    <n v="100"/>
    <n v="1070889861"/>
  </r>
  <r>
    <x v="42"/>
    <s v="HAVAL DARGO"/>
    <s v="SUV"/>
    <n v="2999000"/>
    <n v="1043"/>
    <n v="3127957000"/>
    <n v="4469"/>
    <n v="13115681000"/>
  </r>
  <r>
    <x v="42"/>
    <s v="HAVAL F7"/>
    <s v="SUV"/>
    <n v="2450610"/>
    <n v="1298"/>
    <n v="3180891780"/>
    <n v="6368"/>
    <n v="16023296511"/>
  </r>
  <r>
    <x v="42"/>
    <s v="HAVAL F7X"/>
    <s v="SUV"/>
    <n v="2781979"/>
    <n v="956"/>
    <n v="2659571924"/>
    <n v="6905"/>
    <n v="18293849544"/>
  </r>
  <r>
    <x v="42"/>
    <s v="HAVAL H5"/>
    <s v="SUV"/>
    <n v="0"/>
    <m/>
    <m/>
    <n v="1"/>
    <n v="1399000"/>
  </r>
  <r>
    <x v="42"/>
    <s v="HAVAL H6"/>
    <s v="SUV"/>
    <n v="1409450"/>
    <n v="9"/>
    <n v="12685050"/>
    <n v="56"/>
    <n v="74365650"/>
  </r>
  <r>
    <x v="42"/>
    <s v="HAVAL H9"/>
    <s v="SUV"/>
    <n v="4076533"/>
    <n v="228"/>
    <n v="929449524"/>
    <n v="1516"/>
    <n v="6209379316"/>
  </r>
  <r>
    <x v="42"/>
    <s v="HAVAL JOLION"/>
    <s v="SUV"/>
    <n v="2173255"/>
    <n v="4745"/>
    <n v="10312094975"/>
    <n v="19319"/>
    <n v="40554465751"/>
  </r>
  <r>
    <x v="42"/>
    <s v="HAVAL M6 PLUS"/>
    <s v="SUV"/>
    <n v="1949000"/>
    <n v="1"/>
    <n v="1949000"/>
    <n v="1"/>
    <n v="1949000"/>
  </r>
  <r>
    <x v="42"/>
    <s v="HAVAL SHENSHOU"/>
    <s v="SUV"/>
    <n v="0"/>
    <m/>
    <m/>
    <n v="1"/>
    <n v="1499900"/>
  </r>
  <r>
    <x v="43"/>
    <s v="HIPHI X"/>
    <s v="SUV"/>
    <n v="13900000"/>
    <n v="3"/>
    <n v="41700000"/>
    <n v="19"/>
    <n v="248600000"/>
  </r>
  <r>
    <x v="43"/>
    <s v="HIPHI Z"/>
    <s v="E"/>
    <n v="14300000"/>
    <n v="6"/>
    <n v="85800000"/>
    <n v="10"/>
    <n v="124040000"/>
  </r>
  <r>
    <x v="44"/>
    <s v="ACCORD"/>
    <s v="D"/>
    <n v="1770000"/>
    <n v="9"/>
    <n v="15930000"/>
    <n v="46"/>
    <n v="71800000"/>
  </r>
  <r>
    <x v="44"/>
    <s v="CITY"/>
    <s v="Minivan"/>
    <n v="0"/>
    <m/>
    <m/>
    <n v="1"/>
    <n v="1650000"/>
  </r>
  <r>
    <x v="44"/>
    <s v="CIVIC"/>
    <s v="C"/>
    <n v="1101900"/>
    <n v="11"/>
    <n v="12120900"/>
    <n v="24"/>
    <n v="26494600"/>
  </r>
  <r>
    <x v="44"/>
    <s v="CR-V"/>
    <s v="SUV"/>
    <n v="3624318"/>
    <n v="48"/>
    <n v="173967264"/>
    <n v="168"/>
    <n v="655398823"/>
  </r>
  <r>
    <x v="44"/>
    <s v="FIT"/>
    <s v="B"/>
    <n v="1950000"/>
    <n v="4"/>
    <n v="7800000"/>
    <n v="11"/>
    <n v="17976700"/>
  </r>
  <r>
    <x v="44"/>
    <s v="FREED"/>
    <s v="Minivan"/>
    <n v="1685000"/>
    <n v="4"/>
    <n v="6740000"/>
    <n v="14"/>
    <n v="24045000"/>
  </r>
  <r>
    <x v="44"/>
    <s v="HONDA E:NP1"/>
    <s v="SUV"/>
    <n v="3800000"/>
    <n v="7"/>
    <n v="26600000"/>
    <n v="10"/>
    <n v="38000000"/>
  </r>
  <r>
    <x v="44"/>
    <s v="HONDA E:NS1"/>
    <s v="SUV"/>
    <n v="3450000"/>
    <n v="14"/>
    <n v="48300000"/>
    <n v="33"/>
    <n v="122800000"/>
  </r>
  <r>
    <x v="44"/>
    <s v="HONDA EVERUS VE1"/>
    <s v="SUV"/>
    <n v="0"/>
    <m/>
    <m/>
    <n v="1"/>
    <n v="3180000"/>
  </r>
  <r>
    <x v="44"/>
    <s v="HONDA M-NV"/>
    <s v="SUV"/>
    <n v="3490000"/>
    <n v="12"/>
    <n v="41880000"/>
    <n v="53"/>
    <n v="178090000"/>
  </r>
  <r>
    <x v="44"/>
    <s v="HONDA UNSPECIFIED"/>
    <s v="UNSPEC"/>
    <n v="0"/>
    <m/>
    <m/>
    <n v="1"/>
    <n v="1685000"/>
  </r>
  <r>
    <x v="44"/>
    <s v="HONDA UR-V"/>
    <s v="SUV"/>
    <n v="6990000"/>
    <n v="2"/>
    <n v="13980000"/>
    <n v="2"/>
    <n v="13980000"/>
  </r>
  <r>
    <x v="44"/>
    <s v="HONDA ZR-V"/>
    <s v="SUV"/>
    <n v="4190000"/>
    <n v="2"/>
    <n v="8380000"/>
    <n v="7"/>
    <n v="18325000"/>
  </r>
  <r>
    <x v="44"/>
    <s v="HR-V"/>
    <s v="SUV"/>
    <n v="2574000"/>
    <n v="2"/>
    <n v="5148000"/>
    <n v="17"/>
    <n v="44479000"/>
  </r>
  <r>
    <x v="44"/>
    <s v="INSIGHT"/>
    <s v="C"/>
    <n v="3540000"/>
    <n v="1"/>
    <n v="3540000"/>
    <n v="3"/>
    <n v="10680000"/>
  </r>
  <r>
    <x v="44"/>
    <s v="N-WGN"/>
    <s v="A"/>
    <n v="1415000"/>
    <n v="1"/>
    <n v="1415000"/>
    <n v="4"/>
    <n v="5660000"/>
  </r>
  <r>
    <x v="44"/>
    <s v="ODYSSEY"/>
    <s v="Minivan"/>
    <n v="0"/>
    <m/>
    <m/>
    <n v="4"/>
    <n v="26960000"/>
  </r>
  <r>
    <x v="44"/>
    <s v="PASSPORT"/>
    <s v="SUV"/>
    <n v="0"/>
    <m/>
    <m/>
    <n v="1"/>
    <n v="4627875"/>
  </r>
  <r>
    <x v="44"/>
    <s v="PILOT"/>
    <s v="SUV"/>
    <n v="3849900"/>
    <n v="2"/>
    <n v="7699800"/>
    <n v="10"/>
    <n v="38499000"/>
  </r>
  <r>
    <x v="44"/>
    <s v="RIDGELINE"/>
    <s v="SUV"/>
    <n v="0"/>
    <m/>
    <m/>
    <n v="1"/>
    <n v="7230000"/>
  </r>
  <r>
    <x v="44"/>
    <s v="SHUTTLE"/>
    <s v="Minivan"/>
    <n v="0"/>
    <m/>
    <m/>
    <n v="1"/>
    <n v="1200000"/>
  </r>
  <r>
    <x v="44"/>
    <s v="STEPWGN"/>
    <s v="Minivan"/>
    <n v="2274000"/>
    <n v="1"/>
    <n v="2274000"/>
    <n v="10"/>
    <n v="23958000"/>
  </r>
  <r>
    <x v="44"/>
    <s v="VEZEL"/>
    <s v="SUV"/>
    <n v="2160000"/>
    <n v="12"/>
    <n v="25920000"/>
    <n v="51"/>
    <n v="111964000"/>
  </r>
  <r>
    <x v="45"/>
    <s v="HONGQI E HS9"/>
    <s v="F+S"/>
    <n v="8420000"/>
    <n v="69"/>
    <n v="580980000"/>
    <n v="177"/>
    <n v="1487871420"/>
  </r>
  <r>
    <x v="45"/>
    <s v="HONGQI E-QM5"/>
    <s v="E"/>
    <n v="3190000"/>
    <n v="2"/>
    <n v="6380000"/>
    <n v="11"/>
    <n v="35090000"/>
  </r>
  <r>
    <x v="45"/>
    <s v="HONGQI H5"/>
    <s v="E"/>
    <n v="4790000"/>
    <n v="14"/>
    <n v="67060000"/>
    <n v="15"/>
    <n v="69095000"/>
  </r>
  <r>
    <x v="45"/>
    <s v="HONGQI H9"/>
    <s v="F+S"/>
    <n v="4790000"/>
    <n v="21"/>
    <n v="100590000"/>
    <n v="21"/>
    <n v="100590000"/>
  </r>
  <r>
    <x v="45"/>
    <s v="HONGQI HQ9"/>
    <s v="Minivan"/>
    <n v="4205000"/>
    <n v="1"/>
    <n v="4205000"/>
    <n v="1"/>
    <n v="4205000"/>
  </r>
  <r>
    <x v="45"/>
    <s v="HONGQI HS5"/>
    <s v="SUV"/>
    <n v="4990000"/>
    <n v="1"/>
    <n v="4990000"/>
    <n v="12"/>
    <n v="28321000"/>
  </r>
  <r>
    <x v="45"/>
    <s v="HONGQI LS7"/>
    <s v="SUV"/>
    <n v="32900000"/>
    <n v="1"/>
    <n v="32900000"/>
    <n v="1"/>
    <n v="32900000"/>
  </r>
  <r>
    <x v="46"/>
    <s v="HOZON NETA U"/>
    <s v="SUV"/>
    <n v="0"/>
    <m/>
    <m/>
    <n v="5"/>
    <n v="16490000"/>
  </r>
  <r>
    <x v="47"/>
    <s v="HUAWEI AITO M5"/>
    <s v="SUV"/>
    <n v="0"/>
    <m/>
    <m/>
    <n v="11"/>
    <n v="58960000"/>
  </r>
  <r>
    <x v="47"/>
    <s v="HUAWEI AITO M7"/>
    <s v="SUV"/>
    <n v="0"/>
    <m/>
    <m/>
    <n v="1"/>
    <n v="6040000"/>
  </r>
  <r>
    <x v="48"/>
    <s v="AVANTE"/>
    <s v="C"/>
    <n v="2839000"/>
    <n v="4"/>
    <n v="11356000"/>
    <n v="12"/>
    <n v="31062000"/>
  </r>
  <r>
    <x v="48"/>
    <s v="CRETA"/>
    <s v="SUV"/>
    <n v="2051869"/>
    <n v="120"/>
    <n v="246224280"/>
    <n v="1453"/>
    <n v="3134596047"/>
  </r>
  <r>
    <x v="48"/>
    <s v="GENESIS"/>
    <s v="E"/>
    <n v="0"/>
    <m/>
    <m/>
    <n v="1"/>
    <n v="3339000"/>
  </r>
  <r>
    <x v="48"/>
    <s v="GRANDEUR"/>
    <s v="E"/>
    <n v="5242000"/>
    <n v="4"/>
    <n v="20968000"/>
    <n v="12"/>
    <n v="57201000"/>
  </r>
  <r>
    <x v="48"/>
    <s v="HYUNDAI ACCENT"/>
    <s v="B+"/>
    <n v="1992800"/>
    <n v="19"/>
    <n v="37863200"/>
    <n v="144"/>
    <n v="262711600"/>
  </r>
  <r>
    <x v="48"/>
    <s v="HYUNDAI BAYON"/>
    <s v="SUV"/>
    <n v="2449000"/>
    <n v="56"/>
    <n v="137144000"/>
    <n v="291"/>
    <n v="688083000"/>
  </r>
  <r>
    <x v="48"/>
    <s v="HYUNDAI CASPER"/>
    <s v="SUV"/>
    <n v="0"/>
    <m/>
    <m/>
    <n v="3"/>
    <n v="6518000"/>
  </r>
  <r>
    <x v="48"/>
    <s v="HYUNDAI CELESTA"/>
    <s v="C"/>
    <n v="2650000"/>
    <n v="4"/>
    <n v="10600000"/>
    <n v="4"/>
    <n v="10600000"/>
  </r>
  <r>
    <x v="48"/>
    <s v="HYUNDAI CUSTO"/>
    <s v="Minivan"/>
    <n v="3950000"/>
    <n v="1"/>
    <n v="3950000"/>
    <n v="4"/>
    <n v="12825000"/>
  </r>
  <r>
    <x v="48"/>
    <s v="HYUNDAI ELANTRA"/>
    <s v="C"/>
    <n v="2168962"/>
    <n v="111"/>
    <n v="240754782"/>
    <n v="705"/>
    <n v="1492423240"/>
  </r>
  <r>
    <x v="48"/>
    <s v="HYUNDAI IONIQ"/>
    <s v="C"/>
    <n v="0"/>
    <m/>
    <m/>
    <n v="2"/>
    <n v="5923814"/>
  </r>
  <r>
    <x v="48"/>
    <s v="HYUNDAI KONA"/>
    <s v="SUV"/>
    <n v="3236700"/>
    <n v="5"/>
    <n v="16183500"/>
    <n v="26"/>
    <n v="82871800"/>
  </r>
  <r>
    <x v="48"/>
    <s v="HYUNDAI SANTA FE"/>
    <s v="SUV"/>
    <n v="4326903"/>
    <n v="619"/>
    <n v="2678352957"/>
    <n v="3459"/>
    <n v="13476777330"/>
  </r>
  <r>
    <x v="48"/>
    <s v="HYUNDAI SONATA"/>
    <s v="D"/>
    <n v="2902013"/>
    <n v="155"/>
    <n v="449812015"/>
    <n v="973"/>
    <n v="2715867190"/>
  </r>
  <r>
    <x v="48"/>
    <s v="HYUNDAI STARIA"/>
    <s v="Minivan"/>
    <n v="7235000"/>
    <n v="221"/>
    <n v="1598935000"/>
    <n v="1011"/>
    <n v="5715171180"/>
  </r>
  <r>
    <x v="48"/>
    <s v="I20"/>
    <s v="B"/>
    <n v="2189000"/>
    <n v="5"/>
    <n v="10945000"/>
    <n v="5"/>
    <n v="10945000"/>
  </r>
  <r>
    <x v="48"/>
    <s v="I30"/>
    <s v="C"/>
    <n v="869900"/>
    <n v="25"/>
    <n v="21747500"/>
    <n v="105"/>
    <n v="108773500"/>
  </r>
  <r>
    <x v="48"/>
    <s v="IX35"/>
    <s v="SUV"/>
    <n v="1379000"/>
    <n v="9"/>
    <n v="12411000"/>
    <n v="27"/>
    <n v="40592300"/>
  </r>
  <r>
    <x v="48"/>
    <s v="PALISADE"/>
    <s v="SUV"/>
    <n v="5288461"/>
    <n v="254"/>
    <n v="1343269094"/>
    <n v="1101"/>
    <n v="5821794078"/>
  </r>
  <r>
    <x v="48"/>
    <s v="SOLARIS"/>
    <s v="B+"/>
    <n v="1599000"/>
    <n v="140"/>
    <n v="223860000"/>
    <n v="1465"/>
    <n v="2338151917"/>
  </r>
  <r>
    <x v="48"/>
    <s v="TUCSON"/>
    <s v="SUV"/>
    <n v="3020980"/>
    <n v="925"/>
    <n v="2794406500"/>
    <n v="5507"/>
    <n v="18592570847"/>
  </r>
  <r>
    <x v="48"/>
    <s v="VENUE"/>
    <s v="SUV"/>
    <n v="0"/>
    <m/>
    <m/>
    <n v="1"/>
    <n v="2650000"/>
  </r>
  <r>
    <x v="49"/>
    <s v="INFINITI Q50"/>
    <s v="D"/>
    <n v="9415000"/>
    <n v="1"/>
    <n v="9415000"/>
    <n v="4"/>
    <n v="30720000"/>
  </r>
  <r>
    <x v="49"/>
    <s v="INFINITI Q60"/>
    <s v="D"/>
    <n v="9360000"/>
    <n v="1"/>
    <n v="9360000"/>
    <n v="2"/>
    <n v="18115000"/>
  </r>
  <r>
    <x v="49"/>
    <s v="INFINITI QX50 /EX/"/>
    <s v="SUV"/>
    <n v="4840000"/>
    <n v="9"/>
    <n v="43560000"/>
    <n v="62"/>
    <n v="300080000"/>
  </r>
  <r>
    <x v="49"/>
    <s v="INFINITI QX55"/>
    <s v="SUV"/>
    <n v="9140000"/>
    <n v="5"/>
    <n v="45700000"/>
    <n v="31"/>
    <n v="238740000"/>
  </r>
  <r>
    <x v="49"/>
    <s v="INFINITI QX60 /JX/"/>
    <s v="SUV"/>
    <n v="3675000"/>
    <n v="5"/>
    <n v="18375000"/>
    <n v="23"/>
    <n v="84525000"/>
  </r>
  <r>
    <x v="49"/>
    <s v="INFINITI QX80 /QX56/"/>
    <s v="SUV"/>
    <n v="6875000"/>
    <n v="10"/>
    <n v="68750000"/>
    <n v="64"/>
    <n v="440000000"/>
  </r>
  <r>
    <x v="50"/>
    <s v="IRAN KHODRO DENA"/>
    <s v="D"/>
    <n v="1560000"/>
    <n v="1"/>
    <n v="1560000"/>
    <n v="4"/>
    <n v="6172800"/>
  </r>
  <r>
    <x v="50"/>
    <s v="IRAN KHODRO SOREN"/>
    <s v="C"/>
    <n v="0"/>
    <m/>
    <m/>
    <n v="1"/>
    <n v="1560000"/>
  </r>
  <r>
    <x v="50"/>
    <s v="IRAN KHODRO TARA"/>
    <s v="C"/>
    <n v="1810000"/>
    <n v="1"/>
    <n v="1810000"/>
    <n v="9"/>
    <n v="15204000"/>
  </r>
  <r>
    <x v="51"/>
    <s v="ISUZU MU-X"/>
    <s v="SUV"/>
    <n v="5549000"/>
    <n v="7"/>
    <n v="38843000"/>
    <n v="20"/>
    <n v="110980000"/>
  </r>
  <r>
    <x v="52"/>
    <s v="JAC J6"/>
    <s v="Minivan"/>
    <n v="0"/>
    <m/>
    <m/>
    <n v="378"/>
    <n v="318171000"/>
  </r>
  <r>
    <x v="52"/>
    <s v="JAC J7"/>
    <s v="D"/>
    <n v="2150000"/>
    <n v="953"/>
    <n v="2048950000"/>
    <n v="2818"/>
    <n v="5947644000"/>
  </r>
  <r>
    <x v="52"/>
    <s v="JAC JS4"/>
    <s v="SUV"/>
    <n v="2349000"/>
    <n v="74"/>
    <n v="173826000"/>
    <n v="511"/>
    <n v="1173338984"/>
  </r>
  <r>
    <x v="52"/>
    <s v="JAC JS6"/>
    <s v="SUV"/>
    <n v="2599000"/>
    <n v="138"/>
    <n v="358662000"/>
    <n v="138"/>
    <n v="358662000"/>
  </r>
  <r>
    <x v="52"/>
    <s v="JAC S4"/>
    <s v="SUV"/>
    <n v="0"/>
    <m/>
    <m/>
    <n v="7"/>
    <n v="7706000"/>
  </r>
  <r>
    <x v="52"/>
    <s v="JAC S6"/>
    <s v="SUV"/>
    <n v="2599000"/>
    <n v="18"/>
    <n v="46782000"/>
    <n v="80"/>
    <n v="207920000"/>
  </r>
  <r>
    <x v="52"/>
    <s v="REFINE S3"/>
    <s v="SUV"/>
    <n v="0"/>
    <m/>
    <m/>
    <n v="14"/>
    <n v="18528000"/>
  </r>
  <r>
    <x v="53"/>
    <s v="E-PACE"/>
    <s v="SUV"/>
    <n v="0"/>
    <m/>
    <m/>
    <n v="6"/>
    <n v="24764000"/>
  </r>
  <r>
    <x v="53"/>
    <s v="F-PACE"/>
    <s v="SUV"/>
    <n v="4814000"/>
    <n v="4"/>
    <n v="19256000"/>
    <n v="28"/>
    <n v="138346170"/>
  </r>
  <r>
    <x v="53"/>
    <s v="F-TYPE"/>
    <s v="F+S"/>
    <n v="0"/>
    <m/>
    <m/>
    <n v="2"/>
    <n v="16424000"/>
  </r>
  <r>
    <x v="53"/>
    <s v="I-PACE"/>
    <s v="SUV"/>
    <n v="7534000"/>
    <n v="2"/>
    <n v="15068000"/>
    <n v="2"/>
    <n v="15068000"/>
  </r>
  <r>
    <x v="53"/>
    <s v="XF-SERIE"/>
    <s v="E"/>
    <n v="0"/>
    <m/>
    <m/>
    <n v="1"/>
    <n v="3938000"/>
  </r>
  <r>
    <x v="54"/>
    <s v="CHEROKEE"/>
    <s v="SUV"/>
    <n v="0"/>
    <m/>
    <m/>
    <n v="4"/>
    <n v="13088778"/>
  </r>
  <r>
    <x v="54"/>
    <s v="COMPASS"/>
    <s v="SUV"/>
    <n v="3220000"/>
    <n v="7"/>
    <n v="22540000"/>
    <n v="13"/>
    <n v="42050000"/>
  </r>
  <r>
    <x v="54"/>
    <s v="GRAND CHEROKEE"/>
    <s v="SUV"/>
    <n v="5940000"/>
    <n v="55"/>
    <n v="326700000"/>
    <n v="298"/>
    <n v="1810549986"/>
  </r>
  <r>
    <x v="54"/>
    <s v="RENEGADE"/>
    <s v="SUV"/>
    <n v="0"/>
    <m/>
    <m/>
    <n v="2"/>
    <n v="4400500"/>
  </r>
  <r>
    <x v="54"/>
    <s v="WAGONEER"/>
    <s v="SUV"/>
    <n v="12940000"/>
    <n v="1"/>
    <n v="12940000"/>
    <n v="16"/>
    <n v="172070000"/>
  </r>
  <r>
    <x v="54"/>
    <s v="WRANGLER"/>
    <s v="SUV"/>
    <n v="4786296"/>
    <n v="43"/>
    <n v="205810728"/>
    <n v="231"/>
    <n v="1088265533"/>
  </r>
  <r>
    <x v="55"/>
    <s v="JETTA VA-3"/>
    <s v="C"/>
    <n v="2091000"/>
    <n v="143"/>
    <n v="299013000"/>
    <n v="215"/>
    <n v="425013000"/>
  </r>
  <r>
    <x v="55"/>
    <s v="JETTA VS-5"/>
    <s v="SUV"/>
    <n v="2699000"/>
    <n v="34"/>
    <n v="91766000"/>
    <n v="71"/>
    <n v="166136000"/>
  </r>
  <r>
    <x v="55"/>
    <s v="JETTA VS-7"/>
    <s v="SUV"/>
    <n v="2833000"/>
    <n v="41"/>
    <n v="116153000"/>
    <n v="70"/>
    <n v="182824000"/>
  </r>
  <r>
    <x v="56"/>
    <s v="JMEV GSE"/>
    <s v="D"/>
    <n v="0"/>
    <m/>
    <m/>
    <n v="2"/>
    <n v="5380000"/>
  </r>
  <r>
    <x v="57"/>
    <s v="KAIYI E5"/>
    <s v="C"/>
    <n v="2035000"/>
    <n v="852"/>
    <n v="1733820000"/>
    <n v="1651"/>
    <n v="3299061000"/>
  </r>
  <r>
    <x v="57"/>
    <s v="KAIYI X3"/>
    <s v="SUV"/>
    <n v="0"/>
    <m/>
    <m/>
    <n v="2"/>
    <n v="4565000"/>
  </r>
  <r>
    <x v="58"/>
    <s v="CARENS"/>
    <s v="Minivan"/>
    <n v="0"/>
    <m/>
    <m/>
    <n v="1"/>
    <n v="3670000"/>
  </r>
  <r>
    <x v="58"/>
    <s v="CARNIVAL"/>
    <s v="Minivan"/>
    <n v="4199383"/>
    <n v="239"/>
    <n v="1003652537"/>
    <n v="969"/>
    <n v="4100631897"/>
  </r>
  <r>
    <x v="58"/>
    <s v="CEE'D"/>
    <s v="C"/>
    <n v="2283923"/>
    <n v="225"/>
    <n v="513882675"/>
    <n v="1531"/>
    <n v="3527061309"/>
  </r>
  <r>
    <x v="58"/>
    <s v="CERATO"/>
    <s v="C"/>
    <n v="2183521"/>
    <n v="117"/>
    <n v="255471957"/>
    <n v="1417"/>
    <n v="3101543583"/>
  </r>
  <r>
    <x v="58"/>
    <s v="FORTE"/>
    <s v="C"/>
    <n v="2514000"/>
    <n v="13"/>
    <n v="32682000"/>
    <n v="31"/>
    <n v="76301000"/>
  </r>
  <r>
    <x v="58"/>
    <s v="KIA EV6"/>
    <s v="SUV"/>
    <n v="0"/>
    <m/>
    <m/>
    <n v="4"/>
    <n v="22530000"/>
  </r>
  <r>
    <x v="58"/>
    <s v="KIA K3"/>
    <s v="C"/>
    <n v="2600000"/>
    <n v="23"/>
    <n v="59800000"/>
    <n v="51"/>
    <n v="120420000"/>
  </r>
  <r>
    <x v="58"/>
    <s v="KIA K5"/>
    <s v="D"/>
    <n v="2897669"/>
    <n v="250"/>
    <n v="724417250"/>
    <n v="1641"/>
    <n v="4660328667"/>
  </r>
  <r>
    <x v="58"/>
    <s v="KIA K7"/>
    <s v="E"/>
    <n v="0"/>
    <m/>
    <m/>
    <n v="1"/>
    <n v="3103700"/>
  </r>
  <r>
    <x v="58"/>
    <s v="KIA K8"/>
    <s v="E"/>
    <n v="4458000"/>
    <n v="11"/>
    <n v="49038000"/>
    <n v="50"/>
    <n v="202860000"/>
  </r>
  <r>
    <x v="58"/>
    <s v="KIA K9"/>
    <s v="F+S"/>
    <n v="7374900"/>
    <n v="7"/>
    <n v="51624300"/>
    <n v="57"/>
    <n v="420369300"/>
  </r>
  <r>
    <x v="58"/>
    <s v="KIA K900"/>
    <s v="F+S"/>
    <n v="0"/>
    <m/>
    <m/>
    <n v="2"/>
    <n v="10329800"/>
  </r>
  <r>
    <x v="58"/>
    <s v="KIA KX3"/>
    <s v="SUV"/>
    <n v="2862000"/>
    <n v="27"/>
    <n v="77274000"/>
    <n v="50"/>
    <n v="143982000"/>
  </r>
  <r>
    <x v="58"/>
    <s v="KIA PEGAS"/>
    <s v="B"/>
    <n v="1889000"/>
    <n v="3"/>
    <n v="5667000"/>
    <n v="4"/>
    <n v="7546000"/>
  </r>
  <r>
    <x v="58"/>
    <s v="KIA TELLURIDE"/>
    <s v="SUV"/>
    <n v="6450000"/>
    <n v="7"/>
    <n v="45150000"/>
    <n v="22"/>
    <n v="139690000"/>
  </r>
  <r>
    <x v="58"/>
    <s v="KX1"/>
    <s v="A"/>
    <n v="1555000"/>
    <n v="2"/>
    <n v="3110000"/>
    <n v="2"/>
    <n v="3110000"/>
  </r>
  <r>
    <x v="58"/>
    <s v="MOHAVE / BORREGO"/>
    <s v="SUV"/>
    <n v="5829900"/>
    <n v="191"/>
    <n v="1113510900"/>
    <n v="770"/>
    <n v="4489023000"/>
  </r>
  <r>
    <x v="58"/>
    <s v="NIRO"/>
    <s v="SUV"/>
    <n v="3885000"/>
    <n v="1"/>
    <n v="3885000"/>
    <n v="1"/>
    <n v="3885000"/>
  </r>
  <r>
    <x v="58"/>
    <s v="PICANTO / MORNING"/>
    <s v="A"/>
    <n v="1409900"/>
    <n v="79"/>
    <n v="111382100"/>
    <n v="588"/>
    <n v="828331200"/>
  </r>
  <r>
    <x v="58"/>
    <s v="RAY"/>
    <s v="Minivan"/>
    <n v="0"/>
    <m/>
    <m/>
    <n v="1"/>
    <n v="1925867"/>
  </r>
  <r>
    <x v="58"/>
    <s v="RIO"/>
    <s v="B+"/>
    <n v="1613477"/>
    <n v="137"/>
    <n v="221046349"/>
    <n v="1437"/>
    <n v="2279843177"/>
  </r>
  <r>
    <x v="58"/>
    <s v="SELTOS"/>
    <s v="SUV"/>
    <n v="2200276"/>
    <n v="130"/>
    <n v="286035880"/>
    <n v="1429"/>
    <n v="3118453124"/>
  </r>
  <r>
    <x v="58"/>
    <s v="SORENTO"/>
    <s v="SUV"/>
    <n v="3964089"/>
    <n v="396"/>
    <n v="1569779244"/>
    <n v="2391"/>
    <n v="9427128183"/>
  </r>
  <r>
    <x v="58"/>
    <s v="SOUL"/>
    <s v="SUV"/>
    <n v="2003567"/>
    <n v="120"/>
    <n v="240428040"/>
    <n v="1167"/>
    <n v="2349540676"/>
  </r>
  <r>
    <x v="58"/>
    <s v="SPORTAGE"/>
    <s v="SUV"/>
    <n v="3101215"/>
    <n v="1078"/>
    <n v="3343109770"/>
    <n v="5257"/>
    <n v="15028146271"/>
  </r>
  <r>
    <x v="58"/>
    <s v="STINGER"/>
    <s v="E"/>
    <n v="4398596"/>
    <n v="28"/>
    <n v="123160688"/>
    <n v="135"/>
    <n v="595021354"/>
  </r>
  <r>
    <x v="59"/>
    <s v="2121 NIVA"/>
    <s v="SUV"/>
    <n v="821900"/>
    <n v="2575"/>
    <n v="2116392500"/>
    <n v="15223"/>
    <n v="12302707700"/>
  </r>
  <r>
    <x v="59"/>
    <s v="2123 NIVA"/>
    <s v="SUV"/>
    <n v="1042900"/>
    <n v="2965"/>
    <n v="3092198500"/>
    <n v="20427"/>
    <n v="20676450300"/>
  </r>
  <r>
    <x v="59"/>
    <s v="2131 NIVA"/>
    <s v="SUV"/>
    <n v="935900"/>
    <n v="3"/>
    <n v="2807700"/>
    <n v="30"/>
    <n v="27635000"/>
  </r>
  <r>
    <x v="59"/>
    <s v="2190 GRANTA"/>
    <s v="B"/>
    <n v="743475"/>
    <n v="8813"/>
    <n v="6552245175"/>
    <n v="50845"/>
    <n v="37373124161"/>
  </r>
  <r>
    <x v="59"/>
    <s v="2191 GRANTA"/>
    <s v="B"/>
    <n v="774779"/>
    <n v="4647"/>
    <n v="3600398013"/>
    <n v="29292"/>
    <n v="22244281130"/>
  </r>
  <r>
    <x v="59"/>
    <s v="2192 GRANTA"/>
    <s v="B"/>
    <n v="832500"/>
    <n v="4"/>
    <n v="3330000"/>
    <n v="33"/>
    <n v="26131500"/>
  </r>
  <r>
    <x v="59"/>
    <s v="2194 GRANTA"/>
    <s v="B"/>
    <n v="839636"/>
    <n v="2468"/>
    <n v="2072221648"/>
    <n v="14095"/>
    <n v="11322908190"/>
  </r>
  <r>
    <x v="59"/>
    <s v="LARGUS"/>
    <s v="Minivan"/>
    <n v="1367722"/>
    <n v="46"/>
    <n v="62915212"/>
    <n v="744"/>
    <n v="1017961718"/>
  </r>
  <r>
    <x v="59"/>
    <s v="VESTA"/>
    <s v="B+"/>
    <n v="1287493"/>
    <n v="2316"/>
    <n v="2981833788"/>
    <n v="3986"/>
    <n v="5034126934"/>
  </r>
  <r>
    <x v="59"/>
    <s v="X CROSS 5"/>
    <s v="SUV"/>
    <n v="2169000"/>
    <n v="3"/>
    <n v="6507000"/>
    <n v="3"/>
    <n v="6507000"/>
  </r>
  <r>
    <x v="59"/>
    <s v="XRAY"/>
    <s v="SUV"/>
    <n v="1310900"/>
    <n v="21"/>
    <n v="27528900"/>
    <n v="204"/>
    <n v="244116319"/>
  </r>
  <r>
    <x v="60"/>
    <s v="LAMBORGHINI AVENTADOR"/>
    <s v="F+S"/>
    <n v="0"/>
    <m/>
    <m/>
    <n v="1"/>
    <n v="20023200"/>
  </r>
  <r>
    <x v="60"/>
    <s v="LAMBORGHINI HURACAN"/>
    <s v="F+S"/>
    <n v="16500000"/>
    <n v="2"/>
    <n v="33000000"/>
    <n v="9"/>
    <n v="148500000"/>
  </r>
  <r>
    <x v="60"/>
    <s v="LAMBORGHINI URUS"/>
    <s v="SUV"/>
    <n v="15200000"/>
    <n v="12"/>
    <n v="182400000"/>
    <n v="52"/>
    <n v="790400000"/>
  </r>
  <r>
    <x v="61"/>
    <s v="DEFENDER"/>
    <s v="SUV"/>
    <n v="10161810"/>
    <n v="32"/>
    <n v="325177920"/>
    <n v="138"/>
    <n v="1073733363"/>
  </r>
  <r>
    <x v="61"/>
    <s v="DISCOVERY"/>
    <s v="SUV"/>
    <n v="5647333"/>
    <n v="1"/>
    <n v="5647333"/>
    <n v="16"/>
    <n v="84776667"/>
  </r>
  <r>
    <x v="61"/>
    <s v="DISCOVERY SPORT"/>
    <s v="SUV"/>
    <n v="8801884"/>
    <n v="6"/>
    <n v="52811304"/>
    <n v="28"/>
    <n v="229401187"/>
  </r>
  <r>
    <x v="61"/>
    <s v="RANGE ROVER"/>
    <s v="SUV"/>
    <n v="25073942"/>
    <n v="88"/>
    <n v="2206506896"/>
    <n v="521"/>
    <n v="7463852816"/>
  </r>
  <r>
    <x v="61"/>
    <s v="RANGE ROVER EVOQUE"/>
    <s v="SUV"/>
    <n v="4495167"/>
    <n v="4"/>
    <n v="17980668"/>
    <n v="27"/>
    <n v="176779186"/>
  </r>
  <r>
    <x v="61"/>
    <s v="RANGE ROVER SPORT"/>
    <s v="SUV"/>
    <n v="17172086"/>
    <n v="50"/>
    <n v="858604300"/>
    <n v="165"/>
    <n v="2435750203"/>
  </r>
  <r>
    <x v="61"/>
    <s v="RANGE ROVER VELAR"/>
    <s v="SUV"/>
    <n v="8186000"/>
    <n v="11"/>
    <n v="90046000"/>
    <n v="41"/>
    <n v="271417167"/>
  </r>
  <r>
    <x v="62"/>
    <s v="LEAPMOTOR C11"/>
    <s v="SUV"/>
    <n v="3400000"/>
    <n v="1"/>
    <n v="3400000"/>
    <n v="6"/>
    <n v="21000000"/>
  </r>
  <r>
    <x v="63"/>
    <s v="LEXUS CT"/>
    <s v="C"/>
    <n v="0"/>
    <m/>
    <m/>
    <n v="1"/>
    <n v="1980000"/>
  </r>
  <r>
    <x v="63"/>
    <s v="LEXUS ES"/>
    <s v="E"/>
    <n v="4525000"/>
    <n v="14"/>
    <n v="63350000"/>
    <n v="110"/>
    <n v="513523483"/>
  </r>
  <r>
    <x v="63"/>
    <s v="LEXUS GX"/>
    <s v="SUV"/>
    <n v="7525000"/>
    <n v="10"/>
    <n v="75250000"/>
    <n v="123"/>
    <n v="925575000"/>
  </r>
  <r>
    <x v="63"/>
    <s v="LEXUS IS"/>
    <s v="D"/>
    <n v="2594000"/>
    <n v="5"/>
    <n v="12970000"/>
    <n v="12"/>
    <n v="30820000"/>
  </r>
  <r>
    <x v="63"/>
    <s v="LEXUS LC"/>
    <s v="F+S"/>
    <n v="12113000"/>
    <n v="1"/>
    <n v="12113000"/>
    <n v="2"/>
    <n v="24226000"/>
  </r>
  <r>
    <x v="63"/>
    <s v="LEXUS LM"/>
    <s v="Minivan"/>
    <n v="0"/>
    <m/>
    <m/>
    <n v="1"/>
    <n v="22300000"/>
  </r>
  <r>
    <x v="63"/>
    <s v="LEXUS LS"/>
    <s v="F+S"/>
    <n v="12762000"/>
    <n v="2"/>
    <n v="25524000"/>
    <n v="8"/>
    <n v="102096000"/>
  </r>
  <r>
    <x v="63"/>
    <s v="LEXUS LX"/>
    <s v="SUV"/>
    <n v="10348000"/>
    <n v="106"/>
    <n v="1096888000"/>
    <n v="572"/>
    <n v="5954682128"/>
  </r>
  <r>
    <x v="63"/>
    <s v="LEXUS NX"/>
    <s v="SUV"/>
    <n v="5047700"/>
    <n v="30"/>
    <n v="151431000"/>
    <n v="213"/>
    <n v="1076715395"/>
  </r>
  <r>
    <x v="63"/>
    <s v="LEXUS RX"/>
    <s v="SUV"/>
    <n v="4862522"/>
    <n v="282"/>
    <n v="1371231204"/>
    <n v="1099"/>
    <n v="5702346606"/>
  </r>
  <r>
    <x v="63"/>
    <s v="LEXUS UX"/>
    <s v="SUV"/>
    <n v="3286000"/>
    <n v="1"/>
    <n v="3286000"/>
    <n v="6"/>
    <n v="20416000"/>
  </r>
  <r>
    <x v="64"/>
    <s v="LI XIANG ONE"/>
    <s v="SUV"/>
    <n v="5900000"/>
    <n v="6"/>
    <n v="35400000"/>
    <n v="25"/>
    <n v="143930000"/>
  </r>
  <r>
    <x v="64"/>
    <s v="LIL7"/>
    <s v="SUV"/>
    <n v="6600000"/>
    <n v="22"/>
    <n v="145200000"/>
    <n v="26"/>
    <n v="176800000"/>
  </r>
  <r>
    <x v="64"/>
    <s v="LIL8"/>
    <s v="SUV"/>
    <n v="7300000"/>
    <n v="8"/>
    <n v="58400000"/>
    <n v="15"/>
    <n v="103900000"/>
  </r>
  <r>
    <x v="64"/>
    <s v="LIL9"/>
    <s v="SUV"/>
    <n v="10900000"/>
    <n v="68"/>
    <n v="741200000"/>
    <n v="181"/>
    <n v="1642310000"/>
  </r>
  <r>
    <x v="65"/>
    <s v="AVIATOR"/>
    <s v="SUV"/>
    <n v="10160000"/>
    <n v="3"/>
    <n v="30480000"/>
    <n v="12"/>
    <n v="111765000"/>
  </r>
  <r>
    <x v="65"/>
    <s v="LINCOLN CORSAIR"/>
    <s v="SUV"/>
    <n v="0"/>
    <m/>
    <m/>
    <n v="4"/>
    <n v="32560000"/>
  </r>
  <r>
    <x v="65"/>
    <s v="LINCOLN MKS"/>
    <s v="F+S"/>
    <n v="0"/>
    <m/>
    <m/>
    <n v="1"/>
    <n v="3560000"/>
  </r>
  <r>
    <x v="65"/>
    <s v="LINCOLN NAUTILUS"/>
    <s v="SUV"/>
    <n v="5857000"/>
    <n v="1"/>
    <n v="5857000"/>
    <n v="4"/>
    <n v="28877000"/>
  </r>
  <r>
    <x v="65"/>
    <s v="NAVIGATOR"/>
    <s v="SUV"/>
    <n v="13850000"/>
    <n v="4"/>
    <n v="55400000"/>
    <n v="11"/>
    <n v="142770000"/>
  </r>
  <r>
    <x v="66"/>
    <s v="POCCO"/>
    <s v="A"/>
    <n v="1603000"/>
    <n v="1"/>
    <n v="1603000"/>
    <n v="1"/>
    <n v="1603000"/>
  </r>
  <r>
    <x v="67"/>
    <s v="LIVAN S6PRO"/>
    <s v="C"/>
    <n v="0"/>
    <m/>
    <m/>
    <n v="1"/>
    <n v="2499000"/>
  </r>
  <r>
    <x v="67"/>
    <s v="LIVAN X3PRO"/>
    <s v="SUV"/>
    <n v="1840000"/>
    <n v="25"/>
    <n v="46000000"/>
    <n v="25"/>
    <n v="46000000"/>
  </r>
  <r>
    <x v="67"/>
    <s v="LIVAN X6PRO"/>
    <s v="SUV"/>
    <n v="2519000"/>
    <n v="1"/>
    <n v="2519000"/>
    <n v="3"/>
    <n v="7517000"/>
  </r>
  <r>
    <x v="68"/>
    <s v="LYNK AND CO 05"/>
    <s v="SUV"/>
    <n v="4750000"/>
    <n v="7"/>
    <n v="33250000"/>
    <n v="13"/>
    <n v="62709400"/>
  </r>
  <r>
    <x v="68"/>
    <s v="LYNK AND CO 09"/>
    <s v="SUV"/>
    <n v="6683900"/>
    <n v="13"/>
    <n v="86890700"/>
    <n v="23"/>
    <n v="153729700"/>
  </r>
  <r>
    <x v="69"/>
    <s v="MASERATI GRECALE"/>
    <s v="SUV"/>
    <n v="12999000"/>
    <n v="1"/>
    <n v="12999000"/>
    <n v="12"/>
    <n v="154491000"/>
  </r>
  <r>
    <x v="69"/>
    <s v="MASERATI LEVANTE"/>
    <s v="SUV"/>
    <n v="5850000"/>
    <n v="2"/>
    <n v="11700000"/>
    <n v="14"/>
    <n v="92000001"/>
  </r>
  <r>
    <x v="70"/>
    <s v="ATENZA"/>
    <s v="D"/>
    <n v="3690000"/>
    <n v="170"/>
    <n v="627300000"/>
    <n v="325"/>
    <n v="1187042000"/>
  </r>
  <r>
    <x v="70"/>
    <s v="CX-3"/>
    <s v="SUV"/>
    <n v="2450000"/>
    <n v="3"/>
    <n v="7350000"/>
    <n v="10"/>
    <n v="21380000"/>
  </r>
  <r>
    <x v="70"/>
    <s v="CX-30"/>
    <s v="SUV"/>
    <n v="2600000"/>
    <n v="10"/>
    <n v="26000000"/>
    <n v="59"/>
    <n v="153400000"/>
  </r>
  <r>
    <x v="70"/>
    <s v="CX-5"/>
    <s v="SUV"/>
    <n v="3146312"/>
    <n v="193"/>
    <n v="607238216"/>
    <n v="1288"/>
    <n v="4056841268"/>
  </r>
  <r>
    <x v="70"/>
    <s v="CX-50"/>
    <s v="SUV"/>
    <n v="0"/>
    <m/>
    <m/>
    <n v="1"/>
    <n v="4940000"/>
  </r>
  <r>
    <x v="70"/>
    <s v="CX-60"/>
    <s v="SUV"/>
    <n v="0"/>
    <m/>
    <m/>
    <n v="5"/>
    <n v="30748000"/>
  </r>
  <r>
    <x v="70"/>
    <s v="CX-8"/>
    <s v="SUV"/>
    <n v="4979000"/>
    <n v="9"/>
    <n v="44811000"/>
    <n v="10"/>
    <n v="48696000"/>
  </r>
  <r>
    <x v="70"/>
    <s v="CX-9"/>
    <s v="SUV"/>
    <n v="4585000"/>
    <n v="23"/>
    <n v="105455000"/>
    <n v="141"/>
    <n v="646485000"/>
  </r>
  <r>
    <x v="70"/>
    <s v="MAZDA 2"/>
    <s v="B"/>
    <n v="0"/>
    <m/>
    <m/>
    <n v="2"/>
    <n v="3300000"/>
  </r>
  <r>
    <x v="70"/>
    <s v="MAZDA 3"/>
    <s v="C"/>
    <n v="1590000"/>
    <n v="13"/>
    <n v="20670000"/>
    <n v="54"/>
    <n v="81246000"/>
  </r>
  <r>
    <x v="70"/>
    <s v="MAZDA 6"/>
    <s v="D"/>
    <n v="3113286"/>
    <n v="11"/>
    <n v="34246146"/>
    <n v="114"/>
    <n v="345204366"/>
  </r>
  <r>
    <x v="70"/>
    <s v="MAZDA CX-4"/>
    <s v="SUV"/>
    <n v="3250000"/>
    <n v="240"/>
    <n v="780000000"/>
    <n v="848"/>
    <n v="2592200000"/>
  </r>
  <r>
    <x v="70"/>
    <s v="MAZDA UNSPECIFIED"/>
    <s v="UNSPEC"/>
    <n v="2650000"/>
    <n v="1"/>
    <n v="2650000"/>
    <n v="2"/>
    <n v="5300000"/>
  </r>
  <r>
    <x v="70"/>
    <s v="MX-30"/>
    <s v="SUV"/>
    <n v="0"/>
    <m/>
    <m/>
    <n v="5"/>
    <n v="20750000"/>
  </r>
  <r>
    <x v="70"/>
    <s v="MX-5"/>
    <s v="F+S"/>
    <n v="0"/>
    <m/>
    <m/>
    <n v="2"/>
    <n v="6774000"/>
  </r>
  <r>
    <x v="71"/>
    <s v="MCLAREN 570S"/>
    <s v="F+S"/>
    <n v="0"/>
    <m/>
    <m/>
    <n v="1"/>
    <n v="49679000"/>
  </r>
  <r>
    <x v="71"/>
    <s v="MCLAREN GT"/>
    <s v="F+S"/>
    <n v="47100000"/>
    <n v="1"/>
    <n v="47100000"/>
    <n v="1"/>
    <n v="47100000"/>
  </r>
  <r>
    <x v="72"/>
    <s v="A-KLASSE"/>
    <s v="B"/>
    <n v="5025020"/>
    <n v="4"/>
    <n v="20100080"/>
    <n v="12"/>
    <n v="62026800"/>
  </r>
  <r>
    <x v="72"/>
    <s v="AMG GT"/>
    <s v="F+S"/>
    <n v="20956667"/>
    <n v="3"/>
    <n v="62870001"/>
    <n v="17"/>
    <n v="323158001"/>
  </r>
  <r>
    <x v="72"/>
    <s v="C-KLASSE"/>
    <s v="D"/>
    <n v="5238906"/>
    <n v="15"/>
    <n v="78583590"/>
    <n v="79"/>
    <n v="460042323"/>
  </r>
  <r>
    <x v="72"/>
    <s v="CLA-KLASSE"/>
    <s v="C"/>
    <n v="5136255"/>
    <n v="6"/>
    <n v="30817530"/>
    <n v="48"/>
    <n v="232317137"/>
  </r>
  <r>
    <x v="72"/>
    <s v="CLS-KLASSE"/>
    <s v="E"/>
    <n v="7420000"/>
    <n v="2"/>
    <n v="14840000"/>
    <n v="9"/>
    <n v="79268000"/>
  </r>
  <r>
    <x v="72"/>
    <s v="E-KLASSE"/>
    <s v="E"/>
    <n v="6899848"/>
    <n v="56"/>
    <n v="386391488"/>
    <n v="263"/>
    <n v="1935651867"/>
  </r>
  <r>
    <x v="72"/>
    <s v="G-KLASSE"/>
    <s v="SUV"/>
    <n v="27074028"/>
    <n v="84"/>
    <n v="2274218352"/>
    <n v="550"/>
    <n v="18013985107"/>
  </r>
  <r>
    <x v="72"/>
    <s v="GLA-KLASSE"/>
    <s v="SUV"/>
    <n v="3647400"/>
    <n v="6"/>
    <n v="21884400"/>
    <n v="23"/>
    <n v="113823720"/>
  </r>
  <r>
    <x v="72"/>
    <s v="GLB-KLASSE"/>
    <s v="SUV"/>
    <n v="7260370"/>
    <n v="7"/>
    <n v="50822590"/>
    <n v="47"/>
    <n v="326517376"/>
  </r>
  <r>
    <x v="72"/>
    <s v="GLC-KLASSE"/>
    <s v="SUV"/>
    <n v="8897540"/>
    <n v="48"/>
    <n v="427081920"/>
    <n v="188"/>
    <n v="1672726132"/>
  </r>
  <r>
    <x v="72"/>
    <s v="GLE-KLASSE"/>
    <s v="SUV"/>
    <n v="15227904"/>
    <n v="153"/>
    <n v="2329869312"/>
    <n v="755"/>
    <n v="12625589968"/>
  </r>
  <r>
    <x v="72"/>
    <s v="GL-KLASSE"/>
    <s v="SUV"/>
    <n v="0"/>
    <m/>
    <m/>
    <n v="1"/>
    <n v="7150000"/>
  </r>
  <r>
    <x v="72"/>
    <s v="GLS-KLASSE"/>
    <s v="SUV"/>
    <n v="19441884"/>
    <n v="77"/>
    <n v="1497025068"/>
    <n v="488"/>
    <n v="9490798629"/>
  </r>
  <r>
    <x v="72"/>
    <s v="MERCEDES EQA"/>
    <s v="B"/>
    <n v="0"/>
    <m/>
    <m/>
    <n v="1"/>
    <n v="3800000"/>
  </r>
  <r>
    <x v="72"/>
    <s v="MERCEDES EQB"/>
    <s v="SUV"/>
    <n v="4900000"/>
    <n v="2"/>
    <n v="9800000"/>
    <n v="4"/>
    <n v="18200000"/>
  </r>
  <r>
    <x v="72"/>
    <s v="MERCEDES EQC"/>
    <s v="SUV"/>
    <n v="6305000"/>
    <n v="4"/>
    <n v="25220000"/>
    <n v="11"/>
    <n v="66945000"/>
  </r>
  <r>
    <x v="72"/>
    <s v="MERCEDES EQE"/>
    <s v="E"/>
    <n v="5430000"/>
    <n v="5"/>
    <n v="27150000"/>
    <n v="11"/>
    <n v="63441000"/>
  </r>
  <r>
    <x v="72"/>
    <s v="MERCEDES EQS"/>
    <s v="F+S"/>
    <n v="16300000"/>
    <n v="9"/>
    <n v="146700000"/>
    <n v="48"/>
    <n v="812172000"/>
  </r>
  <r>
    <x v="72"/>
    <s v="S-KLASSE"/>
    <s v="F+S"/>
    <n v="23235920"/>
    <n v="107"/>
    <n v="2486243440"/>
    <n v="547"/>
    <n v="16346926417"/>
  </r>
  <r>
    <x v="72"/>
    <s v="SL-KLASSE"/>
    <s v="F+S"/>
    <n v="12160000"/>
    <n v="6"/>
    <n v="72960000"/>
    <n v="26"/>
    <n v="316160000"/>
  </r>
  <r>
    <x v="73"/>
    <s v="MG 5"/>
    <s v="B"/>
    <n v="0"/>
    <m/>
    <m/>
    <n v="2"/>
    <n v="2662000"/>
  </r>
  <r>
    <x v="73"/>
    <s v="MG 6"/>
    <s v="C"/>
    <n v="1421000"/>
    <n v="1"/>
    <n v="1421000"/>
    <n v="2"/>
    <n v="2842000"/>
  </r>
  <r>
    <x v="73"/>
    <s v="MG HS"/>
    <s v="SUV"/>
    <n v="0"/>
    <m/>
    <m/>
    <n v="1"/>
    <n v="1382000"/>
  </r>
  <r>
    <x v="74"/>
    <s v="MINI MINI"/>
    <s v="B"/>
    <n v="3056000"/>
    <n v="14"/>
    <n v="42784000"/>
    <n v="88"/>
    <n v="262848995"/>
  </r>
  <r>
    <x v="75"/>
    <s v="AIRTREK"/>
    <s v="SUV"/>
    <n v="0"/>
    <m/>
    <m/>
    <n v="5"/>
    <n v="15978000"/>
  </r>
  <r>
    <x v="75"/>
    <s v="ASX"/>
    <s v="SUV"/>
    <n v="2989667"/>
    <n v="22"/>
    <n v="65772674"/>
    <n v="170"/>
    <n v="515544674"/>
  </r>
  <r>
    <x v="75"/>
    <s v="ECLIPSE CROSS"/>
    <s v="SUV"/>
    <n v="4109000"/>
    <n v="12"/>
    <n v="49308000"/>
    <n v="70"/>
    <n v="276727139"/>
  </r>
  <r>
    <x v="75"/>
    <s v="MITSUBISHI ATTRAGE"/>
    <s v="B"/>
    <n v="0"/>
    <m/>
    <m/>
    <n v="4"/>
    <n v="6698970"/>
  </r>
  <r>
    <x v="75"/>
    <s v="MITSUBISHI EK X"/>
    <s v="A"/>
    <n v="818000"/>
    <n v="1"/>
    <n v="818000"/>
    <n v="1"/>
    <n v="818000"/>
  </r>
  <r>
    <x v="75"/>
    <s v="MITSUBISHI XPANDER"/>
    <s v="SUV"/>
    <n v="2649000"/>
    <n v="115"/>
    <n v="304635000"/>
    <n v="566"/>
    <n v="1431225000"/>
  </r>
  <r>
    <x v="75"/>
    <s v="MONTERO"/>
    <s v="SUV"/>
    <n v="4075737"/>
    <n v="109"/>
    <n v="444255333"/>
    <n v="799"/>
    <n v="3120278023"/>
  </r>
  <r>
    <x v="75"/>
    <s v="OUTLANDER"/>
    <s v="SUV"/>
    <n v="2729533"/>
    <n v="360"/>
    <n v="982631880"/>
    <n v="1288"/>
    <n v="3572735900"/>
  </r>
  <r>
    <x v="75"/>
    <s v="PAJERO"/>
    <s v="SUV"/>
    <n v="2929495"/>
    <n v="9"/>
    <n v="26365455"/>
    <n v="216"/>
    <n v="634734585"/>
  </r>
  <r>
    <x v="75"/>
    <s v="PAJERO SPORT"/>
    <s v="SUV"/>
    <n v="5449588"/>
    <n v="74"/>
    <n v="403269512"/>
    <n v="372"/>
    <n v="2024784370"/>
  </r>
  <r>
    <x v="75"/>
    <s v="RVR"/>
    <s v="Minivan"/>
    <n v="3380000"/>
    <n v="2"/>
    <n v="6760000"/>
    <n v="6"/>
    <n v="20096000"/>
  </r>
  <r>
    <x v="76"/>
    <s v="NIO EC6"/>
    <s v="SUV"/>
    <n v="8530000"/>
    <n v="1"/>
    <n v="8530000"/>
    <n v="3"/>
    <n v="19465000"/>
  </r>
  <r>
    <x v="76"/>
    <s v="NIO ES6"/>
    <s v="SUV"/>
    <n v="0"/>
    <m/>
    <m/>
    <n v="1"/>
    <n v="9080000"/>
  </r>
  <r>
    <x v="76"/>
    <s v="NIO ES7"/>
    <s v="SUV"/>
    <n v="8590000"/>
    <n v="1"/>
    <n v="8590000"/>
    <n v="2"/>
    <n v="17180000"/>
  </r>
  <r>
    <x v="76"/>
    <s v="NIO ES8"/>
    <s v="SUV"/>
    <n v="9340000"/>
    <n v="3"/>
    <n v="28020000"/>
    <n v="4"/>
    <n v="37570000"/>
  </r>
  <r>
    <x v="76"/>
    <s v="NIO ET7"/>
    <s v="E"/>
    <n v="9250000"/>
    <n v="1"/>
    <n v="9250000"/>
    <n v="4"/>
    <n v="34600000"/>
  </r>
  <r>
    <x v="77"/>
    <s v="ALTIMA"/>
    <s v="E"/>
    <n v="0"/>
    <m/>
    <m/>
    <n v="4"/>
    <n v="14268000"/>
  </r>
  <r>
    <x v="77"/>
    <s v="DAYZ"/>
    <s v="Minivan"/>
    <n v="888900"/>
    <n v="1"/>
    <n v="888900"/>
    <n v="5"/>
    <n v="4688900"/>
  </r>
  <r>
    <x v="77"/>
    <s v="GT-R"/>
    <s v="F+S"/>
    <n v="0"/>
    <m/>
    <m/>
    <n v="1"/>
    <n v="7626000"/>
  </r>
  <r>
    <x v="77"/>
    <s v="JUKE"/>
    <s v="SUV"/>
    <n v="0"/>
    <m/>
    <m/>
    <n v="1"/>
    <n v="1115000"/>
  </r>
  <r>
    <x v="77"/>
    <s v="KIX"/>
    <s v="SUV"/>
    <n v="2356987"/>
    <n v="3"/>
    <n v="7070961"/>
    <n v="12"/>
    <n v="25970961"/>
  </r>
  <r>
    <x v="77"/>
    <s v="LEAF"/>
    <s v="C"/>
    <n v="2899000"/>
    <n v="5"/>
    <n v="14495000"/>
    <n v="15"/>
    <n v="43485000"/>
  </r>
  <r>
    <x v="77"/>
    <s v="MAXIMA"/>
    <s v="E"/>
    <n v="4500000"/>
    <n v="1"/>
    <n v="4500000"/>
    <n v="2"/>
    <n v="7845000"/>
  </r>
  <r>
    <x v="77"/>
    <s v="MURANO"/>
    <s v="SUV"/>
    <n v="4409000"/>
    <n v="6"/>
    <n v="26454000"/>
    <n v="52"/>
    <n v="229268000"/>
  </r>
  <r>
    <x v="77"/>
    <s v="NISSAN ARIYA"/>
    <s v="SUV"/>
    <n v="0"/>
    <m/>
    <m/>
    <n v="2"/>
    <n v="11120000"/>
  </r>
  <r>
    <x v="77"/>
    <s v="NISSAN AURA"/>
    <s v="Minivan"/>
    <n v="2798000"/>
    <n v="3"/>
    <n v="8394000"/>
    <n v="3"/>
    <n v="8394000"/>
  </r>
  <r>
    <x v="77"/>
    <s v="NISSAN UNSPECIFIED"/>
    <s v="UNSPEC"/>
    <n v="2500000"/>
    <n v="1"/>
    <n v="2500000"/>
    <n v="3"/>
    <n v="5800000"/>
  </r>
  <r>
    <x v="77"/>
    <s v="NOTE"/>
    <s v="Minivan"/>
    <n v="517000"/>
    <n v="4"/>
    <n v="2068000"/>
    <n v="24"/>
    <n v="13384500"/>
  </r>
  <r>
    <x v="77"/>
    <s v="PATHFINDER"/>
    <s v="SUV"/>
    <n v="5785000"/>
    <n v="4"/>
    <n v="23140000"/>
    <n v="28"/>
    <n v="161980000"/>
  </r>
  <r>
    <x v="77"/>
    <s v="PATROL"/>
    <s v="SUV"/>
    <n v="4550000"/>
    <n v="13"/>
    <n v="59150000"/>
    <n v="91"/>
    <n v="414050000"/>
  </r>
  <r>
    <x v="77"/>
    <s v="QASHQAI"/>
    <s v="SUV"/>
    <n v="3157440"/>
    <n v="64"/>
    <n v="202076160"/>
    <n v="660"/>
    <n v="1698655775"/>
  </r>
  <r>
    <x v="77"/>
    <s v="ROGUE"/>
    <s v="SUV"/>
    <n v="3550000"/>
    <n v="2"/>
    <n v="7100000"/>
    <n v="17"/>
    <n v="54350000"/>
  </r>
  <r>
    <x v="77"/>
    <s v="SENTRA/LUCINO/"/>
    <s v="C"/>
    <n v="1041000"/>
    <n v="1"/>
    <n v="1041000"/>
    <n v="1"/>
    <n v="1041000"/>
  </r>
  <r>
    <x v="77"/>
    <s v="SERENA"/>
    <s v="Minivan"/>
    <n v="0"/>
    <m/>
    <m/>
    <n v="5"/>
    <n v="16750000"/>
  </r>
  <r>
    <x v="77"/>
    <s v="TERRANO"/>
    <s v="SUV"/>
    <n v="1690000"/>
    <n v="8"/>
    <n v="13520000"/>
    <n v="74"/>
    <n v="125060000"/>
  </r>
  <r>
    <x v="77"/>
    <s v="VERSA"/>
    <s v="C"/>
    <n v="2150000"/>
    <n v="1"/>
    <n v="2150000"/>
    <n v="1"/>
    <n v="2150000"/>
  </r>
  <r>
    <x v="77"/>
    <s v="XTERRA/PALADIN/"/>
    <s v="SUV"/>
    <n v="2756000"/>
    <n v="1"/>
    <n v="2756000"/>
    <n v="13"/>
    <n v="37665000"/>
  </r>
  <r>
    <x v="77"/>
    <s v="X-TRAIL"/>
    <s v="SUV"/>
    <n v="3638083"/>
    <n v="28"/>
    <n v="101866324"/>
    <n v="357"/>
    <n v="1123475523"/>
  </r>
  <r>
    <x v="78"/>
    <s v="OMODA C5"/>
    <s v="SUV"/>
    <n v="2734900"/>
    <n v="3073"/>
    <n v="8404347700"/>
    <n v="13438"/>
    <n v="34542556200"/>
  </r>
  <r>
    <x v="78"/>
    <s v="OMODA S5"/>
    <s v="SUV"/>
    <n v="2214900"/>
    <n v="295"/>
    <n v="653395500"/>
    <n v="386"/>
    <n v="849946400"/>
  </r>
  <r>
    <x v="79"/>
    <s v="MOKKA"/>
    <s v="SUV"/>
    <n v="0"/>
    <m/>
    <m/>
    <n v="2"/>
    <n v="2370000"/>
  </r>
  <r>
    <x v="79"/>
    <s v="OPEL CORSA"/>
    <s v="B"/>
    <n v="690000"/>
    <n v="1"/>
    <n v="690000"/>
    <n v="1"/>
    <n v="690000"/>
  </r>
  <r>
    <x v="79"/>
    <s v="OPEL CROSSLAND X"/>
    <s v="SUV"/>
    <n v="2109000"/>
    <n v="1"/>
    <n v="2109000"/>
    <n v="8"/>
    <n v="17222000"/>
  </r>
  <r>
    <x v="80"/>
    <s v="ORA GOOD CAT"/>
    <s v="C"/>
    <n v="3280000"/>
    <n v="1"/>
    <n v="3280000"/>
    <n v="2"/>
    <n v="5930000"/>
  </r>
  <r>
    <x v="81"/>
    <s v="PEUGEOT 2008"/>
    <s v="SUV"/>
    <n v="4374000"/>
    <n v="2"/>
    <n v="8748000"/>
    <n v="8"/>
    <n v="22488000"/>
  </r>
  <r>
    <x v="81"/>
    <s v="PEUGEOT 3008"/>
    <s v="SUV"/>
    <n v="4676965"/>
    <n v="1"/>
    <n v="4676965"/>
    <n v="19"/>
    <n v="82962566"/>
  </r>
  <r>
    <x v="81"/>
    <s v="PEUGEOT 408"/>
    <s v="C"/>
    <n v="1636000"/>
    <n v="6"/>
    <n v="9816000"/>
    <n v="29"/>
    <n v="47444000"/>
  </r>
  <r>
    <x v="81"/>
    <s v="PEUGEOT 5008"/>
    <s v="Minivan"/>
    <n v="0"/>
    <m/>
    <m/>
    <n v="3"/>
    <n v="10109500"/>
  </r>
  <r>
    <x v="81"/>
    <s v="PEUGEOT 508"/>
    <s v="D"/>
    <n v="0"/>
    <m/>
    <m/>
    <n v="1"/>
    <n v="1890000"/>
  </r>
  <r>
    <x v="82"/>
    <s v="POLESTAR 2"/>
    <s v="D"/>
    <n v="4100000"/>
    <n v="4"/>
    <n v="16400000"/>
    <n v="9"/>
    <n v="36600000"/>
  </r>
  <r>
    <x v="83"/>
    <s v="BOXSTER"/>
    <s v="F+S"/>
    <n v="11900000"/>
    <n v="1"/>
    <n v="11900000"/>
    <n v="2"/>
    <n v="23800000"/>
  </r>
  <r>
    <x v="83"/>
    <s v="CAYENNE"/>
    <s v="SUV"/>
    <n v="14204388"/>
    <n v="105"/>
    <n v="1491460740"/>
    <n v="599"/>
    <n v="8915296960"/>
  </r>
  <r>
    <x v="83"/>
    <s v="CAYMAN"/>
    <s v="F+S"/>
    <n v="6070634"/>
    <n v="1"/>
    <n v="6070634"/>
    <n v="3"/>
    <n v="20498376"/>
  </r>
  <r>
    <x v="83"/>
    <s v="MACAN"/>
    <s v="SUV"/>
    <n v="9236636"/>
    <n v="23"/>
    <n v="212442628"/>
    <n v="152"/>
    <n v="1324753515"/>
  </r>
  <r>
    <x v="83"/>
    <s v="PANAMERA"/>
    <s v="F+S"/>
    <n v="20387273"/>
    <n v="15"/>
    <n v="305809095"/>
    <n v="50"/>
    <n v="731160383"/>
  </r>
  <r>
    <x v="83"/>
    <s v="PORSCHE 911"/>
    <s v="F+S"/>
    <n v="24866667"/>
    <n v="6"/>
    <n v="149200002"/>
    <n v="6"/>
    <n v="149200002"/>
  </r>
  <r>
    <x v="83"/>
    <s v="PORSCHE 911 CARRERA"/>
    <s v="F+S"/>
    <n v="0"/>
    <m/>
    <m/>
    <n v="23"/>
    <n v="365016668"/>
  </r>
  <r>
    <x v="83"/>
    <s v="PORSCHE 911 TURBO"/>
    <s v="F+S"/>
    <n v="0"/>
    <m/>
    <m/>
    <n v="7"/>
    <n v="185650000"/>
  </r>
  <r>
    <x v="83"/>
    <s v="PORSCHE TAYCAN"/>
    <s v="F+S"/>
    <n v="10170000"/>
    <n v="8"/>
    <n v="81360000"/>
    <n v="51"/>
    <n v="562259181"/>
  </r>
  <r>
    <x v="84"/>
    <s v="ARKANA"/>
    <s v="SUV"/>
    <n v="2092413"/>
    <n v="86"/>
    <n v="179947518"/>
    <n v="527"/>
    <n v="1111965756"/>
  </r>
  <r>
    <x v="84"/>
    <s v="CLIO"/>
    <s v="B"/>
    <n v="0"/>
    <m/>
    <m/>
    <n v="1"/>
    <n v="1683000"/>
  </r>
  <r>
    <x v="84"/>
    <s v="DUSTER"/>
    <s v="SUV"/>
    <n v="1857538"/>
    <n v="30"/>
    <n v="55726140"/>
    <n v="368"/>
    <n v="659470008"/>
  </r>
  <r>
    <x v="84"/>
    <s v="KAPTUR"/>
    <s v="SUV"/>
    <n v="1931400"/>
    <n v="61"/>
    <n v="117815400"/>
    <n v="393"/>
    <n v="765103971"/>
  </r>
  <r>
    <x v="84"/>
    <s v="KOLEOS"/>
    <s v="SUV"/>
    <n v="2177900"/>
    <n v="7"/>
    <n v="15245300"/>
    <n v="42"/>
    <n v="91471800"/>
  </r>
  <r>
    <x v="84"/>
    <s v="MEGANE"/>
    <s v="C"/>
    <n v="1619990"/>
    <n v="1"/>
    <n v="1619990"/>
    <n v="1"/>
    <n v="1619990"/>
  </r>
  <r>
    <x v="84"/>
    <s v="RENAULT AUSTRAL"/>
    <s v="SUV"/>
    <n v="5790500"/>
    <n v="1"/>
    <n v="5790500"/>
    <n v="1"/>
    <n v="5790500"/>
  </r>
  <r>
    <x v="84"/>
    <s v="RENAULT LODGY"/>
    <s v="UNSPEC"/>
    <n v="0"/>
    <m/>
    <m/>
    <n v="1"/>
    <n v="2450000"/>
  </r>
  <r>
    <x v="84"/>
    <s v="RENAULT LOGAN"/>
    <s v="B"/>
    <n v="1216000"/>
    <n v="128"/>
    <n v="155648000"/>
    <n v="1303"/>
    <n v="1516284421"/>
  </r>
  <r>
    <x v="84"/>
    <s v="RENAULT SANDERO"/>
    <s v="B"/>
    <n v="1070547"/>
    <n v="96"/>
    <n v="102772512"/>
    <n v="976"/>
    <n v="1065169650"/>
  </r>
  <r>
    <x v="84"/>
    <s v="RENAULT ZOE"/>
    <s v="A"/>
    <n v="0"/>
    <m/>
    <m/>
    <n v="1"/>
    <n v="2450000"/>
  </r>
  <r>
    <x v="85"/>
    <s v="RIVIAN R1S"/>
    <s v="SUV"/>
    <n v="0"/>
    <m/>
    <m/>
    <n v="2"/>
    <n v="24960000"/>
  </r>
  <r>
    <x v="86"/>
    <s v="ROEWE I5"/>
    <s v="B"/>
    <n v="3120000"/>
    <n v="1"/>
    <n v="3120000"/>
    <n v="1"/>
    <n v="3120000"/>
  </r>
  <r>
    <x v="86"/>
    <s v="ROEWE IMAX8"/>
    <s v="Minivan"/>
    <n v="0"/>
    <m/>
    <m/>
    <n v="1"/>
    <n v="4133000"/>
  </r>
  <r>
    <x v="87"/>
    <s v="ROLLS-ROYCE CULLINAN"/>
    <s v="SUV"/>
    <n v="69400000"/>
    <n v="6"/>
    <n v="416400000"/>
    <n v="24"/>
    <n v="1648683333"/>
  </r>
  <r>
    <x v="87"/>
    <s v="ROLLS-ROYCE GHOST"/>
    <s v="F+S"/>
    <n v="45000000"/>
    <n v="2"/>
    <n v="90000000"/>
    <n v="11"/>
    <n v="495000000"/>
  </r>
  <r>
    <x v="87"/>
    <s v="ROLLS-ROYCE PHANTOM"/>
    <s v="F+S"/>
    <n v="0"/>
    <m/>
    <m/>
    <n v="4"/>
    <n v="332000000"/>
  </r>
  <r>
    <x v="88"/>
    <s v="SAIC-GM-WULING ZHIJI L7"/>
    <s v="F+S"/>
    <n v="0"/>
    <m/>
    <m/>
    <n v="1"/>
    <n v="6300000"/>
  </r>
  <r>
    <x v="89"/>
    <s v="SAMSUNG QM 6"/>
    <s v="SUV"/>
    <n v="3564000"/>
    <n v="1"/>
    <n v="3564000"/>
    <n v="1"/>
    <n v="3564000"/>
  </r>
  <r>
    <x v="89"/>
    <s v="SAMSUNG XM3"/>
    <s v="SUV"/>
    <n v="2754897"/>
    <n v="1"/>
    <n v="2754897"/>
    <n v="1"/>
    <n v="2754897"/>
  </r>
  <r>
    <x v="90"/>
    <s v="FABIA"/>
    <s v="B"/>
    <n v="0"/>
    <m/>
    <m/>
    <n v="2"/>
    <n v="2054000"/>
  </r>
  <r>
    <x v="90"/>
    <s v="KAROQ"/>
    <s v="SUV"/>
    <n v="2718993"/>
    <n v="50"/>
    <n v="135949650"/>
    <n v="445"/>
    <n v="1210904041"/>
  </r>
  <r>
    <x v="90"/>
    <s v="KODIAQ"/>
    <s v="SUV"/>
    <n v="4164282"/>
    <n v="101"/>
    <n v="420592482"/>
    <n v="518"/>
    <n v="2026945715"/>
  </r>
  <r>
    <x v="90"/>
    <s v="OCTAVIA"/>
    <s v="C"/>
    <n v="3090733"/>
    <n v="46"/>
    <n v="142173718"/>
    <n v="171"/>
    <n v="523596468"/>
  </r>
  <r>
    <x v="90"/>
    <s v="SKODA KAMIQ"/>
    <s v="SUV"/>
    <n v="2995000"/>
    <n v="3"/>
    <n v="8985000"/>
    <n v="9"/>
    <n v="21738000"/>
  </r>
  <r>
    <x v="90"/>
    <s v="SKODA RAPID"/>
    <s v="B+"/>
    <n v="1818136"/>
    <n v="71"/>
    <n v="129087656"/>
    <n v="891"/>
    <n v="1612636660"/>
  </r>
  <r>
    <x v="90"/>
    <s v="SUPERB"/>
    <s v="E"/>
    <n v="3921433"/>
    <n v="16"/>
    <n v="62742928"/>
    <n v="88"/>
    <n v="344648295"/>
  </r>
  <r>
    <x v="91"/>
    <s v="SKYWELL ET5"/>
    <s v="SUV"/>
    <n v="3980000"/>
    <n v="15"/>
    <n v="59700000"/>
    <n v="102"/>
    <n v="447650000"/>
  </r>
  <r>
    <x v="91"/>
    <s v="SKYWELL HT I"/>
    <s v="SUV"/>
    <n v="0"/>
    <m/>
    <m/>
    <n v="2"/>
    <n v="7950000"/>
  </r>
  <r>
    <x v="91"/>
    <s v="SKYWELL HT-I"/>
    <s v="SUV"/>
    <n v="3990000"/>
    <n v="16"/>
    <n v="63840000"/>
    <n v="18"/>
    <n v="71820000"/>
  </r>
  <r>
    <x v="92"/>
    <s v="FORTWO"/>
    <s v="A"/>
    <n v="979810"/>
    <n v="1"/>
    <n v="979810"/>
    <n v="1"/>
    <n v="979810"/>
  </r>
  <r>
    <x v="92"/>
    <s v="SMART SMART"/>
    <s v="A"/>
    <n v="1740000"/>
    <n v="2"/>
    <n v="3480000"/>
    <n v="3"/>
    <n v="4820000"/>
  </r>
  <r>
    <x v="93"/>
    <s v="SOKON SERES SF5"/>
    <s v="SUV"/>
    <n v="4520000"/>
    <n v="1"/>
    <n v="4520000"/>
    <n v="15"/>
    <n v="64440000"/>
  </r>
  <r>
    <x v="94"/>
    <s v="REXTON"/>
    <s v="SUV"/>
    <n v="2063323"/>
    <n v="5"/>
    <n v="10316615"/>
    <n v="32"/>
    <n v="73226345"/>
  </r>
  <r>
    <x v="94"/>
    <s v="SSANGYONG TORRES"/>
    <s v="SUV"/>
    <n v="0"/>
    <m/>
    <m/>
    <n v="4"/>
    <n v="12007000"/>
  </r>
  <r>
    <x v="94"/>
    <s v="TIVOLI"/>
    <s v="SUV"/>
    <n v="0"/>
    <m/>
    <m/>
    <n v="1"/>
    <n v="1199000"/>
  </r>
  <r>
    <x v="95"/>
    <s v="ASCENT"/>
    <s v="SUV"/>
    <n v="6910000"/>
    <n v="2"/>
    <n v="13820000"/>
    <n v="3"/>
    <n v="19460000"/>
  </r>
  <r>
    <x v="95"/>
    <s v="BRZ"/>
    <s v="F+S"/>
    <n v="2799900"/>
    <n v="1"/>
    <n v="2799900"/>
    <n v="2"/>
    <n v="5599800"/>
  </r>
  <r>
    <x v="95"/>
    <s v="FORESTER"/>
    <s v="SUV"/>
    <n v="4724116"/>
    <n v="81"/>
    <n v="382653396"/>
    <n v="468"/>
    <n v="2176534735"/>
  </r>
  <r>
    <x v="95"/>
    <s v="IMPREZA"/>
    <s v="C"/>
    <n v="1129000"/>
    <n v="1"/>
    <n v="1129000"/>
    <n v="3"/>
    <n v="4328800"/>
  </r>
  <r>
    <x v="95"/>
    <s v="LEGACY"/>
    <s v="D"/>
    <n v="0"/>
    <m/>
    <m/>
    <n v="1"/>
    <n v="2819900"/>
  </r>
  <r>
    <x v="95"/>
    <s v="LEVORG"/>
    <s v="SUV"/>
    <n v="3100000"/>
    <n v="1"/>
    <n v="3100000"/>
    <n v="5"/>
    <n v="12100000"/>
  </r>
  <r>
    <x v="95"/>
    <s v="OUTBACK"/>
    <s v="D"/>
    <n v="5629000"/>
    <n v="36"/>
    <n v="202644000"/>
    <n v="258"/>
    <n v="1452282000"/>
  </r>
  <r>
    <x v="95"/>
    <s v="SUBARU CROSSTREK"/>
    <s v="SUV"/>
    <n v="0"/>
    <m/>
    <m/>
    <n v="6"/>
    <n v="15200000"/>
  </r>
  <r>
    <x v="95"/>
    <s v="SUBARU XV"/>
    <s v="SUV"/>
    <n v="3809000"/>
    <n v="5"/>
    <n v="19045000"/>
    <n v="56"/>
    <n v="213304000"/>
  </r>
  <r>
    <x v="95"/>
    <s v="WRX"/>
    <s v="C"/>
    <n v="0"/>
    <m/>
    <m/>
    <n v="2"/>
    <n v="7438000"/>
  </r>
  <r>
    <x v="96"/>
    <s v="/GRAND/ VITARA"/>
    <s v="SUV"/>
    <n v="2349000"/>
    <n v="20"/>
    <n v="46980000"/>
    <n v="154"/>
    <n v="371041293"/>
  </r>
  <r>
    <x v="96"/>
    <s v="ALTO"/>
    <s v="A"/>
    <n v="0"/>
    <m/>
    <m/>
    <n v="1"/>
    <n v="1750000"/>
  </r>
  <r>
    <x v="96"/>
    <s v="BALENO"/>
    <s v="C"/>
    <n v="2170000"/>
    <n v="130"/>
    <n v="282100000"/>
    <n v="374"/>
    <n v="785188000"/>
  </r>
  <r>
    <x v="96"/>
    <s v="CELERIO"/>
    <s v="F+S"/>
    <n v="0"/>
    <m/>
    <m/>
    <n v="1"/>
    <n v="1490000"/>
  </r>
  <r>
    <x v="96"/>
    <s v="ESCUDO"/>
    <s v="SUV"/>
    <n v="0"/>
    <m/>
    <m/>
    <n v="1"/>
    <n v="2500000"/>
  </r>
  <r>
    <x v="96"/>
    <s v="HUSTLER"/>
    <s v="SUV"/>
    <n v="0"/>
    <m/>
    <m/>
    <n v="4"/>
    <n v="4947880"/>
  </r>
  <r>
    <x v="96"/>
    <s v="IGNIS"/>
    <s v="B"/>
    <n v="0"/>
    <m/>
    <m/>
    <n v="1"/>
    <n v="948000"/>
  </r>
  <r>
    <x v="96"/>
    <s v="JIMNY"/>
    <s v="SUV"/>
    <n v="2579000"/>
    <n v="11"/>
    <n v="28369000"/>
    <n v="85"/>
    <n v="211815000"/>
  </r>
  <r>
    <x v="96"/>
    <s v="SOLIO"/>
    <s v="A"/>
    <n v="1169000"/>
    <n v="1"/>
    <n v="1169000"/>
    <n v="4"/>
    <n v="5447000"/>
  </r>
  <r>
    <x v="96"/>
    <s v="SUZUKI CIAZ"/>
    <s v="B"/>
    <n v="1860000"/>
    <n v="15"/>
    <n v="27900000"/>
    <n v="45"/>
    <n v="79059000"/>
  </r>
  <r>
    <x v="96"/>
    <s v="SUZUKI DZIRE"/>
    <s v="B"/>
    <n v="1480000"/>
    <n v="2"/>
    <n v="2960000"/>
    <n v="3"/>
    <n v="4885000"/>
  </r>
  <r>
    <x v="96"/>
    <s v="SUZUKI S-PRESSO"/>
    <s v="A"/>
    <n v="1350000"/>
    <n v="1"/>
    <n v="1350000"/>
    <n v="5"/>
    <n v="7030000"/>
  </r>
  <r>
    <x v="96"/>
    <s v="SWIFT"/>
    <s v="B"/>
    <n v="649000"/>
    <n v="10"/>
    <n v="6490000"/>
    <n v="54"/>
    <n v="43196000"/>
  </r>
  <r>
    <x v="96"/>
    <s v="SX 4"/>
    <s v="SUV"/>
    <n v="2309000"/>
    <n v="2"/>
    <n v="4618000"/>
    <n v="6"/>
    <n v="13854000"/>
  </r>
  <r>
    <x v="96"/>
    <s v="XBEE"/>
    <s v="SUV"/>
    <n v="0"/>
    <m/>
    <m/>
    <n v="1"/>
    <n v="1649000"/>
  </r>
  <r>
    <x v="97"/>
    <s v="TANK 300"/>
    <s v="SUV"/>
    <n v="3699000"/>
    <n v="670"/>
    <n v="2478330000"/>
    <n v="1687"/>
    <n v="6243510000"/>
  </r>
  <r>
    <x v="97"/>
    <s v="TANK 500"/>
    <s v="SUV"/>
    <n v="5199000"/>
    <n v="360"/>
    <n v="1871640000"/>
    <n v="816"/>
    <n v="4241784000"/>
  </r>
  <r>
    <x v="98"/>
    <s v="TESLA 3"/>
    <s v="D"/>
    <n v="2350000"/>
    <n v="27"/>
    <n v="63450000"/>
    <n v="124"/>
    <n v="407510000"/>
  </r>
  <r>
    <x v="98"/>
    <s v="TESLA S"/>
    <s v="F+S"/>
    <n v="7000000"/>
    <n v="11"/>
    <n v="77000000"/>
    <n v="35"/>
    <n v="419245001"/>
  </r>
  <r>
    <x v="98"/>
    <s v="TESLA X"/>
    <s v="SUV"/>
    <n v="12900000"/>
    <n v="22"/>
    <n v="283800000"/>
    <n v="81"/>
    <n v="1093235000"/>
  </r>
  <r>
    <x v="98"/>
    <s v="TESLA Y"/>
    <s v="SUV"/>
    <n v="3850000"/>
    <n v="85"/>
    <n v="327250000"/>
    <n v="398"/>
    <n v="2177971628"/>
  </r>
  <r>
    <x v="99"/>
    <s v="ALPHARD"/>
    <s v="Minivan"/>
    <n v="7759000"/>
    <n v="7"/>
    <n v="54313000"/>
    <n v="33"/>
    <n v="256047000"/>
  </r>
  <r>
    <x v="99"/>
    <s v="AQUA"/>
    <s v="B"/>
    <n v="2250000"/>
    <n v="3"/>
    <n v="6750000"/>
    <n v="6"/>
    <n v="11640000"/>
  </r>
  <r>
    <x v="99"/>
    <s v="AVALON"/>
    <s v="E"/>
    <n v="7650595"/>
    <n v="107"/>
    <n v="818613665"/>
    <n v="351"/>
    <n v="2403493669"/>
  </r>
  <r>
    <x v="99"/>
    <s v="AVANZA"/>
    <s v="Minivan"/>
    <n v="0"/>
    <m/>
    <m/>
    <n v="1"/>
    <n v="2150000"/>
  </r>
  <r>
    <x v="99"/>
    <s v="AYGO"/>
    <s v="A"/>
    <n v="0"/>
    <m/>
    <m/>
    <n v="1"/>
    <n v="1250000"/>
  </r>
  <r>
    <x v="99"/>
    <s v="CAMRY"/>
    <s v="D"/>
    <n v="2885533"/>
    <n v="578"/>
    <n v="1667838074"/>
    <n v="2106"/>
    <n v="6474304016"/>
  </r>
  <r>
    <x v="99"/>
    <s v="C-HR"/>
    <s v="SUV"/>
    <n v="2657056"/>
    <n v="23"/>
    <n v="61112288"/>
    <n v="146"/>
    <n v="397789180"/>
  </r>
  <r>
    <x v="99"/>
    <s v="COROLLA"/>
    <s v="C"/>
    <n v="2025922"/>
    <n v="167"/>
    <n v="338328974"/>
    <n v="518"/>
    <n v="1058002732"/>
  </r>
  <r>
    <x v="99"/>
    <s v="CROWN"/>
    <s v="F+S"/>
    <n v="5599000"/>
    <n v="2"/>
    <n v="11198000"/>
    <n v="13"/>
    <n v="72487000"/>
  </r>
  <r>
    <x v="99"/>
    <s v="ESQUIRE"/>
    <s v="Minivan"/>
    <n v="0"/>
    <m/>
    <m/>
    <n v="1"/>
    <n v="2275000"/>
  </r>
  <r>
    <x v="99"/>
    <s v="FJ CRUISER"/>
    <s v="SUV"/>
    <n v="5759255"/>
    <n v="23"/>
    <n v="132462865"/>
    <n v="168"/>
    <n v="967078280"/>
  </r>
  <r>
    <x v="99"/>
    <s v="FORTUNER"/>
    <s v="SUV"/>
    <n v="4348000"/>
    <n v="47"/>
    <n v="204356000"/>
    <n v="330"/>
    <n v="1283602000"/>
  </r>
  <r>
    <x v="99"/>
    <s v="GR 86"/>
    <s v="F+S"/>
    <n v="0"/>
    <m/>
    <m/>
    <n v="2"/>
    <n v="4434000"/>
  </r>
  <r>
    <x v="99"/>
    <s v="GRANVIA"/>
    <s v="Minivan"/>
    <n v="8499000"/>
    <n v="1"/>
    <n v="8499000"/>
    <n v="23"/>
    <n v="195477000"/>
  </r>
  <r>
    <x v="99"/>
    <s v="GT 86"/>
    <s v="C"/>
    <n v="2217000"/>
    <n v="1"/>
    <n v="2217000"/>
    <n v="3"/>
    <n v="6357000"/>
  </r>
  <r>
    <x v="99"/>
    <s v="HARRIER"/>
    <s v="SUV"/>
    <n v="4180000"/>
    <n v="22"/>
    <n v="91960000"/>
    <n v="98"/>
    <n v="395345000"/>
  </r>
  <r>
    <x v="99"/>
    <s v="HIGHLANDER"/>
    <s v="SUV"/>
    <n v="4935923"/>
    <n v="74"/>
    <n v="365258302"/>
    <n v="399"/>
    <n v="1975096896"/>
  </r>
  <r>
    <x v="99"/>
    <s v="IZOA EV"/>
    <s v="SUV"/>
    <n v="0"/>
    <m/>
    <m/>
    <n v="1"/>
    <n v="2606000"/>
  </r>
  <r>
    <x v="99"/>
    <s v="LAND CRUISER 300"/>
    <s v="SUV"/>
    <n v="7311584"/>
    <n v="289"/>
    <n v="2113047776"/>
    <n v="1413"/>
    <n v="10336638174"/>
  </r>
  <r>
    <x v="99"/>
    <s v="LANDCRUISER"/>
    <s v="SUV"/>
    <n v="5130000"/>
    <n v="263"/>
    <n v="1349190000"/>
    <n v="1771"/>
    <n v="8011970974"/>
  </r>
  <r>
    <x v="99"/>
    <s v="LANDCRUISER 200"/>
    <s v="SUV"/>
    <n v="5532500"/>
    <n v="1"/>
    <n v="5532500"/>
    <n v="32"/>
    <n v="179496902"/>
  </r>
  <r>
    <x v="99"/>
    <s v="LEVIN"/>
    <s v="C"/>
    <n v="1638000"/>
    <n v="4"/>
    <n v="6552000"/>
    <n v="9"/>
    <n v="14439000"/>
  </r>
  <r>
    <x v="99"/>
    <s v="NOAH"/>
    <s v="Minivan"/>
    <n v="2965000"/>
    <n v="1"/>
    <n v="2965000"/>
    <n v="2"/>
    <n v="6265000"/>
  </r>
  <r>
    <x v="99"/>
    <s v="PASSO"/>
    <s v="B"/>
    <n v="1246000"/>
    <n v="2"/>
    <n v="2492000"/>
    <n v="5"/>
    <n v="6230000"/>
  </r>
  <r>
    <x v="99"/>
    <s v="PIXIS SPACE"/>
    <s v="B"/>
    <n v="0"/>
    <m/>
    <m/>
    <n v="1"/>
    <n v="1246000"/>
  </r>
  <r>
    <x v="99"/>
    <s v="PREMIO"/>
    <s v="D"/>
    <n v="0"/>
    <m/>
    <m/>
    <n v="1"/>
    <n v="1790000"/>
  </r>
  <r>
    <x v="99"/>
    <s v="PRIUS"/>
    <s v="C"/>
    <n v="3408500"/>
    <n v="2"/>
    <n v="6817000"/>
    <n v="8"/>
    <n v="30531000"/>
  </r>
  <r>
    <x v="99"/>
    <s v="PROBOX"/>
    <s v="Minivan"/>
    <n v="1293000"/>
    <n v="3"/>
    <n v="3879000"/>
    <n v="4"/>
    <n v="5229000"/>
  </r>
  <r>
    <x v="99"/>
    <s v="RAV4"/>
    <s v="SUV"/>
    <n v="2963818"/>
    <n v="457"/>
    <n v="1354464826"/>
    <n v="1970"/>
    <n v="5687885224"/>
  </r>
  <r>
    <x v="99"/>
    <s v="ROOMY"/>
    <s v="Minivan"/>
    <n v="0"/>
    <m/>
    <m/>
    <n v="2"/>
    <n v="2195000"/>
  </r>
  <r>
    <x v="99"/>
    <s v="RUNNER"/>
    <s v="SUV"/>
    <n v="7870000"/>
    <n v="5"/>
    <n v="39350000"/>
    <n v="16"/>
    <n v="115890000"/>
  </r>
  <r>
    <x v="99"/>
    <s v="RUSH"/>
    <s v="SUV"/>
    <n v="2670000"/>
    <n v="8"/>
    <n v="21360000"/>
    <n v="63"/>
    <n v="163720000"/>
  </r>
  <r>
    <x v="99"/>
    <s v="SEQUOIA"/>
    <s v="SUV"/>
    <n v="11340000"/>
    <n v="29"/>
    <n v="328860000"/>
    <n v="74"/>
    <n v="805120000"/>
  </r>
  <r>
    <x v="99"/>
    <s v="SIENNA"/>
    <s v="Minivan"/>
    <n v="6720000"/>
    <n v="8"/>
    <n v="53760000"/>
    <n v="29"/>
    <n v="189570000"/>
  </r>
  <r>
    <x v="99"/>
    <s v="SIENTA"/>
    <s v="Minivan"/>
    <n v="0"/>
    <m/>
    <m/>
    <n v="2"/>
    <n v="3800000"/>
  </r>
  <r>
    <x v="99"/>
    <s v="SOLUNA /VIOS/"/>
    <s v="B"/>
    <n v="0"/>
    <m/>
    <m/>
    <n v="9"/>
    <n v="8541000"/>
  </r>
  <r>
    <x v="99"/>
    <s v="SUPRA"/>
    <s v="F+S"/>
    <n v="9370000"/>
    <n v="3"/>
    <n v="28110000"/>
    <n v="7"/>
    <n v="56730000"/>
  </r>
  <r>
    <x v="99"/>
    <s v="TOYOTA BZ4X"/>
    <s v="SUV"/>
    <n v="5140000"/>
    <n v="4"/>
    <n v="20560000"/>
    <n v="5"/>
    <n v="22822000"/>
  </r>
  <r>
    <x v="99"/>
    <s v="TOYOTA RAIZE"/>
    <s v="SUV"/>
    <n v="2299000"/>
    <n v="5"/>
    <n v="11495000"/>
    <n v="17"/>
    <n v="41400000"/>
  </r>
  <r>
    <x v="99"/>
    <s v="TOYOTA UNSPECIFIED"/>
    <s v="UNSPEC"/>
    <n v="2899999"/>
    <n v="2"/>
    <n v="5799998"/>
    <n v="4"/>
    <n v="9268998"/>
  </r>
  <r>
    <x v="99"/>
    <s v="TOYOTA WIGO"/>
    <s v="A"/>
    <n v="0"/>
    <m/>
    <m/>
    <n v="1"/>
    <n v="1550000"/>
  </r>
  <r>
    <x v="99"/>
    <s v="TOYOTA WILDLANDER"/>
    <s v="SUV"/>
    <n v="0"/>
    <m/>
    <m/>
    <n v="1"/>
    <n v="3201000"/>
  </r>
  <r>
    <x v="99"/>
    <s v="VELLFIRE"/>
    <s v="Minivan"/>
    <n v="4600000"/>
    <n v="1"/>
    <n v="4600000"/>
    <n v="1"/>
    <n v="4600000"/>
  </r>
  <r>
    <x v="99"/>
    <s v="VENZA"/>
    <s v="SUV"/>
    <n v="6570000"/>
    <n v="11"/>
    <n v="72270000"/>
    <n v="28"/>
    <n v="177480000"/>
  </r>
  <r>
    <x v="99"/>
    <s v="VOXY"/>
    <s v="Minivan"/>
    <n v="0"/>
    <m/>
    <m/>
    <n v="4"/>
    <n v="11264000"/>
  </r>
  <r>
    <x v="99"/>
    <s v="YARIS"/>
    <s v="B"/>
    <n v="7990000"/>
    <n v="5"/>
    <n v="39950000"/>
    <n v="43"/>
    <n v="287850000"/>
  </r>
  <r>
    <x v="100"/>
    <s v="UAZ 3151 / HUNTER"/>
    <s v="SUV"/>
    <n v="1395000"/>
    <n v="57"/>
    <n v="79515000"/>
    <n v="248"/>
    <n v="345960000"/>
  </r>
  <r>
    <x v="100"/>
    <s v="UAZ 3163 PATRIOT"/>
    <s v="SUV"/>
    <n v="1935000"/>
    <n v="538"/>
    <n v="1041030000"/>
    <n v="3148"/>
    <n v="6090305404"/>
  </r>
  <r>
    <x v="100"/>
    <s v="UAZ UNSPECIFIED"/>
    <s v="UNSPEC"/>
    <n v="0"/>
    <m/>
    <m/>
    <n v="1"/>
    <n v="1560000"/>
  </r>
  <r>
    <x v="101"/>
    <s v="ARTEON"/>
    <s v="F+S"/>
    <n v="2639000"/>
    <n v="4"/>
    <n v="10556000"/>
    <n v="10"/>
    <n v="26290000"/>
  </r>
  <r>
    <x v="101"/>
    <s v="BORA"/>
    <s v="C"/>
    <n v="2500000"/>
    <n v="221"/>
    <n v="552500000"/>
    <n v="787"/>
    <n v="1836692208"/>
  </r>
  <r>
    <x v="101"/>
    <s v="CC"/>
    <s v="E"/>
    <n v="1870000"/>
    <n v="1"/>
    <n v="1870000"/>
    <n v="1"/>
    <n v="1870000"/>
  </r>
  <r>
    <x v="101"/>
    <s v="E-LAVIDA"/>
    <s v="D"/>
    <n v="1745000"/>
    <n v="1"/>
    <n v="1745000"/>
    <n v="6"/>
    <n v="11801000"/>
  </r>
  <r>
    <x v="101"/>
    <s v="GOLF"/>
    <s v="C"/>
    <n v="4593500"/>
    <n v="3"/>
    <n v="13780500"/>
    <n v="7"/>
    <n v="32457000"/>
  </r>
  <r>
    <x v="101"/>
    <s v="ID3"/>
    <s v="C"/>
    <n v="3560000"/>
    <n v="8"/>
    <n v="28480000"/>
    <n v="34"/>
    <n v="131741600"/>
  </r>
  <r>
    <x v="101"/>
    <s v="ID4"/>
    <s v="SUV"/>
    <n v="4120000"/>
    <n v="125"/>
    <n v="515000000"/>
    <n v="598"/>
    <n v="2677840000"/>
  </r>
  <r>
    <x v="101"/>
    <s v="ID6"/>
    <s v="SUV"/>
    <n v="2900000"/>
    <n v="63"/>
    <n v="182700000"/>
    <n v="284"/>
    <n v="843336526"/>
  </r>
  <r>
    <x v="101"/>
    <s v="JETTA"/>
    <s v="C"/>
    <n v="0"/>
    <m/>
    <m/>
    <n v="359"/>
    <n v="638168898"/>
  </r>
  <r>
    <x v="101"/>
    <s v="PASSAT"/>
    <s v="D"/>
    <n v="2810143"/>
    <n v="19"/>
    <n v="53392717"/>
    <n v="40"/>
    <n v="115956717"/>
  </r>
  <r>
    <x v="101"/>
    <s v="POLO"/>
    <s v="B+"/>
    <n v="1766138"/>
    <n v="125"/>
    <n v="220767250"/>
    <n v="1297"/>
    <n v="2293484706"/>
  </r>
  <r>
    <x v="101"/>
    <s v="TERAMONT"/>
    <s v="SUV"/>
    <n v="5845667"/>
    <n v="18"/>
    <n v="105222006"/>
    <n v="81"/>
    <n v="493318735"/>
  </r>
  <r>
    <x v="101"/>
    <s v="TIGUAN"/>
    <s v="SUV"/>
    <n v="3518923"/>
    <n v="64"/>
    <n v="225211072"/>
    <n v="422"/>
    <n v="1498201830"/>
  </r>
  <r>
    <x v="101"/>
    <s v="TOUAREG"/>
    <s v="SUV"/>
    <n v="8669500"/>
    <n v="33"/>
    <n v="286093500"/>
    <n v="266"/>
    <n v="2247278134"/>
  </r>
  <r>
    <x v="101"/>
    <s v="T-ROC"/>
    <s v="SUV"/>
    <n v="2870000"/>
    <n v="4"/>
    <n v="11480000"/>
    <n v="6"/>
    <n v="18270000"/>
  </r>
  <r>
    <x v="101"/>
    <s v="VW ATLAS"/>
    <s v="SUV"/>
    <n v="5426555"/>
    <n v="4"/>
    <n v="21706220"/>
    <n v="16"/>
    <n v="85445885"/>
  </r>
  <r>
    <x v="101"/>
    <s v="VW MAGOTAN"/>
    <s v="D"/>
    <n v="2861000"/>
    <n v="8"/>
    <n v="22888000"/>
    <n v="13"/>
    <n v="37234000"/>
  </r>
  <r>
    <x v="101"/>
    <s v="VW TALAGON"/>
    <s v="SUV"/>
    <n v="6600000"/>
    <n v="4"/>
    <n v="26400000"/>
    <n v="26"/>
    <n v="169285000"/>
  </r>
  <r>
    <x v="101"/>
    <s v="VW TAOS"/>
    <s v="SUV"/>
    <n v="3002746"/>
    <n v="30"/>
    <n v="90082380"/>
    <n v="233"/>
    <n v="702811466"/>
  </r>
  <r>
    <x v="101"/>
    <s v="VW TAVENDOR"/>
    <s v="SUV"/>
    <n v="0"/>
    <m/>
    <m/>
    <n v="1"/>
    <n v="7499000"/>
  </r>
  <r>
    <x v="101"/>
    <s v="VW TAYRON"/>
    <s v="SUV"/>
    <n v="3740000"/>
    <n v="30"/>
    <n v="112200000"/>
    <n v="66"/>
    <n v="265204637"/>
  </r>
  <r>
    <x v="101"/>
    <s v="VW T-CROSS"/>
    <s v="SUV"/>
    <n v="2950000"/>
    <n v="2"/>
    <n v="5900000"/>
    <n v="6"/>
    <n v="17500000"/>
  </r>
  <r>
    <x v="101"/>
    <s v="VW THARU"/>
    <s v="SUV"/>
    <n v="2447000"/>
    <n v="3"/>
    <n v="7341000"/>
    <n v="21"/>
    <n v="52252000"/>
  </r>
  <r>
    <x v="101"/>
    <s v="VW VILORAN"/>
    <s v="Minivan"/>
    <n v="0"/>
    <m/>
    <m/>
    <n v="1"/>
    <n v="8490000"/>
  </r>
  <r>
    <x v="102"/>
    <s v="C40"/>
    <s v="SUV"/>
    <n v="0"/>
    <m/>
    <m/>
    <n v="1"/>
    <n v="5300000"/>
  </r>
  <r>
    <x v="102"/>
    <s v="S40"/>
    <s v="D"/>
    <n v="0"/>
    <m/>
    <m/>
    <n v="1"/>
    <n v="1890000"/>
  </r>
  <r>
    <x v="102"/>
    <s v="S60"/>
    <s v="D"/>
    <n v="3302000"/>
    <n v="1"/>
    <n v="3302000"/>
    <n v="7"/>
    <n v="23858000"/>
  </r>
  <r>
    <x v="102"/>
    <s v="S90"/>
    <s v="E"/>
    <n v="0"/>
    <m/>
    <m/>
    <n v="2"/>
    <n v="9212000"/>
  </r>
  <r>
    <x v="102"/>
    <s v="V60"/>
    <s v="D"/>
    <n v="3449000"/>
    <n v="1"/>
    <n v="3449000"/>
    <n v="3"/>
    <n v="7799000"/>
  </r>
  <r>
    <x v="102"/>
    <s v="V90"/>
    <s v="E"/>
    <n v="0"/>
    <m/>
    <m/>
    <n v="1"/>
    <n v="5179000"/>
  </r>
  <r>
    <x v="102"/>
    <s v="XC40"/>
    <s v="SUV"/>
    <n v="5200000"/>
    <n v="3"/>
    <n v="15600000"/>
    <n v="12"/>
    <n v="53080000"/>
  </r>
  <r>
    <x v="102"/>
    <s v="XC60"/>
    <s v="SUV"/>
    <n v="4499000"/>
    <n v="21"/>
    <n v="94479000"/>
    <n v="87"/>
    <n v="396635233"/>
  </r>
  <r>
    <x v="102"/>
    <s v="XC90"/>
    <s v="SUV"/>
    <n v="6303750"/>
    <n v="20"/>
    <n v="126075000"/>
    <n v="103"/>
    <n v="632242925"/>
  </r>
  <r>
    <x v="103"/>
    <s v="VOYAH DREAMER"/>
    <s v="Minivan"/>
    <n v="7680000"/>
    <n v="166"/>
    <n v="1274880000"/>
    <n v="276"/>
    <n v="2174620000"/>
  </r>
  <r>
    <x v="103"/>
    <s v="VOYAH FREE"/>
    <s v="SUV"/>
    <n v="6410000"/>
    <n v="229"/>
    <n v="1467890000"/>
    <n v="804"/>
    <n v="5948375955"/>
  </r>
  <r>
    <x v="103"/>
    <s v="VOYAH PASSION"/>
    <s v="E"/>
    <n v="7790000"/>
    <n v="8"/>
    <n v="62320000"/>
    <n v="8"/>
    <n v="62320000"/>
  </r>
  <r>
    <x v="104"/>
    <s v="WELTMEISTER EX-5"/>
    <s v="SUV"/>
    <n v="3400000"/>
    <n v="3"/>
    <n v="10200000"/>
    <n v="7"/>
    <n v="23320000"/>
  </r>
  <r>
    <x v="104"/>
    <s v="WELTMEISTER W6"/>
    <s v="SUV"/>
    <n v="2224000"/>
    <n v="2"/>
    <n v="4448000"/>
    <n v="5"/>
    <n v="15848000"/>
  </r>
  <r>
    <x v="105"/>
    <s v="WULING MINI EV"/>
    <s v="A"/>
    <n v="0"/>
    <m/>
    <m/>
    <n v="2"/>
    <n v="3940000"/>
  </r>
  <r>
    <x v="106"/>
    <s v="XIAOPENG G3"/>
    <s v="SUV"/>
    <n v="0"/>
    <m/>
    <m/>
    <n v="1"/>
    <n v="3650000"/>
  </r>
  <r>
    <x v="106"/>
    <s v="XIAOPENG G9"/>
    <s v="SUV"/>
    <n v="6400000"/>
    <n v="2"/>
    <n v="12800000"/>
    <n v="2"/>
    <n v="12800000"/>
  </r>
  <r>
    <x v="106"/>
    <s v="XIAOPENG P7"/>
    <s v="D"/>
    <n v="0"/>
    <m/>
    <m/>
    <n v="1"/>
    <n v="4900000"/>
  </r>
  <r>
    <x v="107"/>
    <s v="YEMA EC30"/>
    <s v="Minivan"/>
    <n v="0"/>
    <m/>
    <m/>
    <n v="1"/>
    <n v="14320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90">
  <r>
    <x v="0"/>
    <s v="ACURA MDX"/>
    <x v="0"/>
    <n v="9220000"/>
    <n v="2"/>
    <n v="18440000"/>
    <n v="24"/>
    <n v="212386330"/>
    <x v="0"/>
    <x v="0"/>
  </r>
  <r>
    <x v="0"/>
    <s v="ACURA RDX"/>
    <x v="0"/>
    <n v="0"/>
    <m/>
    <m/>
    <n v="7"/>
    <n v="48600000"/>
    <x v="0"/>
    <x v="0"/>
  </r>
  <r>
    <x v="0"/>
    <s v="ACURA TLX"/>
    <x v="1"/>
    <n v="8740000"/>
    <n v="1"/>
    <n v="8740000"/>
    <n v="4"/>
    <n v="30940000"/>
    <x v="0"/>
    <x v="0"/>
  </r>
  <r>
    <x v="1"/>
    <s v="ALFA GIULIA"/>
    <x v="2"/>
    <n v="12425000"/>
    <n v="3"/>
    <n v="37275000"/>
    <n v="8"/>
    <n v="54180000"/>
    <x v="1"/>
    <x v="0"/>
  </r>
  <r>
    <x v="1"/>
    <s v="ALFA STELVIO"/>
    <x v="0"/>
    <n v="6500000"/>
    <n v="3"/>
    <n v="19500000"/>
    <n v="7"/>
    <n v="46010000"/>
    <x v="1"/>
    <x v="0"/>
  </r>
  <r>
    <x v="1"/>
    <s v="TONALE"/>
    <x v="0"/>
    <n v="0"/>
    <m/>
    <m/>
    <n v="1"/>
    <n v="4490000"/>
    <x v="1"/>
    <x v="0"/>
  </r>
  <r>
    <x v="2"/>
    <s v="ALPINA B5"/>
    <x v="1"/>
    <n v="0"/>
    <m/>
    <m/>
    <n v="1"/>
    <n v="11600000"/>
    <x v="1"/>
    <x v="0"/>
  </r>
  <r>
    <x v="2"/>
    <s v="ALPINA B7"/>
    <x v="3"/>
    <n v="0"/>
    <m/>
    <m/>
    <n v="3"/>
    <n v="44800000"/>
    <x v="1"/>
    <x v="0"/>
  </r>
  <r>
    <x v="2"/>
    <s v="ALPINA XB7"/>
    <x v="0"/>
    <n v="24500000"/>
    <n v="1"/>
    <n v="24500000"/>
    <n v="2"/>
    <n v="48400000"/>
    <x v="1"/>
    <x v="0"/>
  </r>
  <r>
    <x v="3"/>
    <s v="ALPINE А110"/>
    <x v="3"/>
    <n v="0"/>
    <m/>
    <m/>
    <n v="1"/>
    <n v="4620000"/>
    <x v="1"/>
    <x v="0"/>
  </r>
  <r>
    <x v="4"/>
    <s v="ASTON MARTIN DB 11"/>
    <x v="3"/>
    <n v="0"/>
    <m/>
    <m/>
    <n v="1"/>
    <n v="18057000"/>
    <x v="1"/>
    <x v="0"/>
  </r>
  <r>
    <x v="4"/>
    <s v="ASTON MARTIN DBS"/>
    <x v="3"/>
    <n v="0"/>
    <m/>
    <m/>
    <n v="1"/>
    <n v="45229736"/>
    <x v="1"/>
    <x v="0"/>
  </r>
  <r>
    <x v="4"/>
    <s v="ASTON MARTIN DBX"/>
    <x v="0"/>
    <n v="0"/>
    <m/>
    <m/>
    <n v="2"/>
    <n v="36490000"/>
    <x v="1"/>
    <x v="0"/>
  </r>
  <r>
    <x v="5"/>
    <s v="A3"/>
    <x v="4"/>
    <n v="4169283"/>
    <n v="8"/>
    <n v="33354264"/>
    <n v="34"/>
    <n v="143438775"/>
    <x v="1"/>
    <x v="0"/>
  </r>
  <r>
    <x v="5"/>
    <s v="A3 SPORTBACK"/>
    <x v="4"/>
    <n v="0"/>
    <m/>
    <m/>
    <n v="2"/>
    <n v="8600000"/>
    <x v="1"/>
    <x v="0"/>
  </r>
  <r>
    <x v="5"/>
    <s v="A4"/>
    <x v="2"/>
    <n v="6197485"/>
    <n v="17"/>
    <n v="105357245"/>
    <n v="75"/>
    <n v="427418788"/>
    <x v="1"/>
    <x v="0"/>
  </r>
  <r>
    <x v="5"/>
    <s v="A5"/>
    <x v="3"/>
    <n v="6790000"/>
    <n v="10"/>
    <n v="67900000"/>
    <n v="46"/>
    <n v="289715962"/>
    <x v="1"/>
    <x v="0"/>
  </r>
  <r>
    <x v="5"/>
    <s v="A6"/>
    <x v="1"/>
    <n v="8971933"/>
    <n v="39"/>
    <n v="349905387"/>
    <n v="128"/>
    <n v="977466265"/>
    <x v="1"/>
    <x v="0"/>
  </r>
  <r>
    <x v="5"/>
    <s v="A7"/>
    <x v="3"/>
    <n v="7558605"/>
    <n v="4"/>
    <n v="30234420"/>
    <n v="17"/>
    <n v="106751630"/>
    <x v="1"/>
    <x v="0"/>
  </r>
  <r>
    <x v="5"/>
    <s v="A8"/>
    <x v="3"/>
    <n v="6687750"/>
    <n v="7"/>
    <n v="46814250"/>
    <n v="65"/>
    <n v="770474111"/>
    <x v="1"/>
    <x v="0"/>
  </r>
  <r>
    <x v="5"/>
    <s v="E-TRON"/>
    <x v="0"/>
    <n v="10475517"/>
    <n v="11"/>
    <n v="115230687"/>
    <n v="98"/>
    <n v="918415687"/>
    <x v="1"/>
    <x v="0"/>
  </r>
  <r>
    <x v="5"/>
    <s v="E-TRON GT"/>
    <x v="3"/>
    <n v="0"/>
    <m/>
    <m/>
    <n v="4"/>
    <n v="48496045"/>
    <x v="1"/>
    <x v="0"/>
  </r>
  <r>
    <x v="5"/>
    <s v="Q2"/>
    <x v="0"/>
    <n v="3600000"/>
    <n v="1"/>
    <n v="3600000"/>
    <n v="6"/>
    <n v="21700000"/>
    <x v="1"/>
    <x v="0"/>
  </r>
  <r>
    <x v="5"/>
    <s v="Q3"/>
    <x v="0"/>
    <n v="4027714"/>
    <n v="17"/>
    <n v="68471138"/>
    <n v="56"/>
    <n v="297901038"/>
    <x v="1"/>
    <x v="0"/>
  </r>
  <r>
    <x v="5"/>
    <s v="Q4"/>
    <x v="0"/>
    <n v="0"/>
    <m/>
    <m/>
    <n v="2"/>
    <n v="10806000"/>
    <x v="1"/>
    <x v="0"/>
  </r>
  <r>
    <x v="5"/>
    <s v="Q5"/>
    <x v="0"/>
    <n v="5176316"/>
    <n v="65"/>
    <n v="336460540"/>
    <n v="291"/>
    <n v="1786041740"/>
    <x v="1"/>
    <x v="0"/>
  </r>
  <r>
    <x v="5"/>
    <s v="Q7"/>
    <x v="0"/>
    <n v="9910943"/>
    <n v="55"/>
    <n v="545101865"/>
    <n v="290"/>
    <n v="2915404937"/>
    <x v="1"/>
    <x v="0"/>
  </r>
  <r>
    <x v="5"/>
    <s v="Q8"/>
    <x v="0"/>
    <n v="15191636"/>
    <n v="73"/>
    <n v="1108989428"/>
    <n v="312"/>
    <n v="4321087430"/>
    <x v="1"/>
    <x v="0"/>
  </r>
  <r>
    <x v="5"/>
    <s v="R8"/>
    <x v="3"/>
    <n v="0"/>
    <m/>
    <m/>
    <n v="1"/>
    <n v="9075000"/>
    <x v="1"/>
    <x v="0"/>
  </r>
  <r>
    <x v="5"/>
    <s v="RS Q3"/>
    <x v="0"/>
    <n v="3500000"/>
    <n v="1"/>
    <n v="3500000"/>
    <n v="2"/>
    <n v="7000000"/>
    <x v="1"/>
    <x v="0"/>
  </r>
  <r>
    <x v="5"/>
    <s v="RS Q8"/>
    <x v="0"/>
    <n v="24077165"/>
    <n v="8"/>
    <n v="192617320"/>
    <n v="29"/>
    <n v="661544877"/>
    <x v="1"/>
    <x v="0"/>
  </r>
  <r>
    <x v="5"/>
    <s v="RS3"/>
    <x v="4"/>
    <n v="5800000"/>
    <n v="2"/>
    <n v="11600000"/>
    <n v="4"/>
    <n v="23200000"/>
    <x v="1"/>
    <x v="0"/>
  </r>
  <r>
    <x v="5"/>
    <s v="RS5"/>
    <x v="3"/>
    <n v="14192530"/>
    <n v="1"/>
    <n v="14192530"/>
    <n v="4"/>
    <n v="53329930"/>
    <x v="1"/>
    <x v="0"/>
  </r>
  <r>
    <x v="5"/>
    <s v="RS6"/>
    <x v="1"/>
    <n v="14964203"/>
    <n v="3"/>
    <n v="44892609"/>
    <n v="13"/>
    <n v="257345448"/>
    <x v="1"/>
    <x v="0"/>
  </r>
  <r>
    <x v="5"/>
    <s v="RS7"/>
    <x v="3"/>
    <n v="22040000"/>
    <n v="2"/>
    <n v="44080000"/>
    <n v="9"/>
    <n v="185780000"/>
    <x v="1"/>
    <x v="0"/>
  </r>
  <r>
    <x v="5"/>
    <s v="S3"/>
    <x v="4"/>
    <n v="0"/>
    <m/>
    <m/>
    <n v="1"/>
    <n v="2755000"/>
    <x v="1"/>
    <x v="0"/>
  </r>
  <r>
    <x v="5"/>
    <s v="S5"/>
    <x v="3"/>
    <n v="0"/>
    <m/>
    <m/>
    <n v="2"/>
    <n v="8420000"/>
    <x v="1"/>
    <x v="0"/>
  </r>
  <r>
    <x v="5"/>
    <s v="S6"/>
    <x v="1"/>
    <n v="13955000"/>
    <n v="1"/>
    <n v="13955000"/>
    <n v="3"/>
    <n v="41865000"/>
    <x v="1"/>
    <x v="0"/>
  </r>
  <r>
    <x v="5"/>
    <s v="S7"/>
    <x v="3"/>
    <n v="8170000"/>
    <n v="1"/>
    <n v="8170000"/>
    <n v="2"/>
    <n v="16340000"/>
    <x v="1"/>
    <x v="0"/>
  </r>
  <r>
    <x v="5"/>
    <s v="S8"/>
    <x v="3"/>
    <n v="12900000"/>
    <n v="1"/>
    <n v="12900000"/>
    <n v="8"/>
    <n v="103200000"/>
    <x v="1"/>
    <x v="0"/>
  </r>
  <r>
    <x v="5"/>
    <s v="SQ5"/>
    <x v="0"/>
    <n v="6230000"/>
    <n v="1"/>
    <n v="6230000"/>
    <n v="8"/>
    <n v="49840000"/>
    <x v="1"/>
    <x v="0"/>
  </r>
  <r>
    <x v="5"/>
    <s v="SQ7"/>
    <x v="0"/>
    <n v="8150000"/>
    <n v="2"/>
    <n v="16300000"/>
    <n v="14"/>
    <n v="114100000"/>
    <x v="1"/>
    <x v="0"/>
  </r>
  <r>
    <x v="5"/>
    <s v="SQ8"/>
    <x v="0"/>
    <n v="0"/>
    <m/>
    <m/>
    <n v="13"/>
    <n v="290667000"/>
    <x v="1"/>
    <x v="0"/>
  </r>
  <r>
    <x v="5"/>
    <s v="TT"/>
    <x v="3"/>
    <n v="0"/>
    <m/>
    <m/>
    <n v="4"/>
    <n v="15050000"/>
    <x v="1"/>
    <x v="0"/>
  </r>
  <r>
    <x v="6"/>
    <s v="ARSENAL"/>
    <x v="5"/>
    <n v="35650000"/>
    <n v="5"/>
    <n v="178250000"/>
    <n v="13"/>
    <n v="463450000"/>
    <x v="2"/>
    <x v="1"/>
  </r>
  <r>
    <x v="6"/>
    <s v="KOMENDANT"/>
    <x v="0"/>
    <n v="34900000"/>
    <n v="1"/>
    <n v="34900000"/>
    <n v="2"/>
    <n v="72450000"/>
    <x v="2"/>
    <x v="1"/>
  </r>
  <r>
    <x v="6"/>
    <s v="LAFET"/>
    <x v="3"/>
    <n v="35650000"/>
    <n v="1"/>
    <n v="35650000"/>
    <n v="1"/>
    <n v="35650000"/>
    <x v="2"/>
    <x v="1"/>
  </r>
  <r>
    <x v="6"/>
    <s v="SENAT"/>
    <x v="3"/>
    <n v="38535600"/>
    <n v="28"/>
    <n v="1078996800"/>
    <n v="61"/>
    <n v="2350671600"/>
    <x v="2"/>
    <x v="1"/>
  </r>
  <r>
    <x v="7"/>
    <s v="AVATR C11"/>
    <x v="0"/>
    <n v="8390000"/>
    <n v="18"/>
    <n v="151020000"/>
    <n v="35"/>
    <n v="293650000"/>
    <x v="3"/>
    <x v="0"/>
  </r>
  <r>
    <x v="8"/>
    <s v="MOSKWITSCH 3"/>
    <x v="0"/>
    <n v="2035000"/>
    <n v="1181"/>
    <n v="2403335000"/>
    <n v="3272"/>
    <n v="6581300000"/>
    <x v="2"/>
    <x v="1"/>
  </r>
  <r>
    <x v="8"/>
    <s v="MOSKWITSCH 3E"/>
    <x v="0"/>
    <n v="3500000"/>
    <n v="55"/>
    <n v="192500000"/>
    <n v="133"/>
    <n v="465500000"/>
    <x v="2"/>
    <x v="1"/>
  </r>
  <r>
    <x v="9"/>
    <s v="BAIC EU5"/>
    <x v="4"/>
    <n v="0"/>
    <m/>
    <m/>
    <n v="2"/>
    <n v="5280000"/>
    <x v="3"/>
    <x v="0"/>
  </r>
  <r>
    <x v="9"/>
    <s v="BAIC RUIXIANG X5"/>
    <x v="0"/>
    <n v="0"/>
    <m/>
    <m/>
    <n v="2"/>
    <n v="5700000"/>
    <x v="3"/>
    <x v="0"/>
  </r>
  <r>
    <x v="9"/>
    <s v="BJ40 PLUS"/>
    <x v="0"/>
    <n v="0"/>
    <m/>
    <m/>
    <n v="1"/>
    <n v="3759900"/>
    <x v="3"/>
    <x v="0"/>
  </r>
  <r>
    <x v="10"/>
    <s v="BAOJUN KIWI EV"/>
    <x v="6"/>
    <n v="0"/>
    <m/>
    <m/>
    <n v="1"/>
    <n v="2120000"/>
    <x v="3"/>
    <x v="0"/>
  </r>
  <r>
    <x v="11"/>
    <s v="BENTLEY BENTAYGA"/>
    <x v="0"/>
    <n v="23240000"/>
    <n v="9"/>
    <n v="209160000"/>
    <n v="47"/>
    <n v="1070860808"/>
    <x v="1"/>
    <x v="0"/>
  </r>
  <r>
    <x v="11"/>
    <s v="BENTLEY CONTINENTAL"/>
    <x v="3"/>
    <n v="14987800"/>
    <n v="2"/>
    <n v="29975600"/>
    <n v="14"/>
    <n v="205760300"/>
    <x v="1"/>
    <x v="0"/>
  </r>
  <r>
    <x v="11"/>
    <s v="BENTLEY FLYING SPUR"/>
    <x v="3"/>
    <n v="34300000"/>
    <n v="1"/>
    <n v="34300000"/>
    <n v="11"/>
    <n v="291060001"/>
    <x v="1"/>
    <x v="0"/>
  </r>
  <r>
    <x v="12"/>
    <s v="BLAVAL EQ"/>
    <x v="6"/>
    <n v="0"/>
    <m/>
    <m/>
    <n v="2"/>
    <n v="2980000"/>
    <x v="3"/>
    <x v="0"/>
  </r>
  <r>
    <x v="13"/>
    <s v="BMW 340"/>
    <x v="7"/>
    <n v="0"/>
    <m/>
    <m/>
    <n v="2"/>
    <n v="8646600"/>
    <x v="1"/>
    <x v="0"/>
  </r>
  <r>
    <x v="13"/>
    <s v="BMW I3"/>
    <x v="4"/>
    <n v="0"/>
    <m/>
    <m/>
    <n v="3"/>
    <n v="11820000"/>
    <x v="1"/>
    <x v="0"/>
  </r>
  <r>
    <x v="13"/>
    <s v="BMW I4"/>
    <x v="2"/>
    <n v="0"/>
    <m/>
    <m/>
    <n v="6"/>
    <n v="49400000"/>
    <x v="1"/>
    <x v="0"/>
  </r>
  <r>
    <x v="13"/>
    <s v="BMW I7"/>
    <x v="3"/>
    <n v="20240000"/>
    <n v="4"/>
    <n v="80960000"/>
    <n v="28"/>
    <n v="625080000"/>
    <x v="1"/>
    <x v="0"/>
  </r>
  <r>
    <x v="13"/>
    <s v="BMW IX"/>
    <x v="0"/>
    <n v="10486000"/>
    <n v="20"/>
    <n v="209720000"/>
    <n v="132"/>
    <n v="1531604000"/>
    <x v="1"/>
    <x v="0"/>
  </r>
  <r>
    <x v="13"/>
    <s v="BMW IX3"/>
    <x v="0"/>
    <n v="7150000"/>
    <n v="1"/>
    <n v="7150000"/>
    <n v="1"/>
    <n v="7150000"/>
    <x v="1"/>
    <x v="0"/>
  </r>
  <r>
    <x v="13"/>
    <s v="BMW IХ"/>
    <x v="0"/>
    <n v="0"/>
    <m/>
    <m/>
    <n v="2"/>
    <n v="25400000"/>
    <x v="1"/>
    <x v="0"/>
  </r>
  <r>
    <x v="13"/>
    <s v="BMW SERIE 1"/>
    <x v="4"/>
    <n v="0"/>
    <m/>
    <m/>
    <n v="1"/>
    <n v="1770200"/>
    <x v="1"/>
    <x v="0"/>
  </r>
  <r>
    <x v="13"/>
    <s v="BMW SERIE 2"/>
    <x v="2"/>
    <n v="4165000"/>
    <n v="5"/>
    <n v="20825000"/>
    <n v="24"/>
    <n v="88536199"/>
    <x v="1"/>
    <x v="0"/>
  </r>
  <r>
    <x v="13"/>
    <s v="BMW SERIE 2 ACTIVE TOURER"/>
    <x v="5"/>
    <n v="1830000"/>
    <n v="1"/>
    <n v="1830000"/>
    <n v="1"/>
    <n v="1830000"/>
    <x v="1"/>
    <x v="0"/>
  </r>
  <r>
    <x v="13"/>
    <s v="BMW SERIE 3"/>
    <x v="2"/>
    <n v="3318471"/>
    <n v="26"/>
    <n v="86280246"/>
    <n v="94"/>
    <n v="358397078"/>
    <x v="1"/>
    <x v="0"/>
  </r>
  <r>
    <x v="13"/>
    <s v="BMW SERIE 4"/>
    <x v="1"/>
    <n v="3955385"/>
    <n v="30"/>
    <n v="118661550"/>
    <n v="94"/>
    <n v="416064039"/>
    <x v="1"/>
    <x v="0"/>
  </r>
  <r>
    <x v="13"/>
    <s v="BMW SERIE 5"/>
    <x v="1"/>
    <n v="5463333"/>
    <n v="29"/>
    <n v="158436657"/>
    <n v="172"/>
    <n v="947903679"/>
    <x v="1"/>
    <x v="0"/>
  </r>
  <r>
    <x v="13"/>
    <s v="BMW SERIE 6 GT"/>
    <x v="3"/>
    <n v="7150000"/>
    <n v="1"/>
    <n v="7150000"/>
    <n v="8"/>
    <n v="51450000"/>
    <x v="1"/>
    <x v="0"/>
  </r>
  <r>
    <x v="13"/>
    <s v="BMW SERIE 7"/>
    <x v="3"/>
    <n v="12154286"/>
    <n v="36"/>
    <n v="437554296"/>
    <n v="139"/>
    <n v="1425324742"/>
    <x v="1"/>
    <x v="0"/>
  </r>
  <r>
    <x v="13"/>
    <s v="BMW SERIE 8"/>
    <x v="3"/>
    <n v="10386667"/>
    <n v="7"/>
    <n v="72706669"/>
    <n v="21"/>
    <n v="227640004"/>
    <x v="1"/>
    <x v="0"/>
  </r>
  <r>
    <x v="13"/>
    <s v="BMW XM"/>
    <x v="0"/>
    <n v="30300000"/>
    <n v="8"/>
    <n v="242400000"/>
    <n v="11"/>
    <n v="327600000"/>
    <x v="1"/>
    <x v="0"/>
  </r>
  <r>
    <x v="13"/>
    <s v="M3"/>
    <x v="2"/>
    <n v="8900000"/>
    <n v="4"/>
    <n v="35600000"/>
    <n v="32"/>
    <n v="284800000"/>
    <x v="1"/>
    <x v="0"/>
  </r>
  <r>
    <x v="13"/>
    <s v="M4"/>
    <x v="1"/>
    <n v="9000000"/>
    <n v="7"/>
    <n v="63000000"/>
    <n v="32"/>
    <n v="288000000"/>
    <x v="1"/>
    <x v="0"/>
  </r>
  <r>
    <x v="13"/>
    <s v="M5"/>
    <x v="1"/>
    <n v="11031250"/>
    <n v="11"/>
    <n v="121343750"/>
    <n v="44"/>
    <n v="488813750"/>
    <x v="1"/>
    <x v="0"/>
  </r>
  <r>
    <x v="13"/>
    <s v="M8"/>
    <x v="3"/>
    <n v="16280000"/>
    <n v="1"/>
    <n v="16280000"/>
    <n v="15"/>
    <n v="247206664"/>
    <x v="1"/>
    <x v="0"/>
  </r>
  <r>
    <x v="13"/>
    <s v="X1"/>
    <x v="0"/>
    <n v="3407500"/>
    <n v="14"/>
    <n v="47705000"/>
    <n v="67"/>
    <n v="229135139"/>
    <x v="1"/>
    <x v="0"/>
  </r>
  <r>
    <x v="13"/>
    <s v="X2"/>
    <x v="0"/>
    <n v="3520000"/>
    <n v="3"/>
    <n v="10560000"/>
    <n v="11"/>
    <n v="39290000"/>
    <x v="1"/>
    <x v="0"/>
  </r>
  <r>
    <x v="13"/>
    <s v="X3"/>
    <x v="0"/>
    <n v="5426889"/>
    <n v="81"/>
    <n v="439578009"/>
    <n v="317"/>
    <n v="1731726481"/>
    <x v="1"/>
    <x v="0"/>
  </r>
  <r>
    <x v="13"/>
    <s v="X3M"/>
    <x v="0"/>
    <n v="0"/>
    <m/>
    <m/>
    <n v="1"/>
    <n v="7370000"/>
    <x v="1"/>
    <x v="0"/>
  </r>
  <r>
    <x v="13"/>
    <s v="X4"/>
    <x v="0"/>
    <n v="5630909"/>
    <n v="37"/>
    <n v="208343633"/>
    <n v="149"/>
    <n v="862476495"/>
    <x v="1"/>
    <x v="0"/>
  </r>
  <r>
    <x v="13"/>
    <s v="X4M"/>
    <x v="0"/>
    <n v="8540000"/>
    <n v="1"/>
    <n v="8540000"/>
    <n v="6"/>
    <n v="49180000"/>
    <x v="1"/>
    <x v="0"/>
  </r>
  <r>
    <x v="13"/>
    <s v="X5"/>
    <x v="0"/>
    <n v="7749182"/>
    <n v="203"/>
    <n v="1573083946"/>
    <n v="1083"/>
    <n v="7935393640"/>
    <x v="1"/>
    <x v="0"/>
  </r>
  <r>
    <x v="13"/>
    <s v="X5M"/>
    <x v="0"/>
    <n v="12937500"/>
    <n v="6"/>
    <n v="77625000"/>
    <n v="48"/>
    <n v="651004996"/>
    <x v="1"/>
    <x v="0"/>
  </r>
  <r>
    <x v="13"/>
    <s v="X6"/>
    <x v="0"/>
    <n v="8554030"/>
    <n v="129"/>
    <n v="1103469870"/>
    <n v="607"/>
    <n v="5269398262"/>
    <x v="1"/>
    <x v="0"/>
  </r>
  <r>
    <x v="13"/>
    <s v="X6M"/>
    <x v="0"/>
    <n v="14150000"/>
    <n v="3"/>
    <n v="42450000"/>
    <n v="32"/>
    <n v="448475000"/>
    <x v="1"/>
    <x v="0"/>
  </r>
  <r>
    <x v="13"/>
    <s v="X7"/>
    <x v="0"/>
    <n v="10392982"/>
    <n v="162"/>
    <n v="1683663084"/>
    <n v="752"/>
    <n v="7739283085"/>
    <x v="1"/>
    <x v="0"/>
  </r>
  <r>
    <x v="13"/>
    <s v="Z 4"/>
    <x v="3"/>
    <n v="3230000"/>
    <n v="1"/>
    <n v="3230000"/>
    <n v="6"/>
    <n v="30500000"/>
    <x v="1"/>
    <x v="0"/>
  </r>
  <r>
    <x v="13"/>
    <s v="Z4M"/>
    <x v="3"/>
    <n v="7030000"/>
    <n v="1"/>
    <n v="7030000"/>
    <n v="3"/>
    <n v="19810000"/>
    <x v="1"/>
    <x v="0"/>
  </r>
  <r>
    <x v="14"/>
    <s v="BUICK CENTURY"/>
    <x v="1"/>
    <n v="0"/>
    <m/>
    <m/>
    <n v="2"/>
    <n v="30800000"/>
    <x v="4"/>
    <x v="0"/>
  </r>
  <r>
    <x v="14"/>
    <s v="BUICK ENCORE"/>
    <x v="0"/>
    <n v="3573659"/>
    <n v="3"/>
    <n v="10720977"/>
    <n v="11"/>
    <n v="33165613"/>
    <x v="4"/>
    <x v="0"/>
  </r>
  <r>
    <x v="14"/>
    <s v="BUICK ENVISION"/>
    <x v="0"/>
    <n v="0"/>
    <m/>
    <m/>
    <n v="2"/>
    <n v="7700000"/>
    <x v="4"/>
    <x v="0"/>
  </r>
  <r>
    <x v="14"/>
    <s v="BUICK LACROSSE"/>
    <x v="1"/>
    <n v="0"/>
    <m/>
    <m/>
    <n v="1"/>
    <n v="2715000"/>
    <x v="4"/>
    <x v="0"/>
  </r>
  <r>
    <x v="15"/>
    <s v="BYD E2"/>
    <x v="4"/>
    <n v="0"/>
    <m/>
    <m/>
    <n v="3"/>
    <n v="6520000"/>
    <x v="3"/>
    <x v="0"/>
  </r>
  <r>
    <x v="15"/>
    <s v="BYD EA1 DOLPHIN"/>
    <x v="8"/>
    <n v="0"/>
    <m/>
    <m/>
    <n v="2"/>
    <n v="5790000"/>
    <x v="3"/>
    <x v="0"/>
  </r>
  <r>
    <x v="15"/>
    <s v="BYD HAN"/>
    <x v="2"/>
    <n v="5700000"/>
    <n v="16"/>
    <n v="91200000"/>
    <n v="67"/>
    <n v="373500000"/>
    <x v="3"/>
    <x v="0"/>
  </r>
  <r>
    <x v="15"/>
    <s v="BYD QIN"/>
    <x v="4"/>
    <n v="3510000"/>
    <n v="3"/>
    <n v="10530000"/>
    <n v="10"/>
    <n v="31770000"/>
    <x v="3"/>
    <x v="0"/>
  </r>
  <r>
    <x v="15"/>
    <s v="BYD SEAL"/>
    <x v="2"/>
    <n v="4770000"/>
    <n v="2"/>
    <n v="9540000"/>
    <n v="8"/>
    <n v="38440000"/>
    <x v="3"/>
    <x v="0"/>
  </r>
  <r>
    <x v="15"/>
    <s v="BYD SONG"/>
    <x v="4"/>
    <n v="3770000"/>
    <n v="13"/>
    <n v="49010000"/>
    <n v="68"/>
    <n v="240700000"/>
    <x v="3"/>
    <x v="0"/>
  </r>
  <r>
    <x v="15"/>
    <s v="BYD TANG"/>
    <x v="0"/>
    <n v="6033000"/>
    <n v="19"/>
    <n v="114627000"/>
    <n v="83"/>
    <n v="510752286"/>
    <x v="3"/>
    <x v="0"/>
  </r>
  <r>
    <x v="15"/>
    <s v="BYD YUAN"/>
    <x v="0"/>
    <n v="3300000"/>
    <n v="5"/>
    <n v="16500000"/>
    <n v="22"/>
    <n v="72400000"/>
    <x v="3"/>
    <x v="0"/>
  </r>
  <r>
    <x v="16"/>
    <s v="CADILLAC CTS"/>
    <x v="1"/>
    <n v="2790000"/>
    <n v="1"/>
    <n v="2790000"/>
    <n v="1"/>
    <n v="2790000"/>
    <x v="4"/>
    <x v="0"/>
  </r>
  <r>
    <x v="16"/>
    <s v="CADILLAC LYRIQ"/>
    <x v="0"/>
    <n v="12830000"/>
    <n v="1"/>
    <n v="12830000"/>
    <n v="2"/>
    <n v="23730000"/>
    <x v="4"/>
    <x v="0"/>
  </r>
  <r>
    <x v="16"/>
    <s v="CADILLAC XT4"/>
    <x v="0"/>
    <n v="0"/>
    <m/>
    <m/>
    <n v="9"/>
    <n v="33610000"/>
    <x v="4"/>
    <x v="0"/>
  </r>
  <r>
    <x v="16"/>
    <s v="CADILLAC XT5"/>
    <x v="0"/>
    <n v="4270000"/>
    <n v="2"/>
    <n v="8540000"/>
    <n v="18"/>
    <n v="79020000"/>
    <x v="4"/>
    <x v="0"/>
  </r>
  <r>
    <x v="16"/>
    <s v="CADILLAC XT6"/>
    <x v="0"/>
    <n v="5210000"/>
    <n v="1"/>
    <n v="5210000"/>
    <n v="6"/>
    <n v="31910000"/>
    <x v="4"/>
    <x v="0"/>
  </r>
  <r>
    <x v="16"/>
    <s v="ESCALADE"/>
    <x v="0"/>
    <n v="7814450"/>
    <n v="51"/>
    <n v="398536950"/>
    <n v="311"/>
    <n v="2503070926"/>
    <x v="4"/>
    <x v="0"/>
  </r>
  <r>
    <x v="17"/>
    <s v="CHANGAN ALSVIN"/>
    <x v="4"/>
    <n v="1649900"/>
    <n v="41"/>
    <n v="67645900"/>
    <n v="41"/>
    <n v="67645900"/>
    <x v="3"/>
    <x v="0"/>
  </r>
  <r>
    <x v="17"/>
    <s v="CHANGAN BENBEN E-STAR"/>
    <x v="8"/>
    <n v="0"/>
    <m/>
    <m/>
    <n v="1"/>
    <n v="2190000"/>
    <x v="3"/>
    <x v="0"/>
  </r>
  <r>
    <x v="17"/>
    <s v="CHANGAN CS35"/>
    <x v="0"/>
    <n v="2249900"/>
    <n v="967"/>
    <n v="2175653300"/>
    <n v="2946"/>
    <n v="6645757935"/>
    <x v="3"/>
    <x v="0"/>
  </r>
  <r>
    <x v="17"/>
    <s v="CHANGAN CS55"/>
    <x v="0"/>
    <n v="2533649"/>
    <n v="1107"/>
    <n v="2804749443"/>
    <n v="2010"/>
    <n v="5091690452"/>
    <x v="3"/>
    <x v="0"/>
  </r>
  <r>
    <x v="17"/>
    <s v="CHANGAN CS75"/>
    <x v="0"/>
    <n v="2469900"/>
    <n v="364"/>
    <n v="899043600"/>
    <n v="1207"/>
    <n v="2850489300"/>
    <x v="3"/>
    <x v="0"/>
  </r>
  <r>
    <x v="17"/>
    <s v="CHANGAN CS85"/>
    <x v="0"/>
    <n v="3509900"/>
    <n v="44"/>
    <n v="154435600"/>
    <n v="264"/>
    <n v="894033600"/>
    <x v="3"/>
    <x v="0"/>
  </r>
  <r>
    <x v="17"/>
    <s v="CHANGAN CS95"/>
    <x v="0"/>
    <n v="4049900"/>
    <n v="92"/>
    <n v="372590800"/>
    <n v="92"/>
    <n v="372590800"/>
    <x v="3"/>
    <x v="0"/>
  </r>
  <r>
    <x v="17"/>
    <s v="CHANGAN EADO"/>
    <x v="4"/>
    <n v="2209900"/>
    <n v="3"/>
    <n v="6629700"/>
    <n v="3"/>
    <n v="6629700"/>
    <x v="3"/>
    <x v="0"/>
  </r>
  <r>
    <x v="17"/>
    <s v="CHANGAN EV460"/>
    <x v="0"/>
    <n v="0"/>
    <m/>
    <m/>
    <n v="1"/>
    <n v="3170000"/>
    <x v="3"/>
    <x v="0"/>
  </r>
  <r>
    <x v="17"/>
    <s v="CHANGAN OSHAN X5"/>
    <x v="0"/>
    <n v="1970000"/>
    <n v="1"/>
    <n v="1970000"/>
    <n v="2"/>
    <n v="2992000"/>
    <x v="3"/>
    <x v="0"/>
  </r>
  <r>
    <x v="17"/>
    <s v="CHANGAN SHENLAN SL03"/>
    <x v="4"/>
    <n v="0"/>
    <m/>
    <m/>
    <n v="1"/>
    <n v="10170000"/>
    <x v="3"/>
    <x v="0"/>
  </r>
  <r>
    <x v="17"/>
    <s v="CHANGAN UNI-K"/>
    <x v="0"/>
    <n v="3479900"/>
    <n v="670"/>
    <n v="2331533000"/>
    <n v="1372"/>
    <n v="4942696900"/>
    <x v="3"/>
    <x v="0"/>
  </r>
  <r>
    <x v="17"/>
    <s v="CHANGAN UNI-T"/>
    <x v="0"/>
    <n v="2719900"/>
    <n v="19"/>
    <n v="51678100"/>
    <n v="59"/>
    <n v="172678100"/>
    <x v="3"/>
    <x v="0"/>
  </r>
  <r>
    <x v="17"/>
    <s v="CHANGAN UNI-V"/>
    <x v="4"/>
    <n v="2629900"/>
    <n v="187"/>
    <n v="491791300"/>
    <n v="789"/>
    <n v="2099836300"/>
    <x v="3"/>
    <x v="0"/>
  </r>
  <r>
    <x v="18"/>
    <s v="AMULET /FLAGCLOUD/"/>
    <x v="4"/>
    <n v="0"/>
    <m/>
    <m/>
    <n v="11"/>
    <n v="16500000"/>
    <x v="3"/>
    <x v="0"/>
  </r>
  <r>
    <x v="18"/>
    <s v="CHERY A16"/>
    <x v="4"/>
    <n v="0"/>
    <m/>
    <m/>
    <n v="5"/>
    <n v="6750000"/>
    <x v="3"/>
    <x v="0"/>
  </r>
  <r>
    <x v="18"/>
    <s v="CHERY A3 /M11/"/>
    <x v="4"/>
    <n v="0"/>
    <m/>
    <m/>
    <n v="5"/>
    <n v="2520000"/>
    <x v="3"/>
    <x v="0"/>
  </r>
  <r>
    <x v="18"/>
    <s v="CHERY ARRIZO 8"/>
    <x v="2"/>
    <n v="3399900"/>
    <n v="39"/>
    <n v="132596100"/>
    <n v="39"/>
    <n v="132596100"/>
    <x v="3"/>
    <x v="0"/>
  </r>
  <r>
    <x v="18"/>
    <s v="CHERY EQ1"/>
    <x v="6"/>
    <n v="0"/>
    <m/>
    <m/>
    <n v="1"/>
    <n v="1660000"/>
    <x v="3"/>
    <x v="0"/>
  </r>
  <r>
    <x v="18"/>
    <s v="CHERY EQ5"/>
    <x v="0"/>
    <n v="0"/>
    <m/>
    <m/>
    <n v="1"/>
    <n v="4520000"/>
    <x v="3"/>
    <x v="0"/>
  </r>
  <r>
    <x v="18"/>
    <s v="CHERY JETOUR DASHING"/>
    <x v="0"/>
    <n v="3039900"/>
    <n v="2"/>
    <n v="6079800"/>
    <n v="6"/>
    <n v="13649800"/>
    <x v="3"/>
    <x v="0"/>
  </r>
  <r>
    <x v="18"/>
    <s v="CHERY JETOUR X70"/>
    <x v="0"/>
    <n v="3120000"/>
    <n v="52"/>
    <n v="162240000"/>
    <n v="125"/>
    <n v="389740000"/>
    <x v="3"/>
    <x v="0"/>
  </r>
  <r>
    <x v="18"/>
    <s v="CHERY JETOUR X90"/>
    <x v="0"/>
    <n v="3356567"/>
    <n v="3"/>
    <n v="10069701"/>
    <n v="4"/>
    <n v="11068701"/>
    <x v="3"/>
    <x v="0"/>
  </r>
  <r>
    <x v="18"/>
    <s v="CHERY TIGGO 3X"/>
    <x v="0"/>
    <n v="0"/>
    <m/>
    <m/>
    <n v="1"/>
    <n v="1965000"/>
    <x v="3"/>
    <x v="0"/>
  </r>
  <r>
    <x v="18"/>
    <s v="CHERY TIGGO 4"/>
    <x v="0"/>
    <n v="2094715"/>
    <n v="145"/>
    <n v="303733675"/>
    <n v="4161"/>
    <n v="8535857038"/>
    <x v="3"/>
    <x v="0"/>
  </r>
  <r>
    <x v="18"/>
    <s v="CHERY TIGGO 4 PRO"/>
    <x v="0"/>
    <n v="2258832"/>
    <n v="2580"/>
    <n v="5827786560"/>
    <n v="11469"/>
    <n v="25467248209"/>
    <x v="3"/>
    <x v="0"/>
  </r>
  <r>
    <x v="18"/>
    <s v="CHERY TIGGO 5X"/>
    <x v="0"/>
    <n v="2154000"/>
    <n v="1"/>
    <n v="2154000"/>
    <n v="3"/>
    <n v="6462000"/>
    <x v="3"/>
    <x v="0"/>
  </r>
  <r>
    <x v="18"/>
    <s v="CHERY TIGGO 7"/>
    <x v="0"/>
    <n v="1399900"/>
    <n v="1"/>
    <n v="1399900"/>
    <n v="43"/>
    <n v="56692250"/>
    <x v="3"/>
    <x v="0"/>
  </r>
  <r>
    <x v="18"/>
    <s v="CHERY TIGGO 7 PRO"/>
    <x v="0"/>
    <n v="2709900"/>
    <n v="5039"/>
    <n v="13655186100"/>
    <n v="20546"/>
    <n v="54963005400"/>
    <x v="3"/>
    <x v="0"/>
  </r>
  <r>
    <x v="18"/>
    <s v="CHERY TIGGO 8"/>
    <x v="0"/>
    <n v="2939900"/>
    <n v="440"/>
    <n v="1293556000"/>
    <n v="1708"/>
    <n v="4961845632"/>
    <x v="3"/>
    <x v="0"/>
  </r>
  <r>
    <x v="18"/>
    <s v="CHERY TIGGO 8 PRO"/>
    <x v="0"/>
    <n v="3469900"/>
    <n v="484"/>
    <n v="1679431600"/>
    <n v="2665"/>
    <n v="9247283500"/>
    <x v="3"/>
    <x v="0"/>
  </r>
  <r>
    <x v="18"/>
    <s v="CHERY TIGGO 8 PRO MAX"/>
    <x v="0"/>
    <n v="3970900"/>
    <n v="1364"/>
    <n v="5416307600"/>
    <n v="6674"/>
    <n v="26076986600"/>
    <x v="3"/>
    <x v="0"/>
  </r>
  <r>
    <x v="18"/>
    <s v="TIGGO"/>
    <x v="0"/>
    <n v="0"/>
    <m/>
    <m/>
    <n v="2"/>
    <n v="4102620"/>
    <x v="3"/>
    <x v="0"/>
  </r>
  <r>
    <x v="19"/>
    <s v="BLAZER"/>
    <x v="0"/>
    <n v="0"/>
    <m/>
    <m/>
    <n v="1"/>
    <n v="5710000"/>
    <x v="4"/>
    <x v="0"/>
  </r>
  <r>
    <x v="19"/>
    <s v="CAMARO"/>
    <x v="3"/>
    <n v="8637500"/>
    <n v="6"/>
    <n v="51825000"/>
    <n v="23"/>
    <n v="133675000"/>
    <x v="4"/>
    <x v="0"/>
  </r>
  <r>
    <x v="19"/>
    <s v="CHEVROLET CAPTIVA"/>
    <x v="0"/>
    <n v="1377317"/>
    <n v="52"/>
    <n v="71620484"/>
    <n v="338"/>
    <n v="550702484"/>
    <x v="4"/>
    <x v="0"/>
  </r>
  <r>
    <x v="19"/>
    <s v="CHEVROLET GROOVE"/>
    <x v="0"/>
    <n v="2150000"/>
    <n v="41"/>
    <n v="88150000"/>
    <n v="117"/>
    <n v="247850000"/>
    <x v="4"/>
    <x v="0"/>
  </r>
  <r>
    <x v="19"/>
    <s v="CHEVROLET MENLO"/>
    <x v="0"/>
    <n v="1880000"/>
    <n v="2"/>
    <n v="3760000"/>
    <n v="4"/>
    <n v="7520000"/>
    <x v="4"/>
    <x v="0"/>
  </r>
  <r>
    <x v="19"/>
    <s v="CHEVROLET MONZA"/>
    <x v="3"/>
    <n v="0"/>
    <m/>
    <m/>
    <n v="1"/>
    <n v="2350000"/>
    <x v="4"/>
    <x v="0"/>
  </r>
  <r>
    <x v="19"/>
    <s v="CHEVROLET NEXIA"/>
    <x v="4"/>
    <n v="1613900"/>
    <n v="73"/>
    <n v="117814700"/>
    <n v="359"/>
    <n v="579390100"/>
    <x v="4"/>
    <x v="0"/>
  </r>
  <r>
    <x v="19"/>
    <s v="CHEVROLET TRAVERSE"/>
    <x v="0"/>
    <n v="0"/>
    <m/>
    <m/>
    <n v="5"/>
    <n v="19545000"/>
    <x v="4"/>
    <x v="0"/>
  </r>
  <r>
    <x v="19"/>
    <s v="CHEVROLET TRAX"/>
    <x v="0"/>
    <n v="0"/>
    <m/>
    <m/>
    <n v="2"/>
    <n v="4305000"/>
    <x v="4"/>
    <x v="0"/>
  </r>
  <r>
    <x v="19"/>
    <s v="COBALT"/>
    <x v="9"/>
    <n v="1667900"/>
    <n v="61"/>
    <n v="101741900"/>
    <n v="636"/>
    <n v="1060784400"/>
    <x v="4"/>
    <x v="0"/>
  </r>
  <r>
    <x v="19"/>
    <s v="CORVETTE"/>
    <x v="3"/>
    <n v="17645000"/>
    <n v="3"/>
    <n v="52935000"/>
    <n v="9"/>
    <n v="124875000"/>
    <x v="4"/>
    <x v="0"/>
  </r>
  <r>
    <x v="19"/>
    <s v="EQUINOX"/>
    <x v="0"/>
    <n v="3450000"/>
    <n v="10"/>
    <n v="34500000"/>
    <n v="66"/>
    <n v="213935000"/>
    <x v="4"/>
    <x v="0"/>
  </r>
  <r>
    <x v="19"/>
    <s v="MALIBU"/>
    <x v="2"/>
    <n v="1355000"/>
    <n v="8"/>
    <n v="10840000"/>
    <n v="16"/>
    <n v="21680000"/>
    <x v="4"/>
    <x v="0"/>
  </r>
  <r>
    <x v="19"/>
    <s v="ORLANDO"/>
    <x v="5"/>
    <n v="1155575"/>
    <n v="5"/>
    <n v="5777875"/>
    <n v="6"/>
    <n v="6933450"/>
    <x v="4"/>
    <x v="0"/>
  </r>
  <r>
    <x v="19"/>
    <s v="SPARK"/>
    <x v="6"/>
    <n v="1469900"/>
    <n v="21"/>
    <n v="30867900"/>
    <n v="150"/>
    <n v="179285000"/>
    <x v="4"/>
    <x v="0"/>
  </r>
  <r>
    <x v="19"/>
    <s v="SUBURBAN"/>
    <x v="0"/>
    <n v="0"/>
    <m/>
    <m/>
    <n v="3"/>
    <n v="28870000"/>
    <x v="4"/>
    <x v="0"/>
  </r>
  <r>
    <x v="19"/>
    <s v="TAHOE"/>
    <x v="0"/>
    <n v="10740000"/>
    <n v="50"/>
    <n v="537000000"/>
    <n v="274"/>
    <n v="2569791847"/>
    <x v="4"/>
    <x v="0"/>
  </r>
  <r>
    <x v="19"/>
    <s v="TRACKER"/>
    <x v="0"/>
    <n v="1266000"/>
    <n v="1"/>
    <n v="1266000"/>
    <n v="6"/>
    <n v="7619334"/>
    <x v="4"/>
    <x v="0"/>
  </r>
  <r>
    <x v="19"/>
    <s v="TRAILBLAZER"/>
    <x v="0"/>
    <n v="2324000"/>
    <n v="13"/>
    <n v="30212000"/>
    <n v="68"/>
    <n v="158032000"/>
    <x v="4"/>
    <x v="0"/>
  </r>
  <r>
    <x v="19"/>
    <s v="VOLT"/>
    <x v="4"/>
    <n v="2789000"/>
    <n v="1"/>
    <n v="2789000"/>
    <n v="2"/>
    <n v="5578000"/>
    <x v="4"/>
    <x v="0"/>
  </r>
  <r>
    <x v="20"/>
    <s v="PACIFICA"/>
    <x v="0"/>
    <n v="4490000"/>
    <n v="1"/>
    <n v="4490000"/>
    <n v="1"/>
    <n v="4490000"/>
    <x v="4"/>
    <x v="0"/>
  </r>
  <r>
    <x v="21"/>
    <s v="C3 AIRCROSS"/>
    <x v="0"/>
    <n v="0"/>
    <m/>
    <m/>
    <n v="2"/>
    <n v="2860433"/>
    <x v="1"/>
    <x v="0"/>
  </r>
  <r>
    <x v="21"/>
    <s v="C4"/>
    <x v="4"/>
    <n v="2361000"/>
    <n v="10"/>
    <n v="23610000"/>
    <n v="54"/>
    <n v="91534762"/>
    <x v="1"/>
    <x v="0"/>
  </r>
  <r>
    <x v="21"/>
    <s v="C5 AIRCROSS"/>
    <x v="0"/>
    <n v="1993967"/>
    <n v="29"/>
    <n v="57825043"/>
    <n v="228"/>
    <n v="455370049"/>
    <x v="1"/>
    <x v="0"/>
  </r>
  <r>
    <x v="22"/>
    <s v="FORMENTOR"/>
    <x v="0"/>
    <n v="0"/>
    <m/>
    <m/>
    <n v="1"/>
    <n v="4964600"/>
    <x v="1"/>
    <x v="0"/>
  </r>
  <r>
    <x v="23"/>
    <s v="DACIA DUSTER"/>
    <x v="0"/>
    <n v="2999000"/>
    <n v="1"/>
    <n v="2999000"/>
    <n v="5"/>
    <n v="10159000"/>
    <x v="1"/>
    <x v="0"/>
  </r>
  <r>
    <x v="24"/>
    <s v="DAMAS"/>
    <x v="5"/>
    <n v="1250000"/>
    <n v="3"/>
    <n v="3750000"/>
    <n v="16"/>
    <n v="18480000"/>
    <x v="5"/>
    <x v="0"/>
  </r>
  <r>
    <x v="25"/>
    <s v="ATRAI"/>
    <x v="5"/>
    <n v="820000"/>
    <n v="1"/>
    <n v="820000"/>
    <n v="1"/>
    <n v="820000"/>
    <x v="0"/>
    <x v="0"/>
  </r>
  <r>
    <x v="25"/>
    <s v="COPEN"/>
    <x v="6"/>
    <n v="0"/>
    <m/>
    <m/>
    <n v="2"/>
    <n v="2125000"/>
    <x v="0"/>
    <x v="0"/>
  </r>
  <r>
    <x v="25"/>
    <s v="DAIHATSU UNSPECIFIED"/>
    <x v="7"/>
    <n v="0"/>
    <m/>
    <m/>
    <n v="2"/>
    <n v="3000000"/>
    <x v="0"/>
    <x v="0"/>
  </r>
  <r>
    <x v="25"/>
    <s v="MIRA"/>
    <x v="8"/>
    <n v="0"/>
    <m/>
    <m/>
    <n v="1"/>
    <n v="955000"/>
    <x v="0"/>
    <x v="0"/>
  </r>
  <r>
    <x v="25"/>
    <s v="MOVE"/>
    <x v="5"/>
    <n v="0"/>
    <m/>
    <m/>
    <n v="1"/>
    <n v="1275000"/>
    <x v="0"/>
    <x v="0"/>
  </r>
  <r>
    <x v="25"/>
    <s v="ROCKY"/>
    <x v="0"/>
    <n v="1565000"/>
    <n v="3"/>
    <n v="4695000"/>
    <n v="4"/>
    <n v="6153000"/>
    <x v="0"/>
    <x v="0"/>
  </r>
  <r>
    <x v="26"/>
    <s v="DENZA D9"/>
    <x v="5"/>
    <n v="7900000"/>
    <n v="2"/>
    <n v="15800000"/>
    <n v="3"/>
    <n v="22900000"/>
    <x v="3"/>
    <x v="0"/>
  </r>
  <r>
    <x v="27"/>
    <s v="DFSK 580"/>
    <x v="0"/>
    <n v="2290000"/>
    <n v="48"/>
    <n v="109920000"/>
    <n v="168"/>
    <n v="374973000"/>
    <x v="3"/>
    <x v="0"/>
  </r>
  <r>
    <x v="28"/>
    <s v="CHARGER"/>
    <x v="3"/>
    <n v="12460000"/>
    <n v="4"/>
    <n v="49840000"/>
    <n v="9"/>
    <n v="84893333"/>
    <x v="4"/>
    <x v="0"/>
  </r>
  <r>
    <x v="28"/>
    <s v="DODGE CHALLENGER"/>
    <x v="3"/>
    <n v="7540000"/>
    <n v="15"/>
    <n v="113100000"/>
    <n v="81"/>
    <n v="594703328"/>
    <x v="4"/>
    <x v="0"/>
  </r>
  <r>
    <x v="28"/>
    <s v="DURANGO"/>
    <x v="0"/>
    <n v="10070000"/>
    <n v="6"/>
    <n v="60420000"/>
    <n v="13"/>
    <n v="122050000"/>
    <x v="4"/>
    <x v="0"/>
  </r>
  <r>
    <x v="29"/>
    <s v="DONGFENG AEOLUS"/>
    <x v="0"/>
    <n v="1550000"/>
    <n v="4"/>
    <n v="6200000"/>
    <n v="6"/>
    <n v="9300000"/>
    <x v="3"/>
    <x v="0"/>
  </r>
  <r>
    <x v="29"/>
    <s v="DONGFENG E11K"/>
    <x v="2"/>
    <n v="0"/>
    <m/>
    <m/>
    <n v="7"/>
    <n v="17668000"/>
    <x v="3"/>
    <x v="0"/>
  </r>
  <r>
    <x v="29"/>
    <s v="DONGFENG EX1"/>
    <x v="0"/>
    <n v="0"/>
    <m/>
    <m/>
    <n v="1"/>
    <n v="1325000"/>
    <x v="3"/>
    <x v="0"/>
  </r>
  <r>
    <x v="29"/>
    <s v="DONGFENG M-NV"/>
    <x v="0"/>
    <n v="0"/>
    <m/>
    <m/>
    <n v="1"/>
    <n v="3490000"/>
    <x v="3"/>
    <x v="0"/>
  </r>
  <r>
    <x v="29"/>
    <s v="DONGFENG UNSPECIFIED"/>
    <x v="7"/>
    <n v="0"/>
    <m/>
    <m/>
    <n v="1"/>
    <n v="1500000"/>
    <x v="3"/>
    <x v="0"/>
  </r>
  <r>
    <x v="30"/>
    <s v="ENOVATE ME5"/>
    <x v="0"/>
    <n v="0"/>
    <m/>
    <m/>
    <n v="1"/>
    <n v="2770000"/>
    <x v="3"/>
    <x v="0"/>
  </r>
  <r>
    <x v="31"/>
    <s v="EVOLUTE IJOY"/>
    <x v="0"/>
    <n v="3490000"/>
    <n v="84"/>
    <n v="293160000"/>
    <n v="340"/>
    <n v="1186600000"/>
    <x v="2"/>
    <x v="1"/>
  </r>
  <r>
    <x v="31"/>
    <s v="EVOLUTE I-PRO"/>
    <x v="4"/>
    <n v="2990000"/>
    <n v="60"/>
    <n v="179400000"/>
    <n v="528"/>
    <n v="1578720000"/>
    <x v="2"/>
    <x v="1"/>
  </r>
  <r>
    <x v="32"/>
    <s v="EXEED ATLANTIX"/>
    <x v="0"/>
    <n v="0"/>
    <m/>
    <m/>
    <n v="1"/>
    <n v="3560000"/>
    <x v="3"/>
    <x v="0"/>
  </r>
  <r>
    <x v="32"/>
    <s v="EXEED LX"/>
    <x v="0"/>
    <n v="2999900"/>
    <n v="1540"/>
    <n v="4619846000"/>
    <n v="6109"/>
    <n v="19047471530"/>
    <x v="3"/>
    <x v="0"/>
  </r>
  <r>
    <x v="32"/>
    <s v="EXEED RX"/>
    <x v="0"/>
    <n v="5350000"/>
    <n v="2"/>
    <n v="10700000"/>
    <n v="2"/>
    <n v="10700000"/>
    <x v="3"/>
    <x v="0"/>
  </r>
  <r>
    <x v="32"/>
    <s v="EXEED TXL"/>
    <x v="0"/>
    <n v="3999900"/>
    <n v="902"/>
    <n v="3607909800"/>
    <n v="5815"/>
    <n v="24962380100"/>
    <x v="3"/>
    <x v="0"/>
  </r>
  <r>
    <x v="32"/>
    <s v="EXEED VX"/>
    <x v="0"/>
    <n v="4909900"/>
    <n v="626"/>
    <n v="3073597400"/>
    <n v="4660"/>
    <n v="23882068600"/>
    <x v="3"/>
    <x v="0"/>
  </r>
  <r>
    <x v="33"/>
    <s v="BESTURN B50"/>
    <x v="9"/>
    <n v="0"/>
    <m/>
    <m/>
    <n v="1"/>
    <n v="627600"/>
    <x v="3"/>
    <x v="0"/>
  </r>
  <r>
    <x v="33"/>
    <s v="BESTURN B70"/>
    <x v="0"/>
    <n v="2618959"/>
    <n v="139"/>
    <n v="364035301"/>
    <n v="168"/>
    <n v="440549026"/>
    <x v="3"/>
    <x v="0"/>
  </r>
  <r>
    <x v="33"/>
    <s v="BESTURN T77"/>
    <x v="0"/>
    <n v="2173000"/>
    <n v="229"/>
    <n v="497617000"/>
    <n v="836"/>
    <n v="1816628000"/>
    <x v="3"/>
    <x v="0"/>
  </r>
  <r>
    <x v="33"/>
    <s v="BESTURN X40"/>
    <x v="0"/>
    <n v="1754000"/>
    <n v="58"/>
    <n v="101732000"/>
    <n v="275"/>
    <n v="482350000"/>
    <x v="3"/>
    <x v="0"/>
  </r>
  <r>
    <x v="33"/>
    <s v="BESTURN X80"/>
    <x v="0"/>
    <n v="1529000"/>
    <n v="1"/>
    <n v="1529000"/>
    <n v="11"/>
    <n v="18019000"/>
    <x v="3"/>
    <x v="0"/>
  </r>
  <r>
    <x v="33"/>
    <s v="FAW BESTUNE T99"/>
    <x v="0"/>
    <n v="3050000"/>
    <n v="29"/>
    <n v="88450000"/>
    <n v="40"/>
    <n v="122000000"/>
    <x v="3"/>
    <x v="0"/>
  </r>
  <r>
    <x v="34"/>
    <s v="FERRARI 812 SUPERFAST"/>
    <x v="3"/>
    <n v="75000000"/>
    <n v="1"/>
    <n v="75000000"/>
    <n v="3"/>
    <n v="225000000"/>
    <x v="1"/>
    <x v="0"/>
  </r>
  <r>
    <x v="34"/>
    <s v="FERRARI F8 SPIDER"/>
    <x v="3"/>
    <n v="0"/>
    <m/>
    <m/>
    <n v="4"/>
    <n v="140990000"/>
    <x v="1"/>
    <x v="0"/>
  </r>
  <r>
    <x v="34"/>
    <s v="FERRARI F8 TRIBUTO"/>
    <x v="3"/>
    <n v="29500000"/>
    <n v="1"/>
    <n v="29500000"/>
    <n v="6"/>
    <n v="183980000"/>
    <x v="1"/>
    <x v="0"/>
  </r>
  <r>
    <x v="34"/>
    <s v="FERRARI PORTOFINO"/>
    <x v="3"/>
    <n v="0"/>
    <m/>
    <m/>
    <n v="2"/>
    <n v="55798000"/>
    <x v="1"/>
    <x v="0"/>
  </r>
  <r>
    <x v="34"/>
    <s v="FERRARI ROMA"/>
    <x v="3"/>
    <n v="45600000"/>
    <n v="3"/>
    <n v="136800000"/>
    <n v="8"/>
    <n v="344700000"/>
    <x v="1"/>
    <x v="0"/>
  </r>
  <r>
    <x v="34"/>
    <s v="FERRARI SF90 STRADALE"/>
    <x v="3"/>
    <n v="66145972"/>
    <n v="1"/>
    <n v="66145972"/>
    <n v="1"/>
    <n v="66145972"/>
    <x v="1"/>
    <x v="0"/>
  </r>
  <r>
    <x v="35"/>
    <s v="DOBLO"/>
    <x v="5"/>
    <n v="1189000"/>
    <n v="1"/>
    <n v="1189000"/>
    <n v="12"/>
    <n v="14468000"/>
    <x v="1"/>
    <x v="0"/>
  </r>
  <r>
    <x v="35"/>
    <s v="FIAT 500 E"/>
    <x v="6"/>
    <n v="0"/>
    <m/>
    <m/>
    <n v="5"/>
    <n v="3810000"/>
    <x v="1"/>
    <x v="0"/>
  </r>
  <r>
    <x v="36"/>
    <s v="BRONCO"/>
    <x v="0"/>
    <n v="10476000"/>
    <n v="11"/>
    <n v="115236000"/>
    <n v="46"/>
    <n v="412293000"/>
    <x v="4"/>
    <x v="0"/>
  </r>
  <r>
    <x v="36"/>
    <s v="ECOSPORT"/>
    <x v="0"/>
    <n v="1259750"/>
    <n v="1"/>
    <n v="1259750"/>
    <n v="1"/>
    <n v="1259750"/>
    <x v="4"/>
    <x v="0"/>
  </r>
  <r>
    <x v="36"/>
    <s v="EDGE"/>
    <x v="0"/>
    <n v="1699000"/>
    <n v="1"/>
    <n v="1699000"/>
    <n v="6"/>
    <n v="10194000"/>
    <x v="4"/>
    <x v="0"/>
  </r>
  <r>
    <x v="36"/>
    <s v="ESCAPE"/>
    <x v="0"/>
    <n v="1960000"/>
    <n v="4"/>
    <n v="7840000"/>
    <n v="20"/>
    <n v="48763000"/>
    <x v="4"/>
    <x v="0"/>
  </r>
  <r>
    <x v="36"/>
    <s v="EXPEDITION"/>
    <x v="0"/>
    <n v="0"/>
    <m/>
    <m/>
    <n v="2"/>
    <n v="18585000"/>
    <x v="4"/>
    <x v="0"/>
  </r>
  <r>
    <x v="36"/>
    <s v="EXPLORER"/>
    <x v="0"/>
    <n v="7700000"/>
    <n v="6"/>
    <n v="46200000"/>
    <n v="25"/>
    <n v="183950000"/>
    <x v="4"/>
    <x v="0"/>
  </r>
  <r>
    <x v="36"/>
    <s v="FIESTA / ASPIRE"/>
    <x v="8"/>
    <n v="0"/>
    <m/>
    <m/>
    <n v="1"/>
    <n v="1070000"/>
    <x v="4"/>
    <x v="0"/>
  </r>
  <r>
    <x v="36"/>
    <s v="FORD EVOS"/>
    <x v="0"/>
    <n v="0"/>
    <m/>
    <m/>
    <n v="1"/>
    <n v="2262000"/>
    <x v="4"/>
    <x v="0"/>
  </r>
  <r>
    <x v="36"/>
    <s v="FORD FOCUS"/>
    <x v="4"/>
    <n v="0"/>
    <m/>
    <m/>
    <n v="1"/>
    <n v="1111000"/>
    <x v="4"/>
    <x v="0"/>
  </r>
  <r>
    <x v="36"/>
    <s v="MUSTANG"/>
    <x v="3"/>
    <n v="5860000"/>
    <n v="12"/>
    <n v="70320000"/>
    <n v="71"/>
    <n v="450929278"/>
    <x v="4"/>
    <x v="0"/>
  </r>
  <r>
    <x v="36"/>
    <s v="MUSTANG MACH-E"/>
    <x v="0"/>
    <n v="9865000"/>
    <n v="2"/>
    <n v="19730000"/>
    <n v="7"/>
    <n v="59840000"/>
    <x v="4"/>
    <x v="0"/>
  </r>
  <r>
    <x v="37"/>
    <s v="FORTHING FRIDAY"/>
    <x v="0"/>
    <n v="5789000"/>
    <n v="2"/>
    <n v="11578000"/>
    <n v="2"/>
    <n v="11578000"/>
    <x v="3"/>
    <x v="0"/>
  </r>
  <r>
    <x v="37"/>
    <s v="FORTHING M5"/>
    <x v="10"/>
    <n v="0"/>
    <m/>
    <m/>
    <n v="1"/>
    <n v="0"/>
    <x v="3"/>
    <x v="0"/>
  </r>
  <r>
    <x v="37"/>
    <s v="FORTHING T5 EVO"/>
    <x v="10"/>
    <n v="2910000"/>
    <n v="10"/>
    <n v="29100000"/>
    <n v="10"/>
    <n v="0"/>
    <x v="3"/>
    <x v="0"/>
  </r>
  <r>
    <x v="37"/>
    <s v="FORTHING T5 EVO"/>
    <x v="0"/>
    <n v="2910000"/>
    <n v="10"/>
    <n v="29100000"/>
    <n v="10"/>
    <n v="29100000"/>
    <x v="3"/>
    <x v="0"/>
  </r>
  <r>
    <x v="37"/>
    <s v="FORTHING YACHT"/>
    <x v="10"/>
    <n v="0"/>
    <m/>
    <m/>
    <n v="4"/>
    <n v="0"/>
    <x v="3"/>
    <x v="0"/>
  </r>
  <r>
    <x v="38"/>
    <s v="GAC GN8"/>
    <x v="5"/>
    <n v="3399000"/>
    <n v="24"/>
    <n v="81576000"/>
    <n v="29"/>
    <n v="98571000"/>
    <x v="3"/>
    <x v="0"/>
  </r>
  <r>
    <x v="38"/>
    <s v="GAC GS3"/>
    <x v="0"/>
    <n v="0"/>
    <m/>
    <m/>
    <n v="1"/>
    <n v="1540000"/>
    <x v="3"/>
    <x v="0"/>
  </r>
  <r>
    <x v="38"/>
    <s v="GAC GS5"/>
    <x v="0"/>
    <n v="2259000"/>
    <n v="41"/>
    <n v="92619000"/>
    <n v="86"/>
    <n v="194274000"/>
    <x v="3"/>
    <x v="0"/>
  </r>
  <r>
    <x v="38"/>
    <s v="GAC M8"/>
    <x v="5"/>
    <n v="8490000"/>
    <n v="8"/>
    <n v="67920000"/>
    <n v="12"/>
    <n v="93669000"/>
    <x v="3"/>
    <x v="0"/>
  </r>
  <r>
    <x v="38"/>
    <s v="GAC UNSPECIFIED"/>
    <x v="7"/>
    <n v="0"/>
    <m/>
    <m/>
    <n v="1"/>
    <n v="2200000"/>
    <x v="3"/>
    <x v="0"/>
  </r>
  <r>
    <x v="38"/>
    <s v="GS8"/>
    <x v="0"/>
    <n v="2989000"/>
    <n v="87"/>
    <n v="260043000"/>
    <n v="235"/>
    <n v="690015000"/>
    <x v="3"/>
    <x v="0"/>
  </r>
  <r>
    <x v="39"/>
    <s v="GEELY ATLAS"/>
    <x v="0"/>
    <n v="2653990"/>
    <n v="3"/>
    <n v="7961970"/>
    <n v="31"/>
    <n v="79727609"/>
    <x v="3"/>
    <x v="0"/>
  </r>
  <r>
    <x v="39"/>
    <s v="GEELY ATLAS PRO"/>
    <x v="0"/>
    <n v="2755042"/>
    <n v="1123"/>
    <n v="3093912166"/>
    <n v="6962"/>
    <n v="20438364776"/>
    <x v="3"/>
    <x v="0"/>
  </r>
  <r>
    <x v="39"/>
    <s v="GEELY COOLRAY"/>
    <x v="0"/>
    <n v="2299990"/>
    <n v="3291"/>
    <n v="7569267090"/>
    <n v="17327"/>
    <n v="39851765720"/>
    <x v="3"/>
    <x v="0"/>
  </r>
  <r>
    <x v="39"/>
    <s v="GEELY EMGRAND"/>
    <x v="4"/>
    <n v="579000"/>
    <n v="22"/>
    <n v="12738000"/>
    <n v="87"/>
    <n v="51155970"/>
    <x v="3"/>
    <x v="0"/>
  </r>
  <r>
    <x v="39"/>
    <s v="GEELY EMGRAND 7"/>
    <x v="4"/>
    <n v="765990"/>
    <n v="4"/>
    <n v="3063960"/>
    <n v="12"/>
    <n v="10503880"/>
    <x v="3"/>
    <x v="0"/>
  </r>
  <r>
    <x v="39"/>
    <s v="GEELY EMGRAND X7"/>
    <x v="0"/>
    <n v="1209990"/>
    <n v="2"/>
    <n v="2419980"/>
    <n v="3"/>
    <n v="3630307"/>
    <x v="3"/>
    <x v="0"/>
  </r>
  <r>
    <x v="39"/>
    <s v="GEELY GEOMETRY C"/>
    <x v="4"/>
    <n v="3740000"/>
    <n v="1"/>
    <n v="3740000"/>
    <n v="5"/>
    <n v="18660000"/>
    <x v="3"/>
    <x v="0"/>
  </r>
  <r>
    <x v="39"/>
    <s v="GEELY GS"/>
    <x v="0"/>
    <n v="1319990"/>
    <n v="1"/>
    <n v="1319990"/>
    <n v="10"/>
    <n v="13199900"/>
    <x v="3"/>
    <x v="0"/>
  </r>
  <r>
    <x v="39"/>
    <s v="GEELY JIAJI"/>
    <x v="11"/>
    <n v="0"/>
    <m/>
    <m/>
    <n v="1"/>
    <n v="3310000"/>
    <x v="3"/>
    <x v="0"/>
  </r>
  <r>
    <x v="39"/>
    <s v="GEELY MONJARO"/>
    <x v="0"/>
    <n v="4499990"/>
    <n v="924"/>
    <n v="4157990760"/>
    <n v="2378"/>
    <n v="10706976220"/>
    <x v="3"/>
    <x v="0"/>
  </r>
  <r>
    <x v="39"/>
    <s v="GEELY OKAVANGO"/>
    <x v="0"/>
    <n v="3200000"/>
    <n v="2"/>
    <n v="6400000"/>
    <n v="22"/>
    <n v="69970000"/>
    <x v="3"/>
    <x v="0"/>
  </r>
  <r>
    <x v="39"/>
    <s v="GEELY STARRAY"/>
    <x v="2"/>
    <n v="0"/>
    <m/>
    <m/>
    <n v="1"/>
    <n v="2999000"/>
    <x v="3"/>
    <x v="0"/>
  </r>
  <r>
    <x v="39"/>
    <s v="GEELY TUGELLA"/>
    <x v="0"/>
    <n v="3999297"/>
    <n v="1462"/>
    <n v="5846972214"/>
    <n v="5781"/>
    <n v="23758199024"/>
    <x v="3"/>
    <x v="0"/>
  </r>
  <r>
    <x v="39"/>
    <s v="GEELY XINGYUE"/>
    <x v="0"/>
    <n v="3430000"/>
    <n v="93"/>
    <n v="318990000"/>
    <n v="183"/>
    <n v="643111000"/>
    <x v="3"/>
    <x v="0"/>
  </r>
  <r>
    <x v="39"/>
    <s v="GEELY ZEEKR 001"/>
    <x v="0"/>
    <n v="6990000"/>
    <n v="126"/>
    <n v="880740000"/>
    <n v="288"/>
    <n v="1868490000"/>
    <x v="3"/>
    <x v="0"/>
  </r>
  <r>
    <x v="40"/>
    <s v="GENESIS G70"/>
    <x v="1"/>
    <n v="4717143"/>
    <n v="7"/>
    <n v="33020001"/>
    <n v="45"/>
    <n v="212292006"/>
    <x v="5"/>
    <x v="0"/>
  </r>
  <r>
    <x v="40"/>
    <s v="GENESIS G80"/>
    <x v="1"/>
    <n v="5805000"/>
    <n v="2"/>
    <n v="11610000"/>
    <n v="54"/>
    <n v="315271000"/>
    <x v="5"/>
    <x v="0"/>
  </r>
  <r>
    <x v="40"/>
    <s v="GENESIS G90"/>
    <x v="3"/>
    <n v="11050000"/>
    <n v="14"/>
    <n v="154700000"/>
    <n v="55"/>
    <n v="586983274"/>
    <x v="5"/>
    <x v="0"/>
  </r>
  <r>
    <x v="40"/>
    <s v="GENESIS GV70"/>
    <x v="0"/>
    <n v="5847143"/>
    <n v="32"/>
    <n v="187108576"/>
    <n v="250"/>
    <n v="1407889658"/>
    <x v="5"/>
    <x v="0"/>
  </r>
  <r>
    <x v="40"/>
    <s v="GENESIS GV80"/>
    <x v="0"/>
    <n v="7726842"/>
    <n v="45"/>
    <n v="347707890"/>
    <n v="327"/>
    <n v="2493826402"/>
    <x v="5"/>
    <x v="0"/>
  </r>
  <r>
    <x v="41"/>
    <s v="GMC ACADIA"/>
    <x v="0"/>
    <n v="0"/>
    <m/>
    <m/>
    <n v="2"/>
    <n v="12660000"/>
    <x v="4"/>
    <x v="0"/>
  </r>
  <r>
    <x v="41"/>
    <s v="GMC TERRAIN"/>
    <x v="0"/>
    <n v="6809000"/>
    <n v="2"/>
    <n v="13618000"/>
    <n v="7"/>
    <n v="47663000"/>
    <x v="4"/>
    <x v="0"/>
  </r>
  <r>
    <x v="41"/>
    <s v="GMC YUKON"/>
    <x v="0"/>
    <n v="11320000"/>
    <n v="28"/>
    <n v="316960000"/>
    <n v="100"/>
    <n v="1070889861"/>
    <x v="4"/>
    <x v="0"/>
  </r>
  <r>
    <x v="42"/>
    <s v="HAVAL DARGO"/>
    <x v="0"/>
    <n v="2999000"/>
    <n v="1043"/>
    <n v="3127957000"/>
    <n v="4469"/>
    <n v="13115681000"/>
    <x v="3"/>
    <x v="0"/>
  </r>
  <r>
    <x v="42"/>
    <s v="HAVAL F7"/>
    <x v="0"/>
    <n v="2450610"/>
    <n v="1298"/>
    <n v="3180891780"/>
    <n v="6368"/>
    <n v="16023296511"/>
    <x v="3"/>
    <x v="0"/>
  </r>
  <r>
    <x v="42"/>
    <s v="HAVAL F7X"/>
    <x v="0"/>
    <n v="2781979"/>
    <n v="956"/>
    <n v="2659571924"/>
    <n v="6905"/>
    <n v="18293849544"/>
    <x v="3"/>
    <x v="0"/>
  </r>
  <r>
    <x v="42"/>
    <s v="HAVAL H5"/>
    <x v="0"/>
    <n v="0"/>
    <m/>
    <m/>
    <n v="1"/>
    <n v="1399000"/>
    <x v="3"/>
    <x v="0"/>
  </r>
  <r>
    <x v="42"/>
    <s v="HAVAL H6"/>
    <x v="0"/>
    <n v="1409450"/>
    <n v="9"/>
    <n v="12685050"/>
    <n v="56"/>
    <n v="74365650"/>
    <x v="3"/>
    <x v="0"/>
  </r>
  <r>
    <x v="42"/>
    <s v="HAVAL H9"/>
    <x v="0"/>
    <n v="4076533"/>
    <n v="228"/>
    <n v="929449524"/>
    <n v="1516"/>
    <n v="6209379316"/>
    <x v="3"/>
    <x v="0"/>
  </r>
  <r>
    <x v="42"/>
    <s v="HAVAL JOLION"/>
    <x v="0"/>
    <n v="2173255"/>
    <n v="4745"/>
    <n v="10312094975"/>
    <n v="19319"/>
    <n v="40554465751"/>
    <x v="3"/>
    <x v="0"/>
  </r>
  <r>
    <x v="42"/>
    <s v="HAVAL M6 PLUS"/>
    <x v="0"/>
    <n v="1949000"/>
    <n v="1"/>
    <n v="1949000"/>
    <n v="1"/>
    <n v="1949000"/>
    <x v="3"/>
    <x v="0"/>
  </r>
  <r>
    <x v="42"/>
    <s v="HAVAL SHENSHOU"/>
    <x v="0"/>
    <n v="0"/>
    <m/>
    <m/>
    <n v="1"/>
    <n v="1499900"/>
    <x v="3"/>
    <x v="0"/>
  </r>
  <r>
    <x v="43"/>
    <s v="HIPHI X"/>
    <x v="0"/>
    <n v="13900000"/>
    <n v="3"/>
    <n v="41700000"/>
    <n v="19"/>
    <n v="248600000"/>
    <x v="3"/>
    <x v="0"/>
  </r>
  <r>
    <x v="43"/>
    <s v="HIPHI Z"/>
    <x v="1"/>
    <n v="14300000"/>
    <n v="6"/>
    <n v="85800000"/>
    <n v="10"/>
    <n v="124040000"/>
    <x v="3"/>
    <x v="0"/>
  </r>
  <r>
    <x v="44"/>
    <s v="ACCORD"/>
    <x v="2"/>
    <n v="1770000"/>
    <n v="9"/>
    <n v="15930000"/>
    <n v="46"/>
    <n v="71800000"/>
    <x v="0"/>
    <x v="0"/>
  </r>
  <r>
    <x v="44"/>
    <s v="CITY"/>
    <x v="5"/>
    <n v="0"/>
    <m/>
    <m/>
    <n v="1"/>
    <n v="1650000"/>
    <x v="0"/>
    <x v="0"/>
  </r>
  <r>
    <x v="44"/>
    <s v="CIVIC"/>
    <x v="4"/>
    <n v="1101900"/>
    <n v="11"/>
    <n v="12120900"/>
    <n v="24"/>
    <n v="26494600"/>
    <x v="0"/>
    <x v="0"/>
  </r>
  <r>
    <x v="44"/>
    <s v="CR-V"/>
    <x v="0"/>
    <n v="3624318"/>
    <n v="48"/>
    <n v="173967264"/>
    <n v="168"/>
    <n v="655398823"/>
    <x v="0"/>
    <x v="0"/>
  </r>
  <r>
    <x v="44"/>
    <s v="FIT"/>
    <x v="8"/>
    <n v="1950000"/>
    <n v="4"/>
    <n v="7800000"/>
    <n v="11"/>
    <n v="17976700"/>
    <x v="0"/>
    <x v="0"/>
  </r>
  <r>
    <x v="44"/>
    <s v="FREED"/>
    <x v="5"/>
    <n v="1685000"/>
    <n v="4"/>
    <n v="6740000"/>
    <n v="14"/>
    <n v="24045000"/>
    <x v="0"/>
    <x v="0"/>
  </r>
  <r>
    <x v="44"/>
    <s v="HONDA E:NP1"/>
    <x v="0"/>
    <n v="3800000"/>
    <n v="7"/>
    <n v="26600000"/>
    <n v="10"/>
    <n v="38000000"/>
    <x v="0"/>
    <x v="0"/>
  </r>
  <r>
    <x v="44"/>
    <s v="HONDA E:NS1"/>
    <x v="0"/>
    <n v="3450000"/>
    <n v="14"/>
    <n v="48300000"/>
    <n v="33"/>
    <n v="122800000"/>
    <x v="0"/>
    <x v="0"/>
  </r>
  <r>
    <x v="44"/>
    <s v="HONDA EVERUS VE1"/>
    <x v="0"/>
    <n v="0"/>
    <m/>
    <m/>
    <n v="1"/>
    <n v="3180000"/>
    <x v="0"/>
    <x v="0"/>
  </r>
  <r>
    <x v="44"/>
    <s v="HONDA M-NV"/>
    <x v="0"/>
    <n v="3490000"/>
    <n v="12"/>
    <n v="41880000"/>
    <n v="53"/>
    <n v="178090000"/>
    <x v="0"/>
    <x v="0"/>
  </r>
  <r>
    <x v="44"/>
    <s v="HONDA UNSPECIFIED"/>
    <x v="7"/>
    <n v="0"/>
    <m/>
    <m/>
    <n v="1"/>
    <n v="1685000"/>
    <x v="0"/>
    <x v="0"/>
  </r>
  <r>
    <x v="44"/>
    <s v="HONDA UR-V"/>
    <x v="0"/>
    <n v="6990000"/>
    <n v="2"/>
    <n v="13980000"/>
    <n v="2"/>
    <n v="13980000"/>
    <x v="0"/>
    <x v="0"/>
  </r>
  <r>
    <x v="44"/>
    <s v="HONDA ZR-V"/>
    <x v="0"/>
    <n v="4190000"/>
    <n v="2"/>
    <n v="8380000"/>
    <n v="7"/>
    <n v="18325000"/>
    <x v="0"/>
    <x v="0"/>
  </r>
  <r>
    <x v="44"/>
    <s v="HR-V"/>
    <x v="0"/>
    <n v="2574000"/>
    <n v="2"/>
    <n v="5148000"/>
    <n v="17"/>
    <n v="44479000"/>
    <x v="0"/>
    <x v="0"/>
  </r>
  <r>
    <x v="44"/>
    <s v="INSIGHT"/>
    <x v="4"/>
    <n v="3540000"/>
    <n v="1"/>
    <n v="3540000"/>
    <n v="3"/>
    <n v="10680000"/>
    <x v="0"/>
    <x v="0"/>
  </r>
  <r>
    <x v="44"/>
    <s v="N-WGN"/>
    <x v="6"/>
    <n v="1415000"/>
    <n v="1"/>
    <n v="1415000"/>
    <n v="4"/>
    <n v="5660000"/>
    <x v="0"/>
    <x v="0"/>
  </r>
  <r>
    <x v="44"/>
    <s v="ODYSSEY"/>
    <x v="5"/>
    <n v="0"/>
    <m/>
    <m/>
    <n v="4"/>
    <n v="26960000"/>
    <x v="0"/>
    <x v="0"/>
  </r>
  <r>
    <x v="44"/>
    <s v="PASSPORT"/>
    <x v="0"/>
    <n v="0"/>
    <m/>
    <m/>
    <n v="1"/>
    <n v="4627875"/>
    <x v="0"/>
    <x v="0"/>
  </r>
  <r>
    <x v="44"/>
    <s v="PILOT"/>
    <x v="0"/>
    <n v="3849900"/>
    <n v="2"/>
    <n v="7699800"/>
    <n v="10"/>
    <n v="38499000"/>
    <x v="0"/>
    <x v="0"/>
  </r>
  <r>
    <x v="44"/>
    <s v="RIDGELINE"/>
    <x v="0"/>
    <n v="0"/>
    <m/>
    <m/>
    <n v="1"/>
    <n v="7230000"/>
    <x v="0"/>
    <x v="0"/>
  </r>
  <r>
    <x v="44"/>
    <s v="SHUTTLE"/>
    <x v="5"/>
    <n v="0"/>
    <m/>
    <m/>
    <n v="1"/>
    <n v="1200000"/>
    <x v="0"/>
    <x v="0"/>
  </r>
  <r>
    <x v="44"/>
    <s v="STEPWGN"/>
    <x v="5"/>
    <n v="2274000"/>
    <n v="1"/>
    <n v="2274000"/>
    <n v="10"/>
    <n v="23958000"/>
    <x v="0"/>
    <x v="0"/>
  </r>
  <r>
    <x v="44"/>
    <s v="VEZEL"/>
    <x v="0"/>
    <n v="2160000"/>
    <n v="12"/>
    <n v="25920000"/>
    <n v="51"/>
    <n v="111964000"/>
    <x v="0"/>
    <x v="0"/>
  </r>
  <r>
    <x v="45"/>
    <s v="HONGQI E HS9"/>
    <x v="3"/>
    <n v="8420000"/>
    <n v="69"/>
    <n v="580980000"/>
    <n v="177"/>
    <n v="1487871420"/>
    <x v="3"/>
    <x v="0"/>
  </r>
  <r>
    <x v="45"/>
    <s v="HONGQI E-QM5"/>
    <x v="1"/>
    <n v="3190000"/>
    <n v="2"/>
    <n v="6380000"/>
    <n v="11"/>
    <n v="35090000"/>
    <x v="3"/>
    <x v="0"/>
  </r>
  <r>
    <x v="45"/>
    <s v="HONGQI H5"/>
    <x v="1"/>
    <n v="4790000"/>
    <n v="14"/>
    <n v="67060000"/>
    <n v="15"/>
    <n v="69095000"/>
    <x v="3"/>
    <x v="0"/>
  </r>
  <r>
    <x v="45"/>
    <s v="HONGQI H9"/>
    <x v="3"/>
    <n v="4790000"/>
    <n v="21"/>
    <n v="100590000"/>
    <n v="21"/>
    <n v="100590000"/>
    <x v="3"/>
    <x v="0"/>
  </r>
  <r>
    <x v="45"/>
    <s v="HONGQI HQ9"/>
    <x v="5"/>
    <n v="4205000"/>
    <n v="1"/>
    <n v="4205000"/>
    <n v="1"/>
    <n v="4205000"/>
    <x v="3"/>
    <x v="0"/>
  </r>
  <r>
    <x v="45"/>
    <s v="HONGQI HS5"/>
    <x v="0"/>
    <n v="4990000"/>
    <n v="1"/>
    <n v="4990000"/>
    <n v="12"/>
    <n v="28321000"/>
    <x v="3"/>
    <x v="0"/>
  </r>
  <r>
    <x v="45"/>
    <s v="HONGQI LS7"/>
    <x v="0"/>
    <n v="32900000"/>
    <n v="1"/>
    <n v="32900000"/>
    <n v="1"/>
    <n v="32900000"/>
    <x v="3"/>
    <x v="0"/>
  </r>
  <r>
    <x v="46"/>
    <s v="HOZON NETA U"/>
    <x v="0"/>
    <n v="0"/>
    <m/>
    <m/>
    <n v="5"/>
    <n v="16490000"/>
    <x v="3"/>
    <x v="0"/>
  </r>
  <r>
    <x v="47"/>
    <s v="HUAWEI AITO M5"/>
    <x v="0"/>
    <n v="0"/>
    <m/>
    <m/>
    <n v="11"/>
    <n v="58960000"/>
    <x v="3"/>
    <x v="0"/>
  </r>
  <r>
    <x v="47"/>
    <s v="HUAWEI AITO M7"/>
    <x v="0"/>
    <n v="0"/>
    <m/>
    <m/>
    <n v="1"/>
    <n v="6040000"/>
    <x v="3"/>
    <x v="0"/>
  </r>
  <r>
    <x v="48"/>
    <s v="AVANTE"/>
    <x v="4"/>
    <n v="2839000"/>
    <n v="4"/>
    <n v="11356000"/>
    <n v="12"/>
    <n v="31062000"/>
    <x v="5"/>
    <x v="0"/>
  </r>
  <r>
    <x v="48"/>
    <s v="CRETA"/>
    <x v="0"/>
    <n v="2051869"/>
    <n v="120"/>
    <n v="246224280"/>
    <n v="1453"/>
    <n v="3134596047"/>
    <x v="5"/>
    <x v="0"/>
  </r>
  <r>
    <x v="48"/>
    <s v="GENESIS"/>
    <x v="1"/>
    <n v="0"/>
    <m/>
    <m/>
    <n v="1"/>
    <n v="3339000"/>
    <x v="5"/>
    <x v="0"/>
  </r>
  <r>
    <x v="48"/>
    <s v="GRANDEUR"/>
    <x v="1"/>
    <n v="5242000"/>
    <n v="4"/>
    <n v="20968000"/>
    <n v="12"/>
    <n v="57201000"/>
    <x v="5"/>
    <x v="0"/>
  </r>
  <r>
    <x v="48"/>
    <s v="HYUNDAI ACCENT"/>
    <x v="9"/>
    <n v="1992800"/>
    <n v="19"/>
    <n v="37863200"/>
    <n v="144"/>
    <n v="262711600"/>
    <x v="5"/>
    <x v="0"/>
  </r>
  <r>
    <x v="48"/>
    <s v="HYUNDAI BAYON"/>
    <x v="0"/>
    <n v="2449000"/>
    <n v="56"/>
    <n v="137144000"/>
    <n v="291"/>
    <n v="688083000"/>
    <x v="5"/>
    <x v="0"/>
  </r>
  <r>
    <x v="48"/>
    <s v="HYUNDAI CASPER"/>
    <x v="0"/>
    <n v="0"/>
    <m/>
    <m/>
    <n v="3"/>
    <n v="6518000"/>
    <x v="5"/>
    <x v="0"/>
  </r>
  <r>
    <x v="48"/>
    <s v="HYUNDAI CELESTA"/>
    <x v="4"/>
    <n v="2650000"/>
    <n v="4"/>
    <n v="10600000"/>
    <n v="4"/>
    <n v="10600000"/>
    <x v="5"/>
    <x v="0"/>
  </r>
  <r>
    <x v="48"/>
    <s v="HYUNDAI CUSTO"/>
    <x v="5"/>
    <n v="3950000"/>
    <n v="1"/>
    <n v="3950000"/>
    <n v="4"/>
    <n v="12825000"/>
    <x v="5"/>
    <x v="0"/>
  </r>
  <r>
    <x v="48"/>
    <s v="HYUNDAI ELANTRA"/>
    <x v="4"/>
    <n v="2168962"/>
    <n v="111"/>
    <n v="240754782"/>
    <n v="705"/>
    <n v="1492423240"/>
    <x v="5"/>
    <x v="0"/>
  </r>
  <r>
    <x v="48"/>
    <s v="HYUNDAI IONIQ"/>
    <x v="4"/>
    <n v="0"/>
    <m/>
    <m/>
    <n v="2"/>
    <n v="5923814"/>
    <x v="5"/>
    <x v="0"/>
  </r>
  <r>
    <x v="48"/>
    <s v="HYUNDAI KONA"/>
    <x v="0"/>
    <n v="3236700"/>
    <n v="5"/>
    <n v="16183500"/>
    <n v="26"/>
    <n v="82871800"/>
    <x v="5"/>
    <x v="0"/>
  </r>
  <r>
    <x v="48"/>
    <s v="HYUNDAI SANTA FE"/>
    <x v="0"/>
    <n v="4326903"/>
    <n v="619"/>
    <n v="2678352957"/>
    <n v="3459"/>
    <n v="13476777330"/>
    <x v="5"/>
    <x v="0"/>
  </r>
  <r>
    <x v="48"/>
    <s v="HYUNDAI SONATA"/>
    <x v="2"/>
    <n v="2902013"/>
    <n v="155"/>
    <n v="449812015"/>
    <n v="973"/>
    <n v="2715867190"/>
    <x v="5"/>
    <x v="0"/>
  </r>
  <r>
    <x v="48"/>
    <s v="HYUNDAI STARIA"/>
    <x v="5"/>
    <n v="7235000"/>
    <n v="221"/>
    <n v="1598935000"/>
    <n v="1011"/>
    <n v="5715171180"/>
    <x v="5"/>
    <x v="0"/>
  </r>
  <r>
    <x v="48"/>
    <s v="I20"/>
    <x v="8"/>
    <n v="2189000"/>
    <n v="5"/>
    <n v="10945000"/>
    <n v="5"/>
    <n v="10945000"/>
    <x v="5"/>
    <x v="0"/>
  </r>
  <r>
    <x v="48"/>
    <s v="I30"/>
    <x v="4"/>
    <n v="869900"/>
    <n v="25"/>
    <n v="21747500"/>
    <n v="105"/>
    <n v="108773500"/>
    <x v="5"/>
    <x v="0"/>
  </r>
  <r>
    <x v="48"/>
    <s v="IX35"/>
    <x v="0"/>
    <n v="1379000"/>
    <n v="9"/>
    <n v="12411000"/>
    <n v="27"/>
    <n v="40592300"/>
    <x v="5"/>
    <x v="0"/>
  </r>
  <r>
    <x v="48"/>
    <s v="PALISADE"/>
    <x v="0"/>
    <n v="5288461"/>
    <n v="254"/>
    <n v="1343269094"/>
    <n v="1101"/>
    <n v="5821794078"/>
    <x v="5"/>
    <x v="0"/>
  </r>
  <r>
    <x v="48"/>
    <s v="SOLARIS"/>
    <x v="9"/>
    <n v="1599000"/>
    <n v="140"/>
    <n v="223860000"/>
    <n v="1465"/>
    <n v="2338151917"/>
    <x v="5"/>
    <x v="0"/>
  </r>
  <r>
    <x v="48"/>
    <s v="TUCSON"/>
    <x v="0"/>
    <n v="3020980"/>
    <n v="925"/>
    <n v="2794406500"/>
    <n v="5507"/>
    <n v="18592570847"/>
    <x v="5"/>
    <x v="0"/>
  </r>
  <r>
    <x v="48"/>
    <s v="VENUE"/>
    <x v="0"/>
    <n v="0"/>
    <m/>
    <m/>
    <n v="1"/>
    <n v="2650000"/>
    <x v="5"/>
    <x v="0"/>
  </r>
  <r>
    <x v="49"/>
    <s v="INFINITI Q50"/>
    <x v="2"/>
    <n v="9415000"/>
    <n v="1"/>
    <n v="9415000"/>
    <n v="4"/>
    <n v="30720000"/>
    <x v="0"/>
    <x v="0"/>
  </r>
  <r>
    <x v="49"/>
    <s v="INFINITI Q60"/>
    <x v="2"/>
    <n v="9360000"/>
    <n v="1"/>
    <n v="9360000"/>
    <n v="2"/>
    <n v="18115000"/>
    <x v="0"/>
    <x v="0"/>
  </r>
  <r>
    <x v="49"/>
    <s v="INFINITI QX50 /EX/"/>
    <x v="0"/>
    <n v="4840000"/>
    <n v="9"/>
    <n v="43560000"/>
    <n v="62"/>
    <n v="300080000"/>
    <x v="0"/>
    <x v="0"/>
  </r>
  <r>
    <x v="49"/>
    <s v="INFINITI QX55"/>
    <x v="0"/>
    <n v="9140000"/>
    <n v="5"/>
    <n v="45700000"/>
    <n v="31"/>
    <n v="238740000"/>
    <x v="0"/>
    <x v="0"/>
  </r>
  <r>
    <x v="49"/>
    <s v="INFINITI QX60 /JX/"/>
    <x v="0"/>
    <n v="3675000"/>
    <n v="5"/>
    <n v="18375000"/>
    <n v="23"/>
    <n v="84525000"/>
    <x v="0"/>
    <x v="0"/>
  </r>
  <r>
    <x v="49"/>
    <s v="INFINITI QX80 /QX56/"/>
    <x v="0"/>
    <n v="6875000"/>
    <n v="10"/>
    <n v="68750000"/>
    <n v="64"/>
    <n v="440000000"/>
    <x v="0"/>
    <x v="0"/>
  </r>
  <r>
    <x v="50"/>
    <s v="IRAN KHODRO DENA"/>
    <x v="2"/>
    <n v="1560000"/>
    <n v="1"/>
    <n v="1560000"/>
    <n v="4"/>
    <n v="6172800"/>
    <x v="6"/>
    <x v="0"/>
  </r>
  <r>
    <x v="50"/>
    <s v="IRAN KHODRO SOREN"/>
    <x v="4"/>
    <n v="0"/>
    <m/>
    <m/>
    <n v="1"/>
    <n v="1560000"/>
    <x v="6"/>
    <x v="0"/>
  </r>
  <r>
    <x v="50"/>
    <s v="IRAN KHODRO TARA"/>
    <x v="4"/>
    <n v="1810000"/>
    <n v="1"/>
    <n v="1810000"/>
    <n v="9"/>
    <n v="15204000"/>
    <x v="6"/>
    <x v="0"/>
  </r>
  <r>
    <x v="51"/>
    <s v="ISUZU MU-X"/>
    <x v="0"/>
    <n v="5549000"/>
    <n v="7"/>
    <n v="38843000"/>
    <n v="20"/>
    <n v="110980000"/>
    <x v="0"/>
    <x v="0"/>
  </r>
  <r>
    <x v="52"/>
    <s v="JAC J6"/>
    <x v="5"/>
    <n v="0"/>
    <m/>
    <m/>
    <n v="378"/>
    <n v="318171000"/>
    <x v="3"/>
    <x v="0"/>
  </r>
  <r>
    <x v="52"/>
    <s v="JAC J7"/>
    <x v="2"/>
    <n v="2150000"/>
    <n v="953"/>
    <n v="2048950000"/>
    <n v="2818"/>
    <n v="5947644000"/>
    <x v="3"/>
    <x v="0"/>
  </r>
  <r>
    <x v="52"/>
    <s v="JAC JS4"/>
    <x v="0"/>
    <n v="2349000"/>
    <n v="74"/>
    <n v="173826000"/>
    <n v="511"/>
    <n v="1173338984"/>
    <x v="3"/>
    <x v="0"/>
  </r>
  <r>
    <x v="52"/>
    <s v="JAC JS6"/>
    <x v="0"/>
    <n v="2599000"/>
    <n v="138"/>
    <n v="358662000"/>
    <n v="138"/>
    <n v="358662000"/>
    <x v="3"/>
    <x v="0"/>
  </r>
  <r>
    <x v="52"/>
    <s v="JAC S4"/>
    <x v="0"/>
    <n v="0"/>
    <m/>
    <m/>
    <n v="7"/>
    <n v="7706000"/>
    <x v="3"/>
    <x v="0"/>
  </r>
  <r>
    <x v="52"/>
    <s v="JAC S6"/>
    <x v="0"/>
    <n v="2599000"/>
    <n v="18"/>
    <n v="46782000"/>
    <n v="80"/>
    <n v="207920000"/>
    <x v="3"/>
    <x v="0"/>
  </r>
  <r>
    <x v="52"/>
    <s v="REFINE S3"/>
    <x v="0"/>
    <n v="0"/>
    <m/>
    <m/>
    <n v="14"/>
    <n v="18528000"/>
    <x v="3"/>
    <x v="0"/>
  </r>
  <r>
    <x v="53"/>
    <s v="E-PACE"/>
    <x v="0"/>
    <n v="0"/>
    <m/>
    <m/>
    <n v="6"/>
    <n v="24764000"/>
    <x v="1"/>
    <x v="0"/>
  </r>
  <r>
    <x v="53"/>
    <s v="F-PACE"/>
    <x v="0"/>
    <n v="4814000"/>
    <n v="4"/>
    <n v="19256000"/>
    <n v="28"/>
    <n v="138346170"/>
    <x v="1"/>
    <x v="0"/>
  </r>
  <r>
    <x v="53"/>
    <s v="F-TYPE"/>
    <x v="3"/>
    <n v="0"/>
    <m/>
    <m/>
    <n v="2"/>
    <n v="16424000"/>
    <x v="1"/>
    <x v="0"/>
  </r>
  <r>
    <x v="53"/>
    <s v="I-PACE"/>
    <x v="0"/>
    <n v="7534000"/>
    <n v="2"/>
    <n v="15068000"/>
    <n v="2"/>
    <n v="15068000"/>
    <x v="1"/>
    <x v="0"/>
  </r>
  <r>
    <x v="53"/>
    <s v="XF-SERIE"/>
    <x v="1"/>
    <n v="0"/>
    <m/>
    <m/>
    <n v="1"/>
    <n v="3938000"/>
    <x v="1"/>
    <x v="0"/>
  </r>
  <r>
    <x v="54"/>
    <s v="CHEROKEE"/>
    <x v="0"/>
    <n v="0"/>
    <m/>
    <m/>
    <n v="4"/>
    <n v="13088778"/>
    <x v="4"/>
    <x v="0"/>
  </r>
  <r>
    <x v="54"/>
    <s v="COMPASS"/>
    <x v="0"/>
    <n v="3220000"/>
    <n v="7"/>
    <n v="22540000"/>
    <n v="13"/>
    <n v="42050000"/>
    <x v="4"/>
    <x v="0"/>
  </r>
  <r>
    <x v="54"/>
    <s v="GRAND CHEROKEE"/>
    <x v="0"/>
    <n v="5940000"/>
    <n v="55"/>
    <n v="326700000"/>
    <n v="298"/>
    <n v="1810549986"/>
    <x v="4"/>
    <x v="0"/>
  </r>
  <r>
    <x v="54"/>
    <s v="RENEGADE"/>
    <x v="0"/>
    <n v="0"/>
    <m/>
    <m/>
    <n v="2"/>
    <n v="4400500"/>
    <x v="4"/>
    <x v="0"/>
  </r>
  <r>
    <x v="54"/>
    <s v="WAGONEER"/>
    <x v="0"/>
    <n v="12940000"/>
    <n v="1"/>
    <n v="12940000"/>
    <n v="16"/>
    <n v="172070000"/>
    <x v="4"/>
    <x v="0"/>
  </r>
  <r>
    <x v="54"/>
    <s v="WRANGLER"/>
    <x v="0"/>
    <n v="4786296"/>
    <n v="43"/>
    <n v="205810728"/>
    <n v="231"/>
    <n v="1088265533"/>
    <x v="4"/>
    <x v="0"/>
  </r>
  <r>
    <x v="55"/>
    <s v="JETTA VA-3"/>
    <x v="4"/>
    <n v="2091000"/>
    <n v="143"/>
    <n v="299013000"/>
    <n v="215"/>
    <n v="425013000"/>
    <x v="3"/>
    <x v="0"/>
  </r>
  <r>
    <x v="55"/>
    <s v="JETTA VS-5"/>
    <x v="0"/>
    <n v="2699000"/>
    <n v="34"/>
    <n v="91766000"/>
    <n v="71"/>
    <n v="166136000"/>
    <x v="3"/>
    <x v="0"/>
  </r>
  <r>
    <x v="55"/>
    <s v="JETTA VS-7"/>
    <x v="0"/>
    <n v="2833000"/>
    <n v="41"/>
    <n v="116153000"/>
    <n v="70"/>
    <n v="182824000"/>
    <x v="3"/>
    <x v="0"/>
  </r>
  <r>
    <x v="56"/>
    <s v="JMEV GSE"/>
    <x v="2"/>
    <n v="0"/>
    <m/>
    <m/>
    <n v="2"/>
    <n v="5380000"/>
    <x v="3"/>
    <x v="0"/>
  </r>
  <r>
    <x v="57"/>
    <s v="KAIYI E5"/>
    <x v="4"/>
    <n v="2035000"/>
    <n v="852"/>
    <n v="1733820000"/>
    <n v="1651"/>
    <n v="3299061000"/>
    <x v="3"/>
    <x v="0"/>
  </r>
  <r>
    <x v="57"/>
    <s v="KAIYI X3"/>
    <x v="0"/>
    <n v="0"/>
    <m/>
    <m/>
    <n v="2"/>
    <n v="4565000"/>
    <x v="3"/>
    <x v="0"/>
  </r>
  <r>
    <x v="58"/>
    <s v="CARENS"/>
    <x v="5"/>
    <n v="0"/>
    <m/>
    <m/>
    <n v="1"/>
    <n v="3670000"/>
    <x v="5"/>
    <x v="0"/>
  </r>
  <r>
    <x v="58"/>
    <s v="CARNIVAL"/>
    <x v="5"/>
    <n v="4199383"/>
    <n v="239"/>
    <n v="1003652537"/>
    <n v="969"/>
    <n v="4100631897"/>
    <x v="5"/>
    <x v="0"/>
  </r>
  <r>
    <x v="58"/>
    <s v="CEE'D"/>
    <x v="4"/>
    <n v="2283923"/>
    <n v="225"/>
    <n v="513882675"/>
    <n v="1531"/>
    <n v="3527061309"/>
    <x v="5"/>
    <x v="0"/>
  </r>
  <r>
    <x v="58"/>
    <s v="CERATO"/>
    <x v="4"/>
    <n v="2183521"/>
    <n v="117"/>
    <n v="255471957"/>
    <n v="1417"/>
    <n v="3101543583"/>
    <x v="5"/>
    <x v="0"/>
  </r>
  <r>
    <x v="58"/>
    <s v="FORTE"/>
    <x v="4"/>
    <n v="2514000"/>
    <n v="13"/>
    <n v="32682000"/>
    <n v="31"/>
    <n v="76301000"/>
    <x v="5"/>
    <x v="0"/>
  </r>
  <r>
    <x v="58"/>
    <s v="KIA EV6"/>
    <x v="0"/>
    <n v="0"/>
    <m/>
    <m/>
    <n v="4"/>
    <n v="22530000"/>
    <x v="5"/>
    <x v="0"/>
  </r>
  <r>
    <x v="58"/>
    <s v="KIA K3"/>
    <x v="4"/>
    <n v="2600000"/>
    <n v="23"/>
    <n v="59800000"/>
    <n v="51"/>
    <n v="120420000"/>
    <x v="5"/>
    <x v="0"/>
  </r>
  <r>
    <x v="58"/>
    <s v="KIA K5"/>
    <x v="2"/>
    <n v="2897669"/>
    <n v="250"/>
    <n v="724417250"/>
    <n v="1641"/>
    <n v="4660328667"/>
    <x v="5"/>
    <x v="0"/>
  </r>
  <r>
    <x v="58"/>
    <s v="KIA K7"/>
    <x v="1"/>
    <n v="0"/>
    <m/>
    <m/>
    <n v="1"/>
    <n v="3103700"/>
    <x v="5"/>
    <x v="0"/>
  </r>
  <r>
    <x v="58"/>
    <s v="KIA K8"/>
    <x v="1"/>
    <n v="4458000"/>
    <n v="11"/>
    <n v="49038000"/>
    <n v="50"/>
    <n v="202860000"/>
    <x v="5"/>
    <x v="0"/>
  </r>
  <r>
    <x v="58"/>
    <s v="KIA K9"/>
    <x v="3"/>
    <n v="7374900"/>
    <n v="7"/>
    <n v="51624300"/>
    <n v="57"/>
    <n v="420369300"/>
    <x v="5"/>
    <x v="0"/>
  </r>
  <r>
    <x v="58"/>
    <s v="KIA K900"/>
    <x v="3"/>
    <n v="0"/>
    <m/>
    <m/>
    <n v="2"/>
    <n v="10329800"/>
    <x v="5"/>
    <x v="0"/>
  </r>
  <r>
    <x v="58"/>
    <s v="KIA KX3"/>
    <x v="0"/>
    <n v="2862000"/>
    <n v="27"/>
    <n v="77274000"/>
    <n v="50"/>
    <n v="143982000"/>
    <x v="5"/>
    <x v="0"/>
  </r>
  <r>
    <x v="58"/>
    <s v="KIA PEGAS"/>
    <x v="8"/>
    <n v="1889000"/>
    <n v="3"/>
    <n v="5667000"/>
    <n v="4"/>
    <n v="7546000"/>
    <x v="5"/>
    <x v="0"/>
  </r>
  <r>
    <x v="58"/>
    <s v="KIA TELLURIDE"/>
    <x v="0"/>
    <n v="6450000"/>
    <n v="7"/>
    <n v="45150000"/>
    <n v="22"/>
    <n v="139690000"/>
    <x v="5"/>
    <x v="0"/>
  </r>
  <r>
    <x v="58"/>
    <s v="KX1"/>
    <x v="6"/>
    <n v="1555000"/>
    <n v="2"/>
    <n v="3110000"/>
    <n v="2"/>
    <n v="3110000"/>
    <x v="5"/>
    <x v="0"/>
  </r>
  <r>
    <x v="58"/>
    <s v="MOHAVE / BORREGO"/>
    <x v="0"/>
    <n v="5829900"/>
    <n v="191"/>
    <n v="1113510900"/>
    <n v="770"/>
    <n v="4489023000"/>
    <x v="5"/>
    <x v="0"/>
  </r>
  <r>
    <x v="58"/>
    <s v="NIRO"/>
    <x v="0"/>
    <n v="3885000"/>
    <n v="1"/>
    <n v="3885000"/>
    <n v="1"/>
    <n v="3885000"/>
    <x v="5"/>
    <x v="0"/>
  </r>
  <r>
    <x v="58"/>
    <s v="PICANTO / MORNING"/>
    <x v="6"/>
    <n v="1409900"/>
    <n v="79"/>
    <n v="111382100"/>
    <n v="588"/>
    <n v="828331200"/>
    <x v="5"/>
    <x v="0"/>
  </r>
  <r>
    <x v="58"/>
    <s v="RAY"/>
    <x v="5"/>
    <n v="0"/>
    <m/>
    <m/>
    <n v="1"/>
    <n v="1925867"/>
    <x v="5"/>
    <x v="0"/>
  </r>
  <r>
    <x v="58"/>
    <s v="RIO"/>
    <x v="9"/>
    <n v="1613477"/>
    <n v="137"/>
    <n v="221046349"/>
    <n v="1437"/>
    <n v="2279843177"/>
    <x v="5"/>
    <x v="0"/>
  </r>
  <r>
    <x v="58"/>
    <s v="SELTOS"/>
    <x v="0"/>
    <n v="2200276"/>
    <n v="130"/>
    <n v="286035880"/>
    <n v="1429"/>
    <n v="3118453124"/>
    <x v="5"/>
    <x v="0"/>
  </r>
  <r>
    <x v="58"/>
    <s v="SORENTO"/>
    <x v="0"/>
    <n v="3964089"/>
    <n v="396"/>
    <n v="1569779244"/>
    <n v="2391"/>
    <n v="9427128183"/>
    <x v="5"/>
    <x v="0"/>
  </r>
  <r>
    <x v="58"/>
    <s v="SOUL"/>
    <x v="0"/>
    <n v="2003567"/>
    <n v="120"/>
    <n v="240428040"/>
    <n v="1167"/>
    <n v="2349540676"/>
    <x v="5"/>
    <x v="0"/>
  </r>
  <r>
    <x v="58"/>
    <s v="SPORTAGE"/>
    <x v="0"/>
    <n v="3101215"/>
    <n v="1078"/>
    <n v="3343109770"/>
    <n v="5257"/>
    <n v="15028146271"/>
    <x v="5"/>
    <x v="0"/>
  </r>
  <r>
    <x v="58"/>
    <s v="STINGER"/>
    <x v="1"/>
    <n v="4398596"/>
    <n v="28"/>
    <n v="123160688"/>
    <n v="135"/>
    <n v="595021354"/>
    <x v="5"/>
    <x v="0"/>
  </r>
  <r>
    <x v="59"/>
    <s v="2121 NIVA"/>
    <x v="0"/>
    <n v="821900"/>
    <n v="2575"/>
    <n v="2116392500"/>
    <n v="15223"/>
    <n v="12302707700"/>
    <x v="2"/>
    <x v="1"/>
  </r>
  <r>
    <x v="59"/>
    <s v="2123 NIVA"/>
    <x v="0"/>
    <n v="1042900"/>
    <n v="2965"/>
    <n v="3092198500"/>
    <n v="20427"/>
    <n v="20676450300"/>
    <x v="2"/>
    <x v="1"/>
  </r>
  <r>
    <x v="59"/>
    <s v="2131 NIVA"/>
    <x v="0"/>
    <n v="935900"/>
    <n v="3"/>
    <n v="2807700"/>
    <n v="30"/>
    <n v="27635000"/>
    <x v="2"/>
    <x v="1"/>
  </r>
  <r>
    <x v="59"/>
    <s v="2190 GRANTA"/>
    <x v="8"/>
    <n v="743475"/>
    <n v="8813"/>
    <n v="6552245175"/>
    <n v="50845"/>
    <n v="37373124161"/>
    <x v="2"/>
    <x v="1"/>
  </r>
  <r>
    <x v="59"/>
    <s v="2191 GRANTA"/>
    <x v="8"/>
    <n v="774779"/>
    <n v="4647"/>
    <n v="3600398013"/>
    <n v="29292"/>
    <n v="22244281130"/>
    <x v="2"/>
    <x v="1"/>
  </r>
  <r>
    <x v="59"/>
    <s v="2192 GRANTA"/>
    <x v="8"/>
    <n v="832500"/>
    <n v="4"/>
    <n v="3330000"/>
    <n v="33"/>
    <n v="26131500"/>
    <x v="2"/>
    <x v="1"/>
  </r>
  <r>
    <x v="59"/>
    <s v="2194 GRANTA"/>
    <x v="8"/>
    <n v="839636"/>
    <n v="2468"/>
    <n v="2072221648"/>
    <n v="14095"/>
    <n v="11322908190"/>
    <x v="2"/>
    <x v="1"/>
  </r>
  <r>
    <x v="59"/>
    <s v="LARGUS"/>
    <x v="5"/>
    <n v="1367722"/>
    <n v="46"/>
    <n v="62915212"/>
    <n v="744"/>
    <n v="1017961718"/>
    <x v="2"/>
    <x v="1"/>
  </r>
  <r>
    <x v="59"/>
    <s v="VESTA"/>
    <x v="9"/>
    <n v="1287493"/>
    <n v="2316"/>
    <n v="2981833788"/>
    <n v="3986"/>
    <n v="5034126934"/>
    <x v="2"/>
    <x v="1"/>
  </r>
  <r>
    <x v="59"/>
    <s v="X CROSS 5"/>
    <x v="0"/>
    <n v="2169000"/>
    <n v="3"/>
    <n v="6507000"/>
    <n v="3"/>
    <n v="6507000"/>
    <x v="2"/>
    <x v="1"/>
  </r>
  <r>
    <x v="59"/>
    <s v="XRAY"/>
    <x v="0"/>
    <n v="1310900"/>
    <n v="21"/>
    <n v="27528900"/>
    <n v="204"/>
    <n v="244116319"/>
    <x v="2"/>
    <x v="1"/>
  </r>
  <r>
    <x v="60"/>
    <s v="LAMBORGHINI AVENTADOR"/>
    <x v="3"/>
    <n v="0"/>
    <m/>
    <m/>
    <n v="1"/>
    <n v="20023200"/>
    <x v="1"/>
    <x v="0"/>
  </r>
  <r>
    <x v="60"/>
    <s v="LAMBORGHINI HURACAN"/>
    <x v="3"/>
    <n v="16500000"/>
    <n v="2"/>
    <n v="33000000"/>
    <n v="9"/>
    <n v="148500000"/>
    <x v="1"/>
    <x v="0"/>
  </r>
  <r>
    <x v="60"/>
    <s v="LAMBORGHINI URUS"/>
    <x v="0"/>
    <n v="15200000"/>
    <n v="12"/>
    <n v="182400000"/>
    <n v="52"/>
    <n v="790400000"/>
    <x v="1"/>
    <x v="0"/>
  </r>
  <r>
    <x v="61"/>
    <s v="DEFENDER"/>
    <x v="0"/>
    <n v="10161810"/>
    <n v="32"/>
    <n v="325177920"/>
    <n v="138"/>
    <n v="1073733363"/>
    <x v="1"/>
    <x v="0"/>
  </r>
  <r>
    <x v="61"/>
    <s v="DISCOVERY"/>
    <x v="0"/>
    <n v="5647333"/>
    <n v="1"/>
    <n v="5647333"/>
    <n v="16"/>
    <n v="84776667"/>
    <x v="1"/>
    <x v="0"/>
  </r>
  <r>
    <x v="61"/>
    <s v="DISCOVERY SPORT"/>
    <x v="0"/>
    <n v="8801884"/>
    <n v="6"/>
    <n v="52811304"/>
    <n v="28"/>
    <n v="229401187"/>
    <x v="1"/>
    <x v="0"/>
  </r>
  <r>
    <x v="61"/>
    <s v="RANGE ROVER"/>
    <x v="0"/>
    <n v="25073942"/>
    <n v="88"/>
    <n v="2206506896"/>
    <n v="521"/>
    <n v="7463852816"/>
    <x v="1"/>
    <x v="0"/>
  </r>
  <r>
    <x v="61"/>
    <s v="RANGE ROVER EVOQUE"/>
    <x v="0"/>
    <n v="4495167"/>
    <n v="4"/>
    <n v="17980668"/>
    <n v="27"/>
    <n v="176779186"/>
    <x v="1"/>
    <x v="0"/>
  </r>
  <r>
    <x v="61"/>
    <s v="RANGE ROVER SPORT"/>
    <x v="0"/>
    <n v="17172086"/>
    <n v="50"/>
    <n v="858604300"/>
    <n v="165"/>
    <n v="2435750203"/>
    <x v="1"/>
    <x v="0"/>
  </r>
  <r>
    <x v="61"/>
    <s v="RANGE ROVER VELAR"/>
    <x v="0"/>
    <n v="8186000"/>
    <n v="11"/>
    <n v="90046000"/>
    <n v="41"/>
    <n v="271417167"/>
    <x v="1"/>
    <x v="0"/>
  </r>
  <r>
    <x v="62"/>
    <s v="LEAPMOTOR C11"/>
    <x v="0"/>
    <n v="3400000"/>
    <n v="1"/>
    <n v="3400000"/>
    <n v="6"/>
    <n v="21000000"/>
    <x v="3"/>
    <x v="0"/>
  </r>
  <r>
    <x v="63"/>
    <s v="LEXUS CT"/>
    <x v="4"/>
    <n v="0"/>
    <m/>
    <m/>
    <n v="1"/>
    <n v="1980000"/>
    <x v="0"/>
    <x v="0"/>
  </r>
  <r>
    <x v="63"/>
    <s v="LEXUS ES"/>
    <x v="1"/>
    <n v="4525000"/>
    <n v="14"/>
    <n v="63350000"/>
    <n v="110"/>
    <n v="513523483"/>
    <x v="0"/>
    <x v="0"/>
  </r>
  <r>
    <x v="63"/>
    <s v="LEXUS GX"/>
    <x v="0"/>
    <n v="7525000"/>
    <n v="10"/>
    <n v="75250000"/>
    <n v="123"/>
    <n v="925575000"/>
    <x v="0"/>
    <x v="0"/>
  </r>
  <r>
    <x v="63"/>
    <s v="LEXUS IS"/>
    <x v="2"/>
    <n v="2594000"/>
    <n v="5"/>
    <n v="12970000"/>
    <n v="12"/>
    <n v="30820000"/>
    <x v="0"/>
    <x v="0"/>
  </r>
  <r>
    <x v="63"/>
    <s v="LEXUS LC"/>
    <x v="3"/>
    <n v="12113000"/>
    <n v="1"/>
    <n v="12113000"/>
    <n v="2"/>
    <n v="24226000"/>
    <x v="0"/>
    <x v="0"/>
  </r>
  <r>
    <x v="63"/>
    <s v="LEXUS LM"/>
    <x v="5"/>
    <n v="0"/>
    <m/>
    <m/>
    <n v="1"/>
    <n v="22300000"/>
    <x v="0"/>
    <x v="0"/>
  </r>
  <r>
    <x v="63"/>
    <s v="LEXUS LS"/>
    <x v="3"/>
    <n v="12762000"/>
    <n v="2"/>
    <n v="25524000"/>
    <n v="8"/>
    <n v="102096000"/>
    <x v="0"/>
    <x v="0"/>
  </r>
  <r>
    <x v="63"/>
    <s v="LEXUS LX"/>
    <x v="0"/>
    <n v="10348000"/>
    <n v="106"/>
    <n v="1096888000"/>
    <n v="572"/>
    <n v="5954682128"/>
    <x v="0"/>
    <x v="0"/>
  </r>
  <r>
    <x v="63"/>
    <s v="LEXUS NX"/>
    <x v="0"/>
    <n v="5047700"/>
    <n v="30"/>
    <n v="151431000"/>
    <n v="213"/>
    <n v="1076715395"/>
    <x v="0"/>
    <x v="0"/>
  </r>
  <r>
    <x v="63"/>
    <s v="LEXUS RX"/>
    <x v="0"/>
    <n v="4862522"/>
    <n v="282"/>
    <n v="1371231204"/>
    <n v="1099"/>
    <n v="5702346606"/>
    <x v="0"/>
    <x v="0"/>
  </r>
  <r>
    <x v="63"/>
    <s v="LEXUS UX"/>
    <x v="0"/>
    <n v="3286000"/>
    <n v="1"/>
    <n v="3286000"/>
    <n v="6"/>
    <n v="20416000"/>
    <x v="0"/>
    <x v="0"/>
  </r>
  <r>
    <x v="64"/>
    <s v="LI XIANG ONE"/>
    <x v="0"/>
    <n v="5900000"/>
    <n v="6"/>
    <n v="35400000"/>
    <n v="25"/>
    <n v="143930000"/>
    <x v="3"/>
    <x v="0"/>
  </r>
  <r>
    <x v="64"/>
    <s v="LIL7"/>
    <x v="0"/>
    <n v="6600000"/>
    <n v="22"/>
    <n v="145200000"/>
    <n v="26"/>
    <n v="176800000"/>
    <x v="3"/>
    <x v="0"/>
  </r>
  <r>
    <x v="64"/>
    <s v="LIL8"/>
    <x v="0"/>
    <n v="7300000"/>
    <n v="8"/>
    <n v="58400000"/>
    <n v="15"/>
    <n v="103900000"/>
    <x v="3"/>
    <x v="0"/>
  </r>
  <r>
    <x v="64"/>
    <s v="LIL9"/>
    <x v="0"/>
    <n v="10900000"/>
    <n v="68"/>
    <n v="741200000"/>
    <n v="181"/>
    <n v="1642310000"/>
    <x v="3"/>
    <x v="0"/>
  </r>
  <r>
    <x v="65"/>
    <s v="AVIATOR"/>
    <x v="0"/>
    <n v="10160000"/>
    <n v="3"/>
    <n v="30480000"/>
    <n v="12"/>
    <n v="111765000"/>
    <x v="4"/>
    <x v="0"/>
  </r>
  <r>
    <x v="65"/>
    <s v="LINCOLN CORSAIR"/>
    <x v="0"/>
    <n v="0"/>
    <m/>
    <m/>
    <n v="4"/>
    <n v="32560000"/>
    <x v="4"/>
    <x v="0"/>
  </r>
  <r>
    <x v="65"/>
    <s v="LINCOLN MKS"/>
    <x v="3"/>
    <n v="0"/>
    <m/>
    <m/>
    <n v="1"/>
    <n v="3560000"/>
    <x v="4"/>
    <x v="0"/>
  </r>
  <r>
    <x v="65"/>
    <s v="LINCOLN NAUTILUS"/>
    <x v="0"/>
    <n v="5857000"/>
    <n v="1"/>
    <n v="5857000"/>
    <n v="4"/>
    <n v="28877000"/>
    <x v="4"/>
    <x v="0"/>
  </r>
  <r>
    <x v="65"/>
    <s v="NAVIGATOR"/>
    <x v="0"/>
    <n v="13850000"/>
    <n v="4"/>
    <n v="55400000"/>
    <n v="11"/>
    <n v="142770000"/>
    <x v="4"/>
    <x v="0"/>
  </r>
  <r>
    <x v="66"/>
    <s v="POCCO"/>
    <x v="6"/>
    <n v="1603000"/>
    <n v="1"/>
    <n v="1603000"/>
    <n v="1"/>
    <n v="1603000"/>
    <x v="3"/>
    <x v="0"/>
  </r>
  <r>
    <x v="67"/>
    <s v="LIVAN S6PRO"/>
    <x v="4"/>
    <n v="0"/>
    <m/>
    <m/>
    <n v="1"/>
    <n v="2499000"/>
    <x v="3"/>
    <x v="0"/>
  </r>
  <r>
    <x v="67"/>
    <s v="LIVAN X3PRO"/>
    <x v="0"/>
    <n v="1840000"/>
    <n v="25"/>
    <n v="46000000"/>
    <n v="25"/>
    <n v="46000000"/>
    <x v="3"/>
    <x v="0"/>
  </r>
  <r>
    <x v="67"/>
    <s v="LIVAN X6PRO"/>
    <x v="0"/>
    <n v="2519000"/>
    <n v="1"/>
    <n v="2519000"/>
    <n v="3"/>
    <n v="7517000"/>
    <x v="3"/>
    <x v="0"/>
  </r>
  <r>
    <x v="68"/>
    <s v="LYNK AND CO 05"/>
    <x v="0"/>
    <n v="4750000"/>
    <n v="7"/>
    <n v="33250000"/>
    <n v="13"/>
    <n v="62709400"/>
    <x v="3"/>
    <x v="0"/>
  </r>
  <r>
    <x v="68"/>
    <s v="LYNK AND CO 09"/>
    <x v="0"/>
    <n v="6683900"/>
    <n v="13"/>
    <n v="86890700"/>
    <n v="23"/>
    <n v="153729700"/>
    <x v="3"/>
    <x v="0"/>
  </r>
  <r>
    <x v="69"/>
    <s v="MASERATI GRECALE"/>
    <x v="0"/>
    <n v="12999000"/>
    <n v="1"/>
    <n v="12999000"/>
    <n v="12"/>
    <n v="154491000"/>
    <x v="1"/>
    <x v="0"/>
  </r>
  <r>
    <x v="69"/>
    <s v="MASERATI LEVANTE"/>
    <x v="0"/>
    <n v="5850000"/>
    <n v="2"/>
    <n v="11700000"/>
    <n v="14"/>
    <n v="92000001"/>
    <x v="1"/>
    <x v="0"/>
  </r>
  <r>
    <x v="70"/>
    <s v="ATENZA"/>
    <x v="2"/>
    <n v="3690000"/>
    <n v="170"/>
    <n v="627300000"/>
    <n v="325"/>
    <n v="1187042000"/>
    <x v="0"/>
    <x v="0"/>
  </r>
  <r>
    <x v="70"/>
    <s v="CX-3"/>
    <x v="0"/>
    <n v="2450000"/>
    <n v="3"/>
    <n v="7350000"/>
    <n v="10"/>
    <n v="21380000"/>
    <x v="0"/>
    <x v="0"/>
  </r>
  <r>
    <x v="70"/>
    <s v="CX-30"/>
    <x v="0"/>
    <n v="2600000"/>
    <n v="10"/>
    <n v="26000000"/>
    <n v="59"/>
    <n v="153400000"/>
    <x v="0"/>
    <x v="0"/>
  </r>
  <r>
    <x v="70"/>
    <s v="CX-5"/>
    <x v="0"/>
    <n v="3146312"/>
    <n v="193"/>
    <n v="607238216"/>
    <n v="1288"/>
    <n v="4056841268"/>
    <x v="0"/>
    <x v="0"/>
  </r>
  <r>
    <x v="70"/>
    <s v="CX-50"/>
    <x v="0"/>
    <n v="0"/>
    <m/>
    <m/>
    <n v="1"/>
    <n v="4940000"/>
    <x v="0"/>
    <x v="0"/>
  </r>
  <r>
    <x v="70"/>
    <s v="CX-60"/>
    <x v="0"/>
    <n v="0"/>
    <m/>
    <m/>
    <n v="5"/>
    <n v="30748000"/>
    <x v="0"/>
    <x v="0"/>
  </r>
  <r>
    <x v="70"/>
    <s v="CX-8"/>
    <x v="0"/>
    <n v="4979000"/>
    <n v="9"/>
    <n v="44811000"/>
    <n v="10"/>
    <n v="48696000"/>
    <x v="0"/>
    <x v="0"/>
  </r>
  <r>
    <x v="70"/>
    <s v="CX-9"/>
    <x v="0"/>
    <n v="4585000"/>
    <n v="23"/>
    <n v="105455000"/>
    <n v="141"/>
    <n v="646485000"/>
    <x v="0"/>
    <x v="0"/>
  </r>
  <r>
    <x v="70"/>
    <s v="MAZDA 2"/>
    <x v="8"/>
    <n v="0"/>
    <m/>
    <m/>
    <n v="2"/>
    <n v="3300000"/>
    <x v="0"/>
    <x v="0"/>
  </r>
  <r>
    <x v="70"/>
    <s v="MAZDA 3"/>
    <x v="4"/>
    <n v="1590000"/>
    <n v="13"/>
    <n v="20670000"/>
    <n v="54"/>
    <n v="81246000"/>
    <x v="0"/>
    <x v="0"/>
  </r>
  <r>
    <x v="70"/>
    <s v="MAZDA 6"/>
    <x v="2"/>
    <n v="3113286"/>
    <n v="11"/>
    <n v="34246146"/>
    <n v="114"/>
    <n v="345204366"/>
    <x v="0"/>
    <x v="0"/>
  </r>
  <r>
    <x v="70"/>
    <s v="MAZDA CX-4"/>
    <x v="0"/>
    <n v="3250000"/>
    <n v="240"/>
    <n v="780000000"/>
    <n v="848"/>
    <n v="2592200000"/>
    <x v="0"/>
    <x v="0"/>
  </r>
  <r>
    <x v="70"/>
    <s v="MAZDA UNSPECIFIED"/>
    <x v="7"/>
    <n v="2650000"/>
    <n v="1"/>
    <n v="2650000"/>
    <n v="2"/>
    <n v="5300000"/>
    <x v="0"/>
    <x v="0"/>
  </r>
  <r>
    <x v="70"/>
    <s v="MX-30"/>
    <x v="0"/>
    <n v="0"/>
    <m/>
    <m/>
    <n v="5"/>
    <n v="20750000"/>
    <x v="0"/>
    <x v="0"/>
  </r>
  <r>
    <x v="70"/>
    <s v="MX-5"/>
    <x v="3"/>
    <n v="0"/>
    <m/>
    <m/>
    <n v="2"/>
    <n v="6774000"/>
    <x v="0"/>
    <x v="0"/>
  </r>
  <r>
    <x v="71"/>
    <s v="MCLAREN 570S"/>
    <x v="3"/>
    <n v="0"/>
    <m/>
    <m/>
    <n v="1"/>
    <n v="49679000"/>
    <x v="1"/>
    <x v="0"/>
  </r>
  <r>
    <x v="71"/>
    <s v="MCLAREN GT"/>
    <x v="3"/>
    <n v="47100000"/>
    <n v="1"/>
    <n v="47100000"/>
    <n v="1"/>
    <n v="47100000"/>
    <x v="1"/>
    <x v="0"/>
  </r>
  <r>
    <x v="72"/>
    <s v="A-KLASSE"/>
    <x v="8"/>
    <n v="5025020"/>
    <n v="4"/>
    <n v="20100080"/>
    <n v="12"/>
    <n v="62026800"/>
    <x v="1"/>
    <x v="0"/>
  </r>
  <r>
    <x v="72"/>
    <s v="AMG GT"/>
    <x v="3"/>
    <n v="20956667"/>
    <n v="3"/>
    <n v="62870001"/>
    <n v="17"/>
    <n v="323158001"/>
    <x v="1"/>
    <x v="0"/>
  </r>
  <r>
    <x v="72"/>
    <s v="C-KLASSE"/>
    <x v="2"/>
    <n v="5238906"/>
    <n v="15"/>
    <n v="78583590"/>
    <n v="79"/>
    <n v="460042323"/>
    <x v="1"/>
    <x v="0"/>
  </r>
  <r>
    <x v="72"/>
    <s v="CLA-KLASSE"/>
    <x v="4"/>
    <n v="5136255"/>
    <n v="6"/>
    <n v="30817530"/>
    <n v="48"/>
    <n v="232317137"/>
    <x v="1"/>
    <x v="0"/>
  </r>
  <r>
    <x v="72"/>
    <s v="CLS-KLASSE"/>
    <x v="1"/>
    <n v="7420000"/>
    <n v="2"/>
    <n v="14840000"/>
    <n v="9"/>
    <n v="79268000"/>
    <x v="1"/>
    <x v="0"/>
  </r>
  <r>
    <x v="72"/>
    <s v="E-KLASSE"/>
    <x v="1"/>
    <n v="6899848"/>
    <n v="56"/>
    <n v="386391488"/>
    <n v="263"/>
    <n v="1935651867"/>
    <x v="1"/>
    <x v="0"/>
  </r>
  <r>
    <x v="72"/>
    <s v="G-KLASSE"/>
    <x v="0"/>
    <n v="27074028"/>
    <n v="84"/>
    <n v="2274218352"/>
    <n v="550"/>
    <n v="18013985107"/>
    <x v="1"/>
    <x v="0"/>
  </r>
  <r>
    <x v="72"/>
    <s v="GLA-KLASSE"/>
    <x v="0"/>
    <n v="3647400"/>
    <n v="6"/>
    <n v="21884400"/>
    <n v="23"/>
    <n v="113823720"/>
    <x v="1"/>
    <x v="0"/>
  </r>
  <r>
    <x v="72"/>
    <s v="GLB-KLASSE"/>
    <x v="0"/>
    <n v="7260370"/>
    <n v="7"/>
    <n v="50822590"/>
    <n v="47"/>
    <n v="326517376"/>
    <x v="1"/>
    <x v="0"/>
  </r>
  <r>
    <x v="72"/>
    <s v="GLC-KLASSE"/>
    <x v="0"/>
    <n v="8897540"/>
    <n v="48"/>
    <n v="427081920"/>
    <n v="188"/>
    <n v="1672726132"/>
    <x v="1"/>
    <x v="0"/>
  </r>
  <r>
    <x v="72"/>
    <s v="GLE-KLASSE"/>
    <x v="0"/>
    <n v="15227904"/>
    <n v="153"/>
    <n v="2329869312"/>
    <n v="755"/>
    <n v="12625589968"/>
    <x v="1"/>
    <x v="0"/>
  </r>
  <r>
    <x v="72"/>
    <s v="GL-KLASSE"/>
    <x v="0"/>
    <n v="0"/>
    <m/>
    <m/>
    <n v="1"/>
    <n v="7150000"/>
    <x v="1"/>
    <x v="0"/>
  </r>
  <r>
    <x v="72"/>
    <s v="GLS-KLASSE"/>
    <x v="0"/>
    <n v="19441884"/>
    <n v="77"/>
    <n v="1497025068"/>
    <n v="488"/>
    <n v="9490798629"/>
    <x v="1"/>
    <x v="0"/>
  </r>
  <r>
    <x v="72"/>
    <s v="MERCEDES EQA"/>
    <x v="8"/>
    <n v="0"/>
    <m/>
    <m/>
    <n v="1"/>
    <n v="3800000"/>
    <x v="1"/>
    <x v="0"/>
  </r>
  <r>
    <x v="72"/>
    <s v="MERCEDES EQB"/>
    <x v="0"/>
    <n v="4900000"/>
    <n v="2"/>
    <n v="9800000"/>
    <n v="4"/>
    <n v="18200000"/>
    <x v="1"/>
    <x v="0"/>
  </r>
  <r>
    <x v="72"/>
    <s v="MERCEDES EQC"/>
    <x v="0"/>
    <n v="6305000"/>
    <n v="4"/>
    <n v="25220000"/>
    <n v="11"/>
    <n v="66945000"/>
    <x v="1"/>
    <x v="0"/>
  </r>
  <r>
    <x v="72"/>
    <s v="MERCEDES EQE"/>
    <x v="1"/>
    <n v="5430000"/>
    <n v="5"/>
    <n v="27150000"/>
    <n v="11"/>
    <n v="63441000"/>
    <x v="1"/>
    <x v="0"/>
  </r>
  <r>
    <x v="72"/>
    <s v="MERCEDES EQS"/>
    <x v="3"/>
    <n v="16300000"/>
    <n v="9"/>
    <n v="146700000"/>
    <n v="48"/>
    <n v="812172000"/>
    <x v="1"/>
    <x v="0"/>
  </r>
  <r>
    <x v="72"/>
    <s v="S-KLASSE"/>
    <x v="3"/>
    <n v="23235920"/>
    <n v="107"/>
    <n v="2486243440"/>
    <n v="547"/>
    <n v="16346926417"/>
    <x v="1"/>
    <x v="0"/>
  </r>
  <r>
    <x v="72"/>
    <s v="SL-KLASSE"/>
    <x v="3"/>
    <n v="12160000"/>
    <n v="6"/>
    <n v="72960000"/>
    <n v="26"/>
    <n v="316160000"/>
    <x v="1"/>
    <x v="0"/>
  </r>
  <r>
    <x v="73"/>
    <s v="MG 5"/>
    <x v="8"/>
    <n v="0"/>
    <m/>
    <m/>
    <n v="2"/>
    <n v="2662000"/>
    <x v="3"/>
    <x v="0"/>
  </r>
  <r>
    <x v="73"/>
    <s v="MG 6"/>
    <x v="4"/>
    <n v="1421000"/>
    <n v="1"/>
    <n v="1421000"/>
    <n v="2"/>
    <n v="2842000"/>
    <x v="3"/>
    <x v="0"/>
  </r>
  <r>
    <x v="73"/>
    <s v="MG HS"/>
    <x v="0"/>
    <n v="0"/>
    <m/>
    <m/>
    <n v="1"/>
    <n v="1382000"/>
    <x v="3"/>
    <x v="0"/>
  </r>
  <r>
    <x v="74"/>
    <s v="MINI MINI"/>
    <x v="8"/>
    <n v="3056000"/>
    <n v="14"/>
    <n v="42784000"/>
    <n v="88"/>
    <n v="262848995"/>
    <x v="1"/>
    <x v="0"/>
  </r>
  <r>
    <x v="75"/>
    <s v="AIRTREK"/>
    <x v="0"/>
    <n v="0"/>
    <m/>
    <m/>
    <n v="5"/>
    <n v="15978000"/>
    <x v="0"/>
    <x v="0"/>
  </r>
  <r>
    <x v="75"/>
    <s v="ASX"/>
    <x v="0"/>
    <n v="2989667"/>
    <n v="22"/>
    <n v="65772674"/>
    <n v="170"/>
    <n v="515544674"/>
    <x v="0"/>
    <x v="0"/>
  </r>
  <r>
    <x v="75"/>
    <s v="ECLIPSE CROSS"/>
    <x v="0"/>
    <n v="4109000"/>
    <n v="12"/>
    <n v="49308000"/>
    <n v="70"/>
    <n v="276727139"/>
    <x v="0"/>
    <x v="0"/>
  </r>
  <r>
    <x v="75"/>
    <s v="MITSUBISHI ATTRAGE"/>
    <x v="8"/>
    <n v="0"/>
    <m/>
    <m/>
    <n v="4"/>
    <n v="6698970"/>
    <x v="0"/>
    <x v="0"/>
  </r>
  <r>
    <x v="75"/>
    <s v="MITSUBISHI EK X"/>
    <x v="6"/>
    <n v="818000"/>
    <n v="1"/>
    <n v="818000"/>
    <n v="1"/>
    <n v="818000"/>
    <x v="0"/>
    <x v="0"/>
  </r>
  <r>
    <x v="75"/>
    <s v="MITSUBISHI XPANDER"/>
    <x v="0"/>
    <n v="2649000"/>
    <n v="115"/>
    <n v="304635000"/>
    <n v="566"/>
    <n v="1431225000"/>
    <x v="0"/>
    <x v="0"/>
  </r>
  <r>
    <x v="75"/>
    <s v="MONTERO"/>
    <x v="0"/>
    <n v="4075737"/>
    <n v="109"/>
    <n v="444255333"/>
    <n v="799"/>
    <n v="3120278023"/>
    <x v="0"/>
    <x v="0"/>
  </r>
  <r>
    <x v="75"/>
    <s v="OUTLANDER"/>
    <x v="0"/>
    <n v="2729533"/>
    <n v="360"/>
    <n v="982631880"/>
    <n v="1288"/>
    <n v="3572735900"/>
    <x v="0"/>
    <x v="0"/>
  </r>
  <r>
    <x v="75"/>
    <s v="PAJERO"/>
    <x v="0"/>
    <n v="2929495"/>
    <n v="9"/>
    <n v="26365455"/>
    <n v="216"/>
    <n v="634734585"/>
    <x v="0"/>
    <x v="0"/>
  </r>
  <r>
    <x v="75"/>
    <s v="PAJERO SPORT"/>
    <x v="0"/>
    <n v="5449588"/>
    <n v="74"/>
    <n v="403269512"/>
    <n v="372"/>
    <n v="2024784370"/>
    <x v="0"/>
    <x v="0"/>
  </r>
  <r>
    <x v="75"/>
    <s v="RVR"/>
    <x v="5"/>
    <n v="3380000"/>
    <n v="2"/>
    <n v="6760000"/>
    <n v="6"/>
    <n v="20096000"/>
    <x v="0"/>
    <x v="0"/>
  </r>
  <r>
    <x v="76"/>
    <s v="NIO EC6"/>
    <x v="0"/>
    <n v="8530000"/>
    <n v="1"/>
    <n v="8530000"/>
    <n v="3"/>
    <n v="19465000"/>
    <x v="3"/>
    <x v="0"/>
  </r>
  <r>
    <x v="76"/>
    <s v="NIO ES6"/>
    <x v="0"/>
    <n v="0"/>
    <m/>
    <m/>
    <n v="1"/>
    <n v="9080000"/>
    <x v="3"/>
    <x v="0"/>
  </r>
  <r>
    <x v="76"/>
    <s v="NIO ES7"/>
    <x v="0"/>
    <n v="8590000"/>
    <n v="1"/>
    <n v="8590000"/>
    <n v="2"/>
    <n v="17180000"/>
    <x v="3"/>
    <x v="0"/>
  </r>
  <r>
    <x v="76"/>
    <s v="NIO ES8"/>
    <x v="0"/>
    <n v="9340000"/>
    <n v="3"/>
    <n v="28020000"/>
    <n v="4"/>
    <n v="37570000"/>
    <x v="3"/>
    <x v="0"/>
  </r>
  <r>
    <x v="76"/>
    <s v="NIO ET7"/>
    <x v="1"/>
    <n v="9250000"/>
    <n v="1"/>
    <n v="9250000"/>
    <n v="4"/>
    <n v="34600000"/>
    <x v="3"/>
    <x v="0"/>
  </r>
  <r>
    <x v="77"/>
    <s v="ALTIMA"/>
    <x v="1"/>
    <n v="0"/>
    <m/>
    <m/>
    <n v="4"/>
    <n v="14268000"/>
    <x v="0"/>
    <x v="0"/>
  </r>
  <r>
    <x v="77"/>
    <s v="DAYZ"/>
    <x v="5"/>
    <n v="888900"/>
    <n v="1"/>
    <n v="888900"/>
    <n v="5"/>
    <n v="4688900"/>
    <x v="0"/>
    <x v="0"/>
  </r>
  <r>
    <x v="77"/>
    <s v="GT-R"/>
    <x v="3"/>
    <n v="0"/>
    <m/>
    <m/>
    <n v="1"/>
    <n v="7626000"/>
    <x v="0"/>
    <x v="0"/>
  </r>
  <r>
    <x v="77"/>
    <s v="JUKE"/>
    <x v="0"/>
    <n v="0"/>
    <m/>
    <m/>
    <n v="1"/>
    <n v="1115000"/>
    <x v="0"/>
    <x v="0"/>
  </r>
  <r>
    <x v="77"/>
    <s v="KIX"/>
    <x v="0"/>
    <n v="2356987"/>
    <n v="3"/>
    <n v="7070961"/>
    <n v="12"/>
    <n v="25970961"/>
    <x v="0"/>
    <x v="0"/>
  </r>
  <r>
    <x v="77"/>
    <s v="LEAF"/>
    <x v="4"/>
    <n v="2899000"/>
    <n v="5"/>
    <n v="14495000"/>
    <n v="15"/>
    <n v="43485000"/>
    <x v="0"/>
    <x v="0"/>
  </r>
  <r>
    <x v="77"/>
    <s v="MAXIMA"/>
    <x v="1"/>
    <n v="4500000"/>
    <n v="1"/>
    <n v="4500000"/>
    <n v="2"/>
    <n v="7845000"/>
    <x v="0"/>
    <x v="0"/>
  </r>
  <r>
    <x v="77"/>
    <s v="MURANO"/>
    <x v="0"/>
    <n v="4409000"/>
    <n v="6"/>
    <n v="26454000"/>
    <n v="52"/>
    <n v="229268000"/>
    <x v="0"/>
    <x v="0"/>
  </r>
  <r>
    <x v="77"/>
    <s v="NISSAN ARIYA"/>
    <x v="0"/>
    <n v="0"/>
    <m/>
    <m/>
    <n v="2"/>
    <n v="11120000"/>
    <x v="0"/>
    <x v="0"/>
  </r>
  <r>
    <x v="77"/>
    <s v="NISSAN AURA"/>
    <x v="5"/>
    <n v="2798000"/>
    <n v="3"/>
    <n v="8394000"/>
    <n v="3"/>
    <n v="8394000"/>
    <x v="0"/>
    <x v="0"/>
  </r>
  <r>
    <x v="77"/>
    <s v="NISSAN UNSPECIFIED"/>
    <x v="7"/>
    <n v="2500000"/>
    <n v="1"/>
    <n v="2500000"/>
    <n v="3"/>
    <n v="5800000"/>
    <x v="0"/>
    <x v="0"/>
  </r>
  <r>
    <x v="77"/>
    <s v="NOTE"/>
    <x v="5"/>
    <n v="517000"/>
    <n v="4"/>
    <n v="2068000"/>
    <n v="24"/>
    <n v="13384500"/>
    <x v="0"/>
    <x v="0"/>
  </r>
  <r>
    <x v="77"/>
    <s v="PATHFINDER"/>
    <x v="0"/>
    <n v="5785000"/>
    <n v="4"/>
    <n v="23140000"/>
    <n v="28"/>
    <n v="161980000"/>
    <x v="0"/>
    <x v="0"/>
  </r>
  <r>
    <x v="77"/>
    <s v="PATROL"/>
    <x v="0"/>
    <n v="4550000"/>
    <n v="13"/>
    <n v="59150000"/>
    <n v="91"/>
    <n v="414050000"/>
    <x v="0"/>
    <x v="0"/>
  </r>
  <r>
    <x v="77"/>
    <s v="QASHQAI"/>
    <x v="0"/>
    <n v="3157440"/>
    <n v="64"/>
    <n v="202076160"/>
    <n v="660"/>
    <n v="1698655775"/>
    <x v="0"/>
    <x v="0"/>
  </r>
  <r>
    <x v="77"/>
    <s v="ROGUE"/>
    <x v="0"/>
    <n v="3550000"/>
    <n v="2"/>
    <n v="7100000"/>
    <n v="17"/>
    <n v="54350000"/>
    <x v="0"/>
    <x v="0"/>
  </r>
  <r>
    <x v="77"/>
    <s v="SENTRA/LUCINO/"/>
    <x v="4"/>
    <n v="1041000"/>
    <n v="1"/>
    <n v="1041000"/>
    <n v="1"/>
    <n v="1041000"/>
    <x v="0"/>
    <x v="0"/>
  </r>
  <r>
    <x v="77"/>
    <s v="SERENA"/>
    <x v="5"/>
    <n v="0"/>
    <m/>
    <m/>
    <n v="5"/>
    <n v="16750000"/>
    <x v="0"/>
    <x v="0"/>
  </r>
  <r>
    <x v="77"/>
    <s v="TERRANO"/>
    <x v="0"/>
    <n v="1690000"/>
    <n v="8"/>
    <n v="13520000"/>
    <n v="74"/>
    <n v="125060000"/>
    <x v="0"/>
    <x v="0"/>
  </r>
  <r>
    <x v="77"/>
    <s v="VERSA"/>
    <x v="4"/>
    <n v="2150000"/>
    <n v="1"/>
    <n v="2150000"/>
    <n v="1"/>
    <n v="2150000"/>
    <x v="0"/>
    <x v="0"/>
  </r>
  <r>
    <x v="77"/>
    <s v="XTERRA/PALADIN/"/>
    <x v="0"/>
    <n v="2756000"/>
    <n v="1"/>
    <n v="2756000"/>
    <n v="13"/>
    <n v="37665000"/>
    <x v="0"/>
    <x v="0"/>
  </r>
  <r>
    <x v="77"/>
    <s v="X-TRAIL"/>
    <x v="0"/>
    <n v="3638083"/>
    <n v="28"/>
    <n v="101866324"/>
    <n v="357"/>
    <n v="1123475523"/>
    <x v="0"/>
    <x v="0"/>
  </r>
  <r>
    <x v="78"/>
    <s v="OMODA C5"/>
    <x v="0"/>
    <n v="2734900"/>
    <n v="3073"/>
    <n v="8404347700"/>
    <n v="13438"/>
    <n v="34542556200"/>
    <x v="3"/>
    <x v="0"/>
  </r>
  <r>
    <x v="78"/>
    <s v="OMODA S5"/>
    <x v="0"/>
    <n v="2214900"/>
    <n v="295"/>
    <n v="653395500"/>
    <n v="386"/>
    <n v="849946400"/>
    <x v="3"/>
    <x v="0"/>
  </r>
  <r>
    <x v="79"/>
    <s v="MOKKA"/>
    <x v="0"/>
    <n v="0"/>
    <m/>
    <m/>
    <n v="2"/>
    <n v="2370000"/>
    <x v="1"/>
    <x v="0"/>
  </r>
  <r>
    <x v="79"/>
    <s v="OPEL CORSA"/>
    <x v="8"/>
    <n v="690000"/>
    <n v="1"/>
    <n v="690000"/>
    <n v="1"/>
    <n v="690000"/>
    <x v="1"/>
    <x v="0"/>
  </r>
  <r>
    <x v="79"/>
    <s v="OPEL CROSSLAND X"/>
    <x v="0"/>
    <n v="2109000"/>
    <n v="1"/>
    <n v="2109000"/>
    <n v="8"/>
    <n v="17222000"/>
    <x v="1"/>
    <x v="0"/>
  </r>
  <r>
    <x v="80"/>
    <s v="ORA GOOD CAT"/>
    <x v="4"/>
    <n v="3280000"/>
    <n v="1"/>
    <n v="3280000"/>
    <n v="2"/>
    <n v="5930000"/>
    <x v="3"/>
    <x v="0"/>
  </r>
  <r>
    <x v="81"/>
    <s v="PEUGEOT 2008"/>
    <x v="0"/>
    <n v="4374000"/>
    <n v="2"/>
    <n v="8748000"/>
    <n v="8"/>
    <n v="22488000"/>
    <x v="1"/>
    <x v="0"/>
  </r>
  <r>
    <x v="81"/>
    <s v="PEUGEOT 3008"/>
    <x v="0"/>
    <n v="4676965"/>
    <n v="1"/>
    <n v="4676965"/>
    <n v="19"/>
    <n v="82962566"/>
    <x v="1"/>
    <x v="0"/>
  </r>
  <r>
    <x v="81"/>
    <s v="PEUGEOT 408"/>
    <x v="4"/>
    <n v="1636000"/>
    <n v="6"/>
    <n v="9816000"/>
    <n v="29"/>
    <n v="47444000"/>
    <x v="1"/>
    <x v="0"/>
  </r>
  <r>
    <x v="81"/>
    <s v="PEUGEOT 5008"/>
    <x v="5"/>
    <n v="0"/>
    <m/>
    <m/>
    <n v="3"/>
    <n v="10109500"/>
    <x v="1"/>
    <x v="0"/>
  </r>
  <r>
    <x v="81"/>
    <s v="PEUGEOT 508"/>
    <x v="2"/>
    <n v="0"/>
    <m/>
    <m/>
    <n v="1"/>
    <n v="1890000"/>
    <x v="1"/>
    <x v="0"/>
  </r>
  <r>
    <x v="82"/>
    <s v="POLESTAR 2"/>
    <x v="2"/>
    <n v="4100000"/>
    <n v="4"/>
    <n v="16400000"/>
    <n v="9"/>
    <n v="36600000"/>
    <x v="3"/>
    <x v="0"/>
  </r>
  <r>
    <x v="83"/>
    <s v="BOXSTER"/>
    <x v="3"/>
    <n v="11900000"/>
    <n v="1"/>
    <n v="11900000"/>
    <n v="2"/>
    <n v="23800000"/>
    <x v="1"/>
    <x v="0"/>
  </r>
  <r>
    <x v="83"/>
    <s v="CAYENNE"/>
    <x v="0"/>
    <n v="14204388"/>
    <n v="105"/>
    <n v="1491460740"/>
    <n v="599"/>
    <n v="8915296960"/>
    <x v="1"/>
    <x v="0"/>
  </r>
  <r>
    <x v="83"/>
    <s v="CAYMAN"/>
    <x v="3"/>
    <n v="6070634"/>
    <n v="1"/>
    <n v="6070634"/>
    <n v="3"/>
    <n v="20498376"/>
    <x v="1"/>
    <x v="0"/>
  </r>
  <r>
    <x v="83"/>
    <s v="MACAN"/>
    <x v="0"/>
    <n v="9236636"/>
    <n v="23"/>
    <n v="212442628"/>
    <n v="152"/>
    <n v="1324753515"/>
    <x v="1"/>
    <x v="0"/>
  </r>
  <r>
    <x v="83"/>
    <s v="PANAMERA"/>
    <x v="3"/>
    <n v="20387273"/>
    <n v="15"/>
    <n v="305809095"/>
    <n v="50"/>
    <n v="731160383"/>
    <x v="1"/>
    <x v="0"/>
  </r>
  <r>
    <x v="83"/>
    <s v="PORSCHE 911"/>
    <x v="3"/>
    <n v="24866667"/>
    <n v="6"/>
    <n v="149200002"/>
    <n v="6"/>
    <n v="149200002"/>
    <x v="1"/>
    <x v="0"/>
  </r>
  <r>
    <x v="83"/>
    <s v="PORSCHE 911 CARRERA"/>
    <x v="3"/>
    <n v="0"/>
    <m/>
    <m/>
    <n v="23"/>
    <n v="365016668"/>
    <x v="1"/>
    <x v="0"/>
  </r>
  <r>
    <x v="83"/>
    <s v="PORSCHE 911 TURBO"/>
    <x v="3"/>
    <n v="0"/>
    <m/>
    <m/>
    <n v="7"/>
    <n v="185650000"/>
    <x v="1"/>
    <x v="0"/>
  </r>
  <r>
    <x v="83"/>
    <s v="PORSCHE TAYCAN"/>
    <x v="3"/>
    <n v="10170000"/>
    <n v="8"/>
    <n v="81360000"/>
    <n v="51"/>
    <n v="562259181"/>
    <x v="1"/>
    <x v="0"/>
  </r>
  <r>
    <x v="84"/>
    <s v="ARKANA"/>
    <x v="0"/>
    <n v="2092413"/>
    <n v="86"/>
    <n v="179947518"/>
    <n v="527"/>
    <n v="1111965756"/>
    <x v="1"/>
    <x v="0"/>
  </r>
  <r>
    <x v="84"/>
    <s v="CLIO"/>
    <x v="8"/>
    <n v="0"/>
    <m/>
    <m/>
    <n v="1"/>
    <n v="1683000"/>
    <x v="1"/>
    <x v="0"/>
  </r>
  <r>
    <x v="84"/>
    <s v="DUSTER"/>
    <x v="0"/>
    <n v="1857538"/>
    <n v="30"/>
    <n v="55726140"/>
    <n v="368"/>
    <n v="659470008"/>
    <x v="1"/>
    <x v="0"/>
  </r>
  <r>
    <x v="84"/>
    <s v="KAPTUR"/>
    <x v="0"/>
    <n v="1931400"/>
    <n v="61"/>
    <n v="117815400"/>
    <n v="393"/>
    <n v="765103971"/>
    <x v="1"/>
    <x v="0"/>
  </r>
  <r>
    <x v="84"/>
    <s v="KOLEOS"/>
    <x v="0"/>
    <n v="2177900"/>
    <n v="7"/>
    <n v="15245300"/>
    <n v="42"/>
    <n v="91471800"/>
    <x v="1"/>
    <x v="0"/>
  </r>
  <r>
    <x v="84"/>
    <s v="MEGANE"/>
    <x v="4"/>
    <n v="1619990"/>
    <n v="1"/>
    <n v="1619990"/>
    <n v="1"/>
    <n v="1619990"/>
    <x v="1"/>
    <x v="0"/>
  </r>
  <r>
    <x v="84"/>
    <s v="RENAULT AUSTRAL"/>
    <x v="0"/>
    <n v="5790500"/>
    <n v="1"/>
    <n v="5790500"/>
    <n v="1"/>
    <n v="5790500"/>
    <x v="1"/>
    <x v="0"/>
  </r>
  <r>
    <x v="84"/>
    <s v="RENAULT LODGY"/>
    <x v="7"/>
    <n v="0"/>
    <m/>
    <m/>
    <n v="1"/>
    <n v="2450000"/>
    <x v="1"/>
    <x v="0"/>
  </r>
  <r>
    <x v="84"/>
    <s v="RENAULT LOGAN"/>
    <x v="8"/>
    <n v="1216000"/>
    <n v="128"/>
    <n v="155648000"/>
    <n v="1303"/>
    <n v="1516284421"/>
    <x v="1"/>
    <x v="0"/>
  </r>
  <r>
    <x v="84"/>
    <s v="RENAULT SANDERO"/>
    <x v="8"/>
    <n v="1070547"/>
    <n v="96"/>
    <n v="102772512"/>
    <n v="976"/>
    <n v="1065169650"/>
    <x v="1"/>
    <x v="0"/>
  </r>
  <r>
    <x v="84"/>
    <s v="RENAULT ZOE"/>
    <x v="6"/>
    <n v="0"/>
    <m/>
    <m/>
    <n v="1"/>
    <n v="2450000"/>
    <x v="1"/>
    <x v="0"/>
  </r>
  <r>
    <x v="85"/>
    <s v="RIVIAN R1S"/>
    <x v="0"/>
    <n v="0"/>
    <m/>
    <m/>
    <n v="2"/>
    <n v="24960000"/>
    <x v="3"/>
    <x v="0"/>
  </r>
  <r>
    <x v="86"/>
    <s v="ROEWE I5"/>
    <x v="8"/>
    <n v="3120000"/>
    <n v="1"/>
    <n v="3120000"/>
    <n v="1"/>
    <n v="3120000"/>
    <x v="3"/>
    <x v="0"/>
  </r>
  <r>
    <x v="86"/>
    <s v="ROEWE IMAX8"/>
    <x v="5"/>
    <n v="0"/>
    <m/>
    <m/>
    <n v="1"/>
    <n v="4133000"/>
    <x v="3"/>
    <x v="0"/>
  </r>
  <r>
    <x v="87"/>
    <s v="ROLLS-ROYCE CULLINAN"/>
    <x v="0"/>
    <n v="69400000"/>
    <n v="6"/>
    <n v="416400000"/>
    <n v="24"/>
    <n v="1648683333"/>
    <x v="1"/>
    <x v="0"/>
  </r>
  <r>
    <x v="87"/>
    <s v="ROLLS-ROYCE GHOST"/>
    <x v="3"/>
    <n v="45000000"/>
    <n v="2"/>
    <n v="90000000"/>
    <n v="11"/>
    <n v="495000000"/>
    <x v="1"/>
    <x v="0"/>
  </r>
  <r>
    <x v="87"/>
    <s v="ROLLS-ROYCE PHANTOM"/>
    <x v="3"/>
    <n v="0"/>
    <m/>
    <m/>
    <n v="4"/>
    <n v="332000000"/>
    <x v="1"/>
    <x v="0"/>
  </r>
  <r>
    <x v="88"/>
    <s v="SAIC-GM-WULING ZHIJI L7"/>
    <x v="3"/>
    <n v="0"/>
    <m/>
    <m/>
    <n v="1"/>
    <n v="6300000"/>
    <x v="3"/>
    <x v="0"/>
  </r>
  <r>
    <x v="89"/>
    <s v="SAMSUNG QM 6"/>
    <x v="0"/>
    <n v="3564000"/>
    <n v="1"/>
    <n v="3564000"/>
    <n v="1"/>
    <n v="3564000"/>
    <x v="1"/>
    <x v="0"/>
  </r>
  <r>
    <x v="89"/>
    <s v="SAMSUNG XM3"/>
    <x v="0"/>
    <n v="2754897"/>
    <n v="1"/>
    <n v="2754897"/>
    <n v="1"/>
    <n v="2754897"/>
    <x v="1"/>
    <x v="0"/>
  </r>
  <r>
    <x v="90"/>
    <s v="FABIA"/>
    <x v="8"/>
    <n v="0"/>
    <m/>
    <m/>
    <n v="2"/>
    <n v="2054000"/>
    <x v="1"/>
    <x v="0"/>
  </r>
  <r>
    <x v="90"/>
    <s v="KAROQ"/>
    <x v="0"/>
    <n v="2718993"/>
    <n v="50"/>
    <n v="135949650"/>
    <n v="445"/>
    <n v="1210904041"/>
    <x v="1"/>
    <x v="0"/>
  </r>
  <r>
    <x v="90"/>
    <s v="KODIAQ"/>
    <x v="0"/>
    <n v="4164282"/>
    <n v="101"/>
    <n v="420592482"/>
    <n v="518"/>
    <n v="2026945715"/>
    <x v="1"/>
    <x v="0"/>
  </r>
  <r>
    <x v="90"/>
    <s v="OCTAVIA"/>
    <x v="4"/>
    <n v="3090733"/>
    <n v="46"/>
    <n v="142173718"/>
    <n v="171"/>
    <n v="523596468"/>
    <x v="1"/>
    <x v="0"/>
  </r>
  <r>
    <x v="90"/>
    <s v="SKODA KAMIQ"/>
    <x v="0"/>
    <n v="2995000"/>
    <n v="3"/>
    <n v="8985000"/>
    <n v="9"/>
    <n v="21738000"/>
    <x v="1"/>
    <x v="0"/>
  </r>
  <r>
    <x v="90"/>
    <s v="SKODA RAPID"/>
    <x v="9"/>
    <n v="1818136"/>
    <n v="71"/>
    <n v="129087656"/>
    <n v="891"/>
    <n v="1612636660"/>
    <x v="1"/>
    <x v="0"/>
  </r>
  <r>
    <x v="90"/>
    <s v="SUPERB"/>
    <x v="1"/>
    <n v="3921433"/>
    <n v="16"/>
    <n v="62742928"/>
    <n v="88"/>
    <n v="344648295"/>
    <x v="1"/>
    <x v="0"/>
  </r>
  <r>
    <x v="91"/>
    <s v="SKYWELL ET5"/>
    <x v="0"/>
    <n v="3980000"/>
    <n v="15"/>
    <n v="59700000"/>
    <n v="102"/>
    <n v="447650000"/>
    <x v="3"/>
    <x v="0"/>
  </r>
  <r>
    <x v="91"/>
    <s v="SKYWELL HT I"/>
    <x v="0"/>
    <n v="0"/>
    <m/>
    <m/>
    <n v="2"/>
    <n v="7950000"/>
    <x v="3"/>
    <x v="0"/>
  </r>
  <r>
    <x v="91"/>
    <s v="SKYWELL HT-I"/>
    <x v="0"/>
    <n v="3990000"/>
    <n v="16"/>
    <n v="63840000"/>
    <n v="18"/>
    <n v="71820000"/>
    <x v="3"/>
    <x v="0"/>
  </r>
  <r>
    <x v="92"/>
    <s v="FORTWO"/>
    <x v="6"/>
    <n v="979810"/>
    <n v="1"/>
    <n v="979810"/>
    <n v="1"/>
    <n v="979810"/>
    <x v="1"/>
    <x v="0"/>
  </r>
  <r>
    <x v="92"/>
    <s v="SMART SMART"/>
    <x v="6"/>
    <n v="1740000"/>
    <n v="2"/>
    <n v="3480000"/>
    <n v="3"/>
    <n v="4820000"/>
    <x v="1"/>
    <x v="0"/>
  </r>
  <r>
    <x v="93"/>
    <s v="SOKON SERES SF5"/>
    <x v="0"/>
    <n v="4520000"/>
    <n v="1"/>
    <n v="4520000"/>
    <n v="15"/>
    <n v="64440000"/>
    <x v="3"/>
    <x v="0"/>
  </r>
  <r>
    <x v="94"/>
    <s v="REXTON"/>
    <x v="0"/>
    <n v="2063323"/>
    <n v="5"/>
    <n v="10316615"/>
    <n v="32"/>
    <n v="73226345"/>
    <x v="5"/>
    <x v="0"/>
  </r>
  <r>
    <x v="94"/>
    <s v="SSANGYONG TORRES"/>
    <x v="0"/>
    <n v="0"/>
    <m/>
    <m/>
    <n v="4"/>
    <n v="12007000"/>
    <x v="5"/>
    <x v="0"/>
  </r>
  <r>
    <x v="94"/>
    <s v="TIVOLI"/>
    <x v="0"/>
    <n v="0"/>
    <m/>
    <m/>
    <n v="1"/>
    <n v="1199000"/>
    <x v="5"/>
    <x v="0"/>
  </r>
  <r>
    <x v="95"/>
    <s v="ASCENT"/>
    <x v="0"/>
    <n v="6910000"/>
    <n v="2"/>
    <n v="13820000"/>
    <n v="3"/>
    <n v="19460000"/>
    <x v="0"/>
    <x v="0"/>
  </r>
  <r>
    <x v="95"/>
    <s v="BRZ"/>
    <x v="3"/>
    <n v="2799900"/>
    <n v="1"/>
    <n v="2799900"/>
    <n v="2"/>
    <n v="5599800"/>
    <x v="0"/>
    <x v="0"/>
  </r>
  <r>
    <x v="95"/>
    <s v="FORESTER"/>
    <x v="0"/>
    <n v="4724116"/>
    <n v="81"/>
    <n v="382653396"/>
    <n v="468"/>
    <n v="2176534735"/>
    <x v="0"/>
    <x v="0"/>
  </r>
  <r>
    <x v="95"/>
    <s v="IMPREZA"/>
    <x v="4"/>
    <n v="1129000"/>
    <n v="1"/>
    <n v="1129000"/>
    <n v="3"/>
    <n v="4328800"/>
    <x v="0"/>
    <x v="0"/>
  </r>
  <r>
    <x v="95"/>
    <s v="LEGACY"/>
    <x v="2"/>
    <n v="0"/>
    <m/>
    <m/>
    <n v="1"/>
    <n v="2819900"/>
    <x v="0"/>
    <x v="0"/>
  </r>
  <r>
    <x v="95"/>
    <s v="LEVORG"/>
    <x v="0"/>
    <n v="3100000"/>
    <n v="1"/>
    <n v="3100000"/>
    <n v="5"/>
    <n v="12100000"/>
    <x v="0"/>
    <x v="0"/>
  </r>
  <r>
    <x v="95"/>
    <s v="OUTBACK"/>
    <x v="2"/>
    <n v="5629000"/>
    <n v="36"/>
    <n v="202644000"/>
    <n v="258"/>
    <n v="1452282000"/>
    <x v="0"/>
    <x v="0"/>
  </r>
  <r>
    <x v="95"/>
    <s v="SUBARU CROSSTREK"/>
    <x v="0"/>
    <n v="0"/>
    <m/>
    <m/>
    <n v="6"/>
    <n v="15200000"/>
    <x v="0"/>
    <x v="0"/>
  </r>
  <r>
    <x v="95"/>
    <s v="SUBARU XV"/>
    <x v="0"/>
    <n v="3809000"/>
    <n v="5"/>
    <n v="19045000"/>
    <n v="56"/>
    <n v="213304000"/>
    <x v="0"/>
    <x v="0"/>
  </r>
  <r>
    <x v="95"/>
    <s v="WRX"/>
    <x v="4"/>
    <n v="0"/>
    <m/>
    <m/>
    <n v="2"/>
    <n v="7438000"/>
    <x v="0"/>
    <x v="0"/>
  </r>
  <r>
    <x v="96"/>
    <s v="/GRAND/ VITARA"/>
    <x v="0"/>
    <n v="2349000"/>
    <n v="20"/>
    <n v="46980000"/>
    <n v="154"/>
    <n v="371041293"/>
    <x v="0"/>
    <x v="0"/>
  </r>
  <r>
    <x v="96"/>
    <s v="ALTO"/>
    <x v="6"/>
    <n v="0"/>
    <m/>
    <m/>
    <n v="1"/>
    <n v="1750000"/>
    <x v="0"/>
    <x v="0"/>
  </r>
  <r>
    <x v="96"/>
    <s v="BALENO"/>
    <x v="4"/>
    <n v="2170000"/>
    <n v="130"/>
    <n v="282100000"/>
    <n v="374"/>
    <n v="785188000"/>
    <x v="0"/>
    <x v="0"/>
  </r>
  <r>
    <x v="96"/>
    <s v="CELERIO"/>
    <x v="3"/>
    <n v="0"/>
    <m/>
    <m/>
    <n v="1"/>
    <n v="1490000"/>
    <x v="0"/>
    <x v="0"/>
  </r>
  <r>
    <x v="96"/>
    <s v="ESCUDO"/>
    <x v="0"/>
    <n v="0"/>
    <m/>
    <m/>
    <n v="1"/>
    <n v="2500000"/>
    <x v="0"/>
    <x v="0"/>
  </r>
  <r>
    <x v="96"/>
    <s v="HUSTLER"/>
    <x v="0"/>
    <n v="0"/>
    <m/>
    <m/>
    <n v="4"/>
    <n v="4947880"/>
    <x v="0"/>
    <x v="0"/>
  </r>
  <r>
    <x v="96"/>
    <s v="IGNIS"/>
    <x v="8"/>
    <n v="0"/>
    <m/>
    <m/>
    <n v="1"/>
    <n v="948000"/>
    <x v="0"/>
    <x v="0"/>
  </r>
  <r>
    <x v="96"/>
    <s v="JIMNY"/>
    <x v="0"/>
    <n v="2579000"/>
    <n v="11"/>
    <n v="28369000"/>
    <n v="85"/>
    <n v="211815000"/>
    <x v="0"/>
    <x v="0"/>
  </r>
  <r>
    <x v="96"/>
    <s v="SOLIO"/>
    <x v="6"/>
    <n v="1169000"/>
    <n v="1"/>
    <n v="1169000"/>
    <n v="4"/>
    <n v="5447000"/>
    <x v="0"/>
    <x v="0"/>
  </r>
  <r>
    <x v="96"/>
    <s v="SUZUKI CIAZ"/>
    <x v="8"/>
    <n v="1860000"/>
    <n v="15"/>
    <n v="27900000"/>
    <n v="45"/>
    <n v="79059000"/>
    <x v="0"/>
    <x v="0"/>
  </r>
  <r>
    <x v="96"/>
    <s v="SUZUKI DZIRE"/>
    <x v="8"/>
    <n v="1480000"/>
    <n v="2"/>
    <n v="2960000"/>
    <n v="3"/>
    <n v="4885000"/>
    <x v="0"/>
    <x v="0"/>
  </r>
  <r>
    <x v="96"/>
    <s v="SUZUKI S-PRESSO"/>
    <x v="6"/>
    <n v="1350000"/>
    <n v="1"/>
    <n v="1350000"/>
    <n v="5"/>
    <n v="7030000"/>
    <x v="0"/>
    <x v="0"/>
  </r>
  <r>
    <x v="96"/>
    <s v="SWIFT"/>
    <x v="8"/>
    <n v="649000"/>
    <n v="10"/>
    <n v="6490000"/>
    <n v="54"/>
    <n v="43196000"/>
    <x v="0"/>
    <x v="0"/>
  </r>
  <r>
    <x v="96"/>
    <s v="SX 4"/>
    <x v="0"/>
    <n v="2309000"/>
    <n v="2"/>
    <n v="4618000"/>
    <n v="6"/>
    <n v="13854000"/>
    <x v="0"/>
    <x v="0"/>
  </r>
  <r>
    <x v="96"/>
    <s v="XBEE"/>
    <x v="0"/>
    <n v="0"/>
    <m/>
    <m/>
    <n v="1"/>
    <n v="1649000"/>
    <x v="0"/>
    <x v="0"/>
  </r>
  <r>
    <x v="97"/>
    <s v="TANK 300"/>
    <x v="0"/>
    <n v="3699000"/>
    <n v="670"/>
    <n v="2478330000"/>
    <n v="1687"/>
    <n v="6243510000"/>
    <x v="3"/>
    <x v="0"/>
  </r>
  <r>
    <x v="97"/>
    <s v="TANK 500"/>
    <x v="0"/>
    <n v="5199000"/>
    <n v="360"/>
    <n v="1871640000"/>
    <n v="816"/>
    <n v="4241784000"/>
    <x v="3"/>
    <x v="0"/>
  </r>
  <r>
    <x v="98"/>
    <s v="TESLA 3"/>
    <x v="2"/>
    <n v="2350000"/>
    <n v="27"/>
    <n v="63450000"/>
    <n v="124"/>
    <n v="407510000"/>
    <x v="4"/>
    <x v="0"/>
  </r>
  <r>
    <x v="98"/>
    <s v="TESLA S"/>
    <x v="3"/>
    <n v="7000000"/>
    <n v="11"/>
    <n v="77000000"/>
    <n v="35"/>
    <n v="419245001"/>
    <x v="4"/>
    <x v="0"/>
  </r>
  <r>
    <x v="98"/>
    <s v="TESLA X"/>
    <x v="0"/>
    <n v="12900000"/>
    <n v="22"/>
    <n v="283800000"/>
    <n v="81"/>
    <n v="1093235000"/>
    <x v="4"/>
    <x v="0"/>
  </r>
  <r>
    <x v="98"/>
    <s v="TESLA Y"/>
    <x v="0"/>
    <n v="3850000"/>
    <n v="85"/>
    <n v="327250000"/>
    <n v="398"/>
    <n v="2177971628"/>
    <x v="4"/>
    <x v="0"/>
  </r>
  <r>
    <x v="99"/>
    <s v="ALPHARD"/>
    <x v="5"/>
    <n v="7759000"/>
    <n v="7"/>
    <n v="54313000"/>
    <n v="33"/>
    <n v="256047000"/>
    <x v="0"/>
    <x v="0"/>
  </r>
  <r>
    <x v="99"/>
    <s v="AQUA"/>
    <x v="8"/>
    <n v="2250000"/>
    <n v="3"/>
    <n v="6750000"/>
    <n v="6"/>
    <n v="11640000"/>
    <x v="0"/>
    <x v="0"/>
  </r>
  <r>
    <x v="99"/>
    <s v="AVALON"/>
    <x v="1"/>
    <n v="7650595"/>
    <n v="107"/>
    <n v="818613665"/>
    <n v="351"/>
    <n v="2403493669"/>
    <x v="0"/>
    <x v="0"/>
  </r>
  <r>
    <x v="99"/>
    <s v="AVANZA"/>
    <x v="5"/>
    <n v="0"/>
    <m/>
    <m/>
    <n v="1"/>
    <n v="2150000"/>
    <x v="0"/>
    <x v="0"/>
  </r>
  <r>
    <x v="99"/>
    <s v="AYGO"/>
    <x v="6"/>
    <n v="0"/>
    <m/>
    <m/>
    <n v="1"/>
    <n v="1250000"/>
    <x v="0"/>
    <x v="0"/>
  </r>
  <r>
    <x v="99"/>
    <s v="CAMRY"/>
    <x v="2"/>
    <n v="2885533"/>
    <n v="578"/>
    <n v="1667838074"/>
    <n v="2106"/>
    <n v="6474304016"/>
    <x v="0"/>
    <x v="0"/>
  </r>
  <r>
    <x v="99"/>
    <s v="C-HR"/>
    <x v="0"/>
    <n v="2657056"/>
    <n v="23"/>
    <n v="61112288"/>
    <n v="146"/>
    <n v="397789180"/>
    <x v="0"/>
    <x v="0"/>
  </r>
  <r>
    <x v="99"/>
    <s v="COROLLA"/>
    <x v="4"/>
    <n v="2025922"/>
    <n v="167"/>
    <n v="338328974"/>
    <n v="518"/>
    <n v="1058002732"/>
    <x v="0"/>
    <x v="0"/>
  </r>
  <r>
    <x v="99"/>
    <s v="CROWN"/>
    <x v="3"/>
    <n v="5599000"/>
    <n v="2"/>
    <n v="11198000"/>
    <n v="13"/>
    <n v="72487000"/>
    <x v="0"/>
    <x v="0"/>
  </r>
  <r>
    <x v="99"/>
    <s v="ESQUIRE"/>
    <x v="5"/>
    <n v="0"/>
    <m/>
    <m/>
    <n v="1"/>
    <n v="2275000"/>
    <x v="0"/>
    <x v="0"/>
  </r>
  <r>
    <x v="99"/>
    <s v="FJ CRUISER"/>
    <x v="0"/>
    <n v="5759255"/>
    <n v="23"/>
    <n v="132462865"/>
    <n v="168"/>
    <n v="967078280"/>
    <x v="0"/>
    <x v="0"/>
  </r>
  <r>
    <x v="99"/>
    <s v="FORTUNER"/>
    <x v="0"/>
    <n v="4348000"/>
    <n v="47"/>
    <n v="204356000"/>
    <n v="330"/>
    <n v="1283602000"/>
    <x v="0"/>
    <x v="0"/>
  </r>
  <r>
    <x v="99"/>
    <s v="GR 86"/>
    <x v="3"/>
    <n v="0"/>
    <m/>
    <m/>
    <n v="2"/>
    <n v="4434000"/>
    <x v="0"/>
    <x v="0"/>
  </r>
  <r>
    <x v="99"/>
    <s v="GRANVIA"/>
    <x v="5"/>
    <n v="8499000"/>
    <n v="1"/>
    <n v="8499000"/>
    <n v="23"/>
    <n v="195477000"/>
    <x v="0"/>
    <x v="0"/>
  </r>
  <r>
    <x v="99"/>
    <s v="GT 86"/>
    <x v="4"/>
    <n v="2217000"/>
    <n v="1"/>
    <n v="2217000"/>
    <n v="3"/>
    <n v="6357000"/>
    <x v="0"/>
    <x v="0"/>
  </r>
  <r>
    <x v="99"/>
    <s v="HARRIER"/>
    <x v="0"/>
    <n v="4180000"/>
    <n v="22"/>
    <n v="91960000"/>
    <n v="98"/>
    <n v="395345000"/>
    <x v="0"/>
    <x v="0"/>
  </r>
  <r>
    <x v="99"/>
    <s v="HIGHLANDER"/>
    <x v="0"/>
    <n v="4935923"/>
    <n v="74"/>
    <n v="365258302"/>
    <n v="399"/>
    <n v="1975096896"/>
    <x v="0"/>
    <x v="0"/>
  </r>
  <r>
    <x v="99"/>
    <s v="IZOA EV"/>
    <x v="0"/>
    <n v="0"/>
    <m/>
    <m/>
    <n v="1"/>
    <n v="2606000"/>
    <x v="0"/>
    <x v="0"/>
  </r>
  <r>
    <x v="99"/>
    <s v="LAND CRUISER 300"/>
    <x v="0"/>
    <n v="7311584"/>
    <n v="289"/>
    <n v="2113047776"/>
    <n v="1413"/>
    <n v="10336638174"/>
    <x v="0"/>
    <x v="0"/>
  </r>
  <r>
    <x v="99"/>
    <s v="LANDCRUISER"/>
    <x v="0"/>
    <n v="5130000"/>
    <n v="263"/>
    <n v="1349190000"/>
    <n v="1771"/>
    <n v="8011970974"/>
    <x v="0"/>
    <x v="0"/>
  </r>
  <r>
    <x v="99"/>
    <s v="LANDCRUISER 200"/>
    <x v="0"/>
    <n v="5532500"/>
    <n v="1"/>
    <n v="5532500"/>
    <n v="32"/>
    <n v="179496902"/>
    <x v="0"/>
    <x v="0"/>
  </r>
  <r>
    <x v="99"/>
    <s v="LEVIN"/>
    <x v="4"/>
    <n v="1638000"/>
    <n v="4"/>
    <n v="6552000"/>
    <n v="9"/>
    <n v="14439000"/>
    <x v="0"/>
    <x v="0"/>
  </r>
  <r>
    <x v="99"/>
    <s v="NOAH"/>
    <x v="5"/>
    <n v="2965000"/>
    <n v="1"/>
    <n v="2965000"/>
    <n v="2"/>
    <n v="6265000"/>
    <x v="0"/>
    <x v="0"/>
  </r>
  <r>
    <x v="99"/>
    <s v="PASSO"/>
    <x v="8"/>
    <n v="1246000"/>
    <n v="2"/>
    <n v="2492000"/>
    <n v="5"/>
    <n v="6230000"/>
    <x v="0"/>
    <x v="0"/>
  </r>
  <r>
    <x v="99"/>
    <s v="PIXIS SPACE"/>
    <x v="8"/>
    <n v="0"/>
    <m/>
    <m/>
    <n v="1"/>
    <n v="1246000"/>
    <x v="0"/>
    <x v="0"/>
  </r>
  <r>
    <x v="99"/>
    <s v="PREMIO"/>
    <x v="2"/>
    <n v="0"/>
    <m/>
    <m/>
    <n v="1"/>
    <n v="1790000"/>
    <x v="0"/>
    <x v="0"/>
  </r>
  <r>
    <x v="99"/>
    <s v="PRIUS"/>
    <x v="4"/>
    <n v="3408500"/>
    <n v="2"/>
    <n v="6817000"/>
    <n v="8"/>
    <n v="30531000"/>
    <x v="0"/>
    <x v="0"/>
  </r>
  <r>
    <x v="99"/>
    <s v="PROBOX"/>
    <x v="5"/>
    <n v="1293000"/>
    <n v="3"/>
    <n v="3879000"/>
    <n v="4"/>
    <n v="5229000"/>
    <x v="0"/>
    <x v="0"/>
  </r>
  <r>
    <x v="99"/>
    <s v="RAV4"/>
    <x v="0"/>
    <n v="2963818"/>
    <n v="457"/>
    <n v="1354464826"/>
    <n v="1970"/>
    <n v="5687885224"/>
    <x v="0"/>
    <x v="0"/>
  </r>
  <r>
    <x v="99"/>
    <s v="ROOMY"/>
    <x v="5"/>
    <n v="0"/>
    <m/>
    <m/>
    <n v="2"/>
    <n v="2195000"/>
    <x v="0"/>
    <x v="0"/>
  </r>
  <r>
    <x v="99"/>
    <s v="RUNNER"/>
    <x v="0"/>
    <n v="7870000"/>
    <n v="5"/>
    <n v="39350000"/>
    <n v="16"/>
    <n v="115890000"/>
    <x v="0"/>
    <x v="0"/>
  </r>
  <r>
    <x v="99"/>
    <s v="RUSH"/>
    <x v="0"/>
    <n v="2670000"/>
    <n v="8"/>
    <n v="21360000"/>
    <n v="63"/>
    <n v="163720000"/>
    <x v="0"/>
    <x v="0"/>
  </r>
  <r>
    <x v="99"/>
    <s v="SEQUOIA"/>
    <x v="0"/>
    <n v="11340000"/>
    <n v="29"/>
    <n v="328860000"/>
    <n v="74"/>
    <n v="805120000"/>
    <x v="0"/>
    <x v="0"/>
  </r>
  <r>
    <x v="99"/>
    <s v="SIENNA"/>
    <x v="5"/>
    <n v="6720000"/>
    <n v="8"/>
    <n v="53760000"/>
    <n v="29"/>
    <n v="189570000"/>
    <x v="0"/>
    <x v="0"/>
  </r>
  <r>
    <x v="99"/>
    <s v="SIENTA"/>
    <x v="5"/>
    <n v="0"/>
    <m/>
    <m/>
    <n v="2"/>
    <n v="3800000"/>
    <x v="0"/>
    <x v="0"/>
  </r>
  <r>
    <x v="99"/>
    <s v="SOLUNA /VIOS/"/>
    <x v="8"/>
    <n v="0"/>
    <m/>
    <m/>
    <n v="9"/>
    <n v="8541000"/>
    <x v="0"/>
    <x v="0"/>
  </r>
  <r>
    <x v="99"/>
    <s v="SUPRA"/>
    <x v="3"/>
    <n v="9370000"/>
    <n v="3"/>
    <n v="28110000"/>
    <n v="7"/>
    <n v="56730000"/>
    <x v="0"/>
    <x v="0"/>
  </r>
  <r>
    <x v="99"/>
    <s v="TOYOTA BZ4X"/>
    <x v="0"/>
    <n v="5140000"/>
    <n v="4"/>
    <n v="20560000"/>
    <n v="5"/>
    <n v="22822000"/>
    <x v="0"/>
    <x v="0"/>
  </r>
  <r>
    <x v="99"/>
    <s v="TOYOTA RAIZE"/>
    <x v="0"/>
    <n v="2299000"/>
    <n v="5"/>
    <n v="11495000"/>
    <n v="17"/>
    <n v="41400000"/>
    <x v="0"/>
    <x v="0"/>
  </r>
  <r>
    <x v="99"/>
    <s v="TOYOTA UNSPECIFIED"/>
    <x v="7"/>
    <n v="2899999"/>
    <n v="2"/>
    <n v="5799998"/>
    <n v="4"/>
    <n v="9268998"/>
    <x v="0"/>
    <x v="0"/>
  </r>
  <r>
    <x v="99"/>
    <s v="TOYOTA WIGO"/>
    <x v="6"/>
    <n v="0"/>
    <m/>
    <m/>
    <n v="1"/>
    <n v="1550000"/>
    <x v="0"/>
    <x v="0"/>
  </r>
  <r>
    <x v="99"/>
    <s v="TOYOTA WILDLANDER"/>
    <x v="0"/>
    <n v="0"/>
    <m/>
    <m/>
    <n v="1"/>
    <n v="3201000"/>
    <x v="0"/>
    <x v="0"/>
  </r>
  <r>
    <x v="99"/>
    <s v="VELLFIRE"/>
    <x v="5"/>
    <n v="4600000"/>
    <n v="1"/>
    <n v="4600000"/>
    <n v="1"/>
    <n v="4600000"/>
    <x v="0"/>
    <x v="0"/>
  </r>
  <r>
    <x v="99"/>
    <s v="VENZA"/>
    <x v="0"/>
    <n v="6570000"/>
    <n v="11"/>
    <n v="72270000"/>
    <n v="28"/>
    <n v="177480000"/>
    <x v="0"/>
    <x v="0"/>
  </r>
  <r>
    <x v="99"/>
    <s v="VOXY"/>
    <x v="5"/>
    <n v="0"/>
    <m/>
    <m/>
    <n v="4"/>
    <n v="11264000"/>
    <x v="0"/>
    <x v="0"/>
  </r>
  <r>
    <x v="99"/>
    <s v="YARIS"/>
    <x v="8"/>
    <n v="7990000"/>
    <n v="5"/>
    <n v="39950000"/>
    <n v="43"/>
    <n v="287850000"/>
    <x v="0"/>
    <x v="0"/>
  </r>
  <r>
    <x v="100"/>
    <s v="UAZ 3151 / HUNTER"/>
    <x v="0"/>
    <n v="1395000"/>
    <n v="57"/>
    <n v="79515000"/>
    <n v="248"/>
    <n v="345960000"/>
    <x v="2"/>
    <x v="1"/>
  </r>
  <r>
    <x v="100"/>
    <s v="UAZ 3163 PATRIOT"/>
    <x v="0"/>
    <n v="1935000"/>
    <n v="538"/>
    <n v="1041030000"/>
    <n v="3148"/>
    <n v="6090305404"/>
    <x v="2"/>
    <x v="1"/>
  </r>
  <r>
    <x v="100"/>
    <s v="UAZ UNSPECIFIED"/>
    <x v="7"/>
    <n v="0"/>
    <m/>
    <m/>
    <n v="1"/>
    <n v="1560000"/>
    <x v="2"/>
    <x v="1"/>
  </r>
  <r>
    <x v="101"/>
    <s v="ARTEON"/>
    <x v="3"/>
    <n v="2639000"/>
    <n v="4"/>
    <n v="10556000"/>
    <n v="10"/>
    <n v="26290000"/>
    <x v="1"/>
    <x v="0"/>
  </r>
  <r>
    <x v="101"/>
    <s v="BORA"/>
    <x v="4"/>
    <n v="2500000"/>
    <n v="221"/>
    <n v="552500000"/>
    <n v="787"/>
    <n v="1836692208"/>
    <x v="1"/>
    <x v="0"/>
  </r>
  <r>
    <x v="101"/>
    <s v="CC"/>
    <x v="1"/>
    <n v="1870000"/>
    <n v="1"/>
    <n v="1870000"/>
    <n v="1"/>
    <n v="1870000"/>
    <x v="1"/>
    <x v="0"/>
  </r>
  <r>
    <x v="101"/>
    <s v="E-LAVIDA"/>
    <x v="2"/>
    <n v="1745000"/>
    <n v="1"/>
    <n v="1745000"/>
    <n v="6"/>
    <n v="11801000"/>
    <x v="1"/>
    <x v="0"/>
  </r>
  <r>
    <x v="101"/>
    <s v="GOLF"/>
    <x v="4"/>
    <n v="4593500"/>
    <n v="3"/>
    <n v="13780500"/>
    <n v="7"/>
    <n v="32457000"/>
    <x v="1"/>
    <x v="0"/>
  </r>
  <r>
    <x v="101"/>
    <s v="ID3"/>
    <x v="4"/>
    <n v="3560000"/>
    <n v="8"/>
    <n v="28480000"/>
    <n v="34"/>
    <n v="131741600"/>
    <x v="1"/>
    <x v="0"/>
  </r>
  <r>
    <x v="101"/>
    <s v="ID4"/>
    <x v="0"/>
    <n v="4120000"/>
    <n v="125"/>
    <n v="515000000"/>
    <n v="598"/>
    <n v="2677840000"/>
    <x v="1"/>
    <x v="0"/>
  </r>
  <r>
    <x v="101"/>
    <s v="ID6"/>
    <x v="0"/>
    <n v="2900000"/>
    <n v="63"/>
    <n v="182700000"/>
    <n v="284"/>
    <n v="843336526"/>
    <x v="1"/>
    <x v="0"/>
  </r>
  <r>
    <x v="101"/>
    <s v="JETTA"/>
    <x v="4"/>
    <n v="0"/>
    <m/>
    <m/>
    <n v="359"/>
    <n v="638168898"/>
    <x v="1"/>
    <x v="0"/>
  </r>
  <r>
    <x v="101"/>
    <s v="PASSAT"/>
    <x v="2"/>
    <n v="2810143"/>
    <n v="19"/>
    <n v="53392717"/>
    <n v="40"/>
    <n v="115956717"/>
    <x v="1"/>
    <x v="0"/>
  </r>
  <r>
    <x v="101"/>
    <s v="POLO"/>
    <x v="9"/>
    <n v="1766138"/>
    <n v="125"/>
    <n v="220767250"/>
    <n v="1297"/>
    <n v="2293484706"/>
    <x v="1"/>
    <x v="0"/>
  </r>
  <r>
    <x v="101"/>
    <s v="TERAMONT"/>
    <x v="0"/>
    <n v="5845667"/>
    <n v="18"/>
    <n v="105222006"/>
    <n v="81"/>
    <n v="493318735"/>
    <x v="1"/>
    <x v="0"/>
  </r>
  <r>
    <x v="101"/>
    <s v="TIGUAN"/>
    <x v="0"/>
    <n v="3518923"/>
    <n v="64"/>
    <n v="225211072"/>
    <n v="422"/>
    <n v="1498201830"/>
    <x v="1"/>
    <x v="0"/>
  </r>
  <r>
    <x v="101"/>
    <s v="TOUAREG"/>
    <x v="0"/>
    <n v="8669500"/>
    <n v="33"/>
    <n v="286093500"/>
    <n v="266"/>
    <n v="2247278134"/>
    <x v="1"/>
    <x v="0"/>
  </r>
  <r>
    <x v="101"/>
    <s v="T-ROC"/>
    <x v="0"/>
    <n v="2870000"/>
    <n v="4"/>
    <n v="11480000"/>
    <n v="6"/>
    <n v="18270000"/>
    <x v="1"/>
    <x v="0"/>
  </r>
  <r>
    <x v="101"/>
    <s v="VW ATLAS"/>
    <x v="0"/>
    <n v="5426555"/>
    <n v="4"/>
    <n v="21706220"/>
    <n v="16"/>
    <n v="85445885"/>
    <x v="1"/>
    <x v="0"/>
  </r>
  <r>
    <x v="101"/>
    <s v="VW MAGOTAN"/>
    <x v="2"/>
    <n v="2861000"/>
    <n v="8"/>
    <n v="22888000"/>
    <n v="13"/>
    <n v="37234000"/>
    <x v="1"/>
    <x v="0"/>
  </r>
  <r>
    <x v="101"/>
    <s v="VW TALAGON"/>
    <x v="0"/>
    <n v="6600000"/>
    <n v="4"/>
    <n v="26400000"/>
    <n v="26"/>
    <n v="169285000"/>
    <x v="1"/>
    <x v="0"/>
  </r>
  <r>
    <x v="101"/>
    <s v="VW TAOS"/>
    <x v="0"/>
    <n v="3002746"/>
    <n v="30"/>
    <n v="90082380"/>
    <n v="233"/>
    <n v="702811466"/>
    <x v="1"/>
    <x v="0"/>
  </r>
  <r>
    <x v="101"/>
    <s v="VW TAVENDOR"/>
    <x v="0"/>
    <n v="0"/>
    <m/>
    <m/>
    <n v="1"/>
    <n v="7499000"/>
    <x v="1"/>
    <x v="0"/>
  </r>
  <r>
    <x v="101"/>
    <s v="VW TAYRON"/>
    <x v="0"/>
    <n v="3740000"/>
    <n v="30"/>
    <n v="112200000"/>
    <n v="66"/>
    <n v="265204637"/>
    <x v="1"/>
    <x v="0"/>
  </r>
  <r>
    <x v="101"/>
    <s v="VW T-CROSS"/>
    <x v="0"/>
    <n v="2950000"/>
    <n v="2"/>
    <n v="5900000"/>
    <n v="6"/>
    <n v="17500000"/>
    <x v="1"/>
    <x v="0"/>
  </r>
  <r>
    <x v="101"/>
    <s v="VW THARU"/>
    <x v="0"/>
    <n v="2447000"/>
    <n v="3"/>
    <n v="7341000"/>
    <n v="21"/>
    <n v="52252000"/>
    <x v="1"/>
    <x v="0"/>
  </r>
  <r>
    <x v="101"/>
    <s v="VW VILORAN"/>
    <x v="5"/>
    <n v="0"/>
    <m/>
    <m/>
    <n v="1"/>
    <n v="8490000"/>
    <x v="1"/>
    <x v="0"/>
  </r>
  <r>
    <x v="102"/>
    <s v="C40"/>
    <x v="0"/>
    <n v="0"/>
    <m/>
    <m/>
    <n v="1"/>
    <n v="5300000"/>
    <x v="1"/>
    <x v="0"/>
  </r>
  <r>
    <x v="102"/>
    <s v="S40"/>
    <x v="2"/>
    <n v="0"/>
    <m/>
    <m/>
    <n v="1"/>
    <n v="1890000"/>
    <x v="1"/>
    <x v="0"/>
  </r>
  <r>
    <x v="102"/>
    <s v="S60"/>
    <x v="2"/>
    <n v="3302000"/>
    <n v="1"/>
    <n v="3302000"/>
    <n v="7"/>
    <n v="23858000"/>
    <x v="1"/>
    <x v="0"/>
  </r>
  <r>
    <x v="102"/>
    <s v="S90"/>
    <x v="1"/>
    <n v="0"/>
    <m/>
    <m/>
    <n v="2"/>
    <n v="9212000"/>
    <x v="1"/>
    <x v="0"/>
  </r>
  <r>
    <x v="102"/>
    <s v="V60"/>
    <x v="2"/>
    <n v="3449000"/>
    <n v="1"/>
    <n v="3449000"/>
    <n v="3"/>
    <n v="7799000"/>
    <x v="1"/>
    <x v="0"/>
  </r>
  <r>
    <x v="102"/>
    <s v="V90"/>
    <x v="1"/>
    <n v="0"/>
    <m/>
    <m/>
    <n v="1"/>
    <n v="5179000"/>
    <x v="1"/>
    <x v="0"/>
  </r>
  <r>
    <x v="102"/>
    <s v="XC40"/>
    <x v="0"/>
    <n v="5200000"/>
    <n v="3"/>
    <n v="15600000"/>
    <n v="12"/>
    <n v="53080000"/>
    <x v="1"/>
    <x v="0"/>
  </r>
  <r>
    <x v="102"/>
    <s v="XC60"/>
    <x v="0"/>
    <n v="4499000"/>
    <n v="21"/>
    <n v="94479000"/>
    <n v="87"/>
    <n v="396635233"/>
    <x v="1"/>
    <x v="0"/>
  </r>
  <r>
    <x v="102"/>
    <s v="XC90"/>
    <x v="0"/>
    <n v="6303750"/>
    <n v="20"/>
    <n v="126075000"/>
    <n v="103"/>
    <n v="632242925"/>
    <x v="1"/>
    <x v="0"/>
  </r>
  <r>
    <x v="103"/>
    <s v="VOYAH DREAMER"/>
    <x v="5"/>
    <n v="7680000"/>
    <n v="166"/>
    <n v="1274880000"/>
    <n v="276"/>
    <n v="2174620000"/>
    <x v="3"/>
    <x v="0"/>
  </r>
  <r>
    <x v="103"/>
    <s v="VOYAH FREE"/>
    <x v="0"/>
    <n v="6410000"/>
    <n v="229"/>
    <n v="1467890000"/>
    <n v="804"/>
    <n v="5948375955"/>
    <x v="3"/>
    <x v="0"/>
  </r>
  <r>
    <x v="103"/>
    <s v="VOYAH PASSION"/>
    <x v="1"/>
    <n v="7790000"/>
    <n v="8"/>
    <n v="62320000"/>
    <n v="8"/>
    <n v="62320000"/>
    <x v="3"/>
    <x v="0"/>
  </r>
  <r>
    <x v="104"/>
    <s v="WELTMEISTER EX-5"/>
    <x v="0"/>
    <n v="3400000"/>
    <n v="3"/>
    <n v="10200000"/>
    <n v="7"/>
    <n v="23320000"/>
    <x v="3"/>
    <x v="0"/>
  </r>
  <r>
    <x v="104"/>
    <s v="WELTMEISTER W6"/>
    <x v="0"/>
    <n v="2224000"/>
    <n v="2"/>
    <n v="4448000"/>
    <n v="5"/>
    <n v="15848000"/>
    <x v="3"/>
    <x v="0"/>
  </r>
  <r>
    <x v="105"/>
    <s v="WULING MINI EV"/>
    <x v="6"/>
    <n v="0"/>
    <m/>
    <m/>
    <n v="2"/>
    <n v="3940000"/>
    <x v="3"/>
    <x v="0"/>
  </r>
  <r>
    <x v="106"/>
    <s v="XIAOPENG G3"/>
    <x v="0"/>
    <n v="0"/>
    <m/>
    <m/>
    <n v="1"/>
    <n v="3650000"/>
    <x v="3"/>
    <x v="0"/>
  </r>
  <r>
    <x v="106"/>
    <s v="XIAOPENG G9"/>
    <x v="0"/>
    <n v="6400000"/>
    <n v="2"/>
    <n v="12800000"/>
    <n v="2"/>
    <n v="12800000"/>
    <x v="3"/>
    <x v="0"/>
  </r>
  <r>
    <x v="106"/>
    <s v="XIAOPENG P7"/>
    <x v="2"/>
    <n v="0"/>
    <m/>
    <m/>
    <n v="1"/>
    <n v="4900000"/>
    <x v="3"/>
    <x v="0"/>
  </r>
  <r>
    <x v="107"/>
    <s v="YEMA EC30"/>
    <x v="5"/>
    <n v="0"/>
    <m/>
    <m/>
    <n v="1"/>
    <n v="1432000"/>
    <x v="3"/>
    <x v="0"/>
  </r>
  <r>
    <x v="108"/>
    <m/>
    <x v="12"/>
    <m/>
    <m/>
    <m/>
    <m/>
    <m/>
    <x v="7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Сводная таблица1" cacheId="8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2">
  <location ref="A3:C112" firstHeaderRow="0" firstDataRow="1" firstDataCol="1"/>
  <pivotFields count="8">
    <pivotField axis="axisRow" showAll="0" sortType="descending">
      <items count="110">
        <item x="0"/>
        <item x="1"/>
        <item x="2"/>
        <item x="3"/>
        <item x="4"/>
        <item x="5"/>
        <item x="6"/>
        <item x="7"/>
        <item m="1" x="10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umFmtId="164" showAll="0"/>
    <pivotField showAll="0"/>
    <pivotField showAll="0"/>
    <pivotField dataField="1" numFmtId="164" showAll="0"/>
    <pivotField dataField="1" numFmtId="164" showAll="0"/>
  </pivotFields>
  <rowFields count="1">
    <field x="0"/>
  </rowFields>
  <rowItems count="109">
    <i>
      <x v="18"/>
    </i>
    <i>
      <x v="59"/>
    </i>
    <i>
      <x v="39"/>
    </i>
    <i>
      <x v="42"/>
    </i>
    <i>
      <x v="32"/>
    </i>
    <i>
      <x v="72"/>
    </i>
    <i>
      <x v="58"/>
    </i>
    <i>
      <x v="48"/>
    </i>
    <i>
      <x v="99"/>
    </i>
    <i>
      <x v="78"/>
    </i>
    <i>
      <x v="13"/>
    </i>
    <i>
      <x v="17"/>
    </i>
    <i>
      <x v="5"/>
    </i>
    <i>
      <x v="63"/>
    </i>
    <i>
      <x v="101"/>
    </i>
    <i>
      <x v="83"/>
    </i>
    <i>
      <x v="61"/>
    </i>
    <i>
      <x v="75"/>
    </i>
    <i>
      <x v="97"/>
    </i>
    <i>
      <x v="70"/>
    </i>
    <i>
      <x v="103"/>
    </i>
    <i>
      <x v="52"/>
    </i>
    <i>
      <x v="108"/>
    </i>
    <i>
      <x v="100"/>
    </i>
    <i>
      <x v="19"/>
    </i>
    <i>
      <x v="90"/>
    </i>
    <i>
      <x v="84"/>
    </i>
    <i>
      <x v="40"/>
    </i>
    <i>
      <x v="98"/>
    </i>
    <i>
      <x v="77"/>
    </i>
    <i>
      <x v="95"/>
    </i>
    <i>
      <x v="57"/>
    </i>
    <i>
      <x v="54"/>
    </i>
    <i>
      <x v="6"/>
    </i>
    <i>
      <x v="33"/>
    </i>
    <i>
      <x v="31"/>
    </i>
    <i>
      <x v="16"/>
    </i>
    <i>
      <x v="87"/>
    </i>
    <i>
      <x v="64"/>
    </i>
    <i>
      <x v="45"/>
    </i>
    <i>
      <x v="11"/>
    </i>
    <i>
      <x v="96"/>
    </i>
    <i>
      <x v="44"/>
    </i>
    <i>
      <x v="15"/>
    </i>
    <i>
      <x v="36"/>
    </i>
    <i>
      <x v="102"/>
    </i>
    <i>
      <x v="41"/>
    </i>
    <i>
      <x v="49"/>
    </i>
    <i>
      <x v="38"/>
    </i>
    <i>
      <x v="34"/>
    </i>
    <i>
      <x v="60"/>
    </i>
    <i>
      <x v="28"/>
    </i>
    <i>
      <x v="55"/>
    </i>
    <i>
      <x v="21"/>
    </i>
    <i>
      <x v="91"/>
    </i>
    <i>
      <x v="27"/>
    </i>
    <i>
      <x v="43"/>
    </i>
    <i>
      <x v="65"/>
    </i>
    <i>
      <x v="7"/>
    </i>
    <i>
      <x/>
    </i>
    <i>
      <x v="74"/>
    </i>
    <i>
      <x v="69"/>
    </i>
    <i>
      <x v="68"/>
    </i>
    <i>
      <x v="53"/>
    </i>
    <i>
      <x v="81"/>
    </i>
    <i>
      <x v="76"/>
    </i>
    <i>
      <x v="51"/>
    </i>
    <i>
      <x v="2"/>
    </i>
    <i>
      <x v="1"/>
    </i>
    <i>
      <x v="4"/>
    </i>
    <i>
      <x v="71"/>
    </i>
    <i>
      <x v="94"/>
    </i>
    <i>
      <x v="14"/>
    </i>
    <i>
      <x v="47"/>
    </i>
    <i>
      <x v="93"/>
    </i>
    <i>
      <x v="67"/>
    </i>
    <i>
      <x v="37"/>
    </i>
    <i>
      <x v="104"/>
    </i>
    <i>
      <x v="82"/>
    </i>
    <i>
      <x v="29"/>
    </i>
    <i>
      <x v="85"/>
    </i>
    <i>
      <x v="50"/>
    </i>
    <i>
      <x v="26"/>
    </i>
    <i>
      <x v="106"/>
    </i>
    <i>
      <x v="62"/>
    </i>
    <i>
      <x v="79"/>
    </i>
    <i>
      <x v="24"/>
    </i>
    <i>
      <x v="35"/>
    </i>
    <i>
      <x v="46"/>
    </i>
    <i>
      <x v="9"/>
    </i>
    <i>
      <x v="25"/>
    </i>
    <i>
      <x v="23"/>
    </i>
    <i>
      <x v="86"/>
    </i>
    <i>
      <x v="73"/>
    </i>
    <i>
      <x v="89"/>
    </i>
    <i>
      <x v="88"/>
    </i>
    <i>
      <x v="80"/>
    </i>
    <i>
      <x v="92"/>
    </i>
    <i>
      <x v="56"/>
    </i>
    <i>
      <x v="22"/>
    </i>
    <i>
      <x v="3"/>
    </i>
    <i>
      <x v="20"/>
    </i>
    <i>
      <x v="105"/>
    </i>
    <i>
      <x v="12"/>
    </i>
    <i>
      <x v="30"/>
    </i>
    <i>
      <x v="10"/>
    </i>
    <i>
      <x v="66"/>
    </i>
    <i>
      <x v="107"/>
    </i>
    <i t="grand">
      <x/>
    </i>
  </rowItems>
  <colFields count="1">
    <field x="-2"/>
  </colFields>
  <colItems count="2">
    <i>
      <x/>
    </i>
    <i i="1">
      <x v="1"/>
    </i>
  </colItems>
  <dataFields count="2">
    <dataField name="Сумма по полю Oborot 6M 2023" fld="7" baseField="0" baseItem="0"/>
    <dataField name="Сумма по полю Kol-vo 6M 2023" fld="6" baseField="0" baseItem="0"/>
  </dataFields>
  <formats count="3">
    <format dxfId="228">
      <pivotArea outline="0" collapsedLevelsAreSubtotals="1" fieldPosition="0"/>
    </format>
    <format dxfId="227">
      <pivotArea outline="0" collapsedLevelsAreSubtotals="1" fieldPosition="0"/>
    </format>
    <format dxfId="2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Сводная таблица4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H71:J78" firstHeaderRow="0" firstDataRow="1" firstDataCol="1" rowPageCount="3" colPageCount="1"/>
  <pivotFields count="11">
    <pivotField showAll="0">
      <items count="8">
        <item m="1" x="6"/>
        <item m="1" x="4"/>
        <item x="2"/>
        <item x="0"/>
        <item x="1"/>
        <item m="1" x="5"/>
        <item m="1" x="3"/>
        <item t="default"/>
      </items>
    </pivotField>
    <pivotField axis="axisPage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m="1" x="8"/>
        <item t="default"/>
      </items>
    </pivotField>
    <pivotField axis="axisPage" multipleItemSelectionAllowed="1" showAll="0">
      <items count="128">
        <item x="0"/>
        <item x="88"/>
        <item x="95"/>
        <item x="99"/>
        <item x="100"/>
        <item x="61"/>
        <item x="1"/>
        <item x="2"/>
        <item x="62"/>
        <item m="1" x="126"/>
        <item x="89"/>
        <item x="101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12"/>
        <item x="68"/>
        <item x="69"/>
        <item x="13"/>
        <item x="70"/>
        <item x="14"/>
        <item x="15"/>
        <item x="71"/>
        <item x="72"/>
        <item x="16"/>
        <item x="17"/>
        <item x="74"/>
        <item x="18"/>
        <item x="19"/>
        <item x="20"/>
        <item x="21"/>
        <item x="22"/>
        <item x="23"/>
        <item x="24"/>
        <item x="75"/>
        <item x="76"/>
        <item x="25"/>
        <item x="26"/>
        <item x="103"/>
        <item x="27"/>
        <item x="28"/>
        <item x="77"/>
        <item x="29"/>
        <item x="91"/>
        <item x="30"/>
        <item x="31"/>
        <item x="32"/>
        <item x="79"/>
        <item x="33"/>
        <item x="80"/>
        <item x="34"/>
        <item x="35"/>
        <item x="36"/>
        <item x="37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1"/>
        <item x="49"/>
        <item x="85"/>
        <item x="112"/>
        <item x="94"/>
        <item x="86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67"/>
        <item x="82"/>
        <item x="81"/>
        <item x="110"/>
        <item x="115"/>
        <item x="116"/>
        <item x="117"/>
        <item x="118"/>
        <item x="119"/>
        <item x="120"/>
        <item x="121"/>
        <item x="122"/>
        <item x="123"/>
        <item m="1" x="125"/>
        <item x="3"/>
        <item x="73"/>
        <item x="78"/>
        <item x="93"/>
        <item x="104"/>
        <item x="105"/>
        <item x="124"/>
        <item t="default"/>
      </items>
    </pivotField>
    <pivotField axis="axisPage" showAll="0">
      <items count="1026">
        <item x="134"/>
        <item x="135"/>
        <item x="136"/>
        <item x="137"/>
        <item x="138"/>
        <item x="426"/>
        <item x="139"/>
        <item x="140"/>
        <item m="1" x="977"/>
        <item m="1" x="976"/>
        <item m="1" x="1004"/>
        <item m="1" x="918"/>
        <item m="1" x="947"/>
        <item m="1" x="974"/>
        <item m="1" x="1000"/>
        <item x="89"/>
        <item x="639"/>
        <item x="0"/>
        <item x="287"/>
        <item x="288"/>
        <item x="450"/>
        <item x="444"/>
        <item x="509"/>
        <item x="510"/>
        <item m="1" x="985"/>
        <item x="759"/>
        <item x="641"/>
        <item x="642"/>
        <item x="643"/>
        <item x="453"/>
        <item x="616"/>
        <item x="445"/>
        <item x="601"/>
        <item x="644"/>
        <item m="1" x="923"/>
        <item x="208"/>
        <item m="1" x="916"/>
        <item x="478"/>
        <item x="289"/>
        <item x="291"/>
        <item x="714"/>
        <item x="182"/>
        <item x="441"/>
        <item x="760"/>
        <item m="1" x="1020"/>
        <item m="1" x="921"/>
        <item x="304"/>
        <item x="157"/>
        <item m="1" x="952"/>
        <item m="1" x="917"/>
        <item x="651"/>
        <item x="652"/>
        <item x="519"/>
        <item x="481"/>
        <item x="653"/>
        <item x="306"/>
        <item x="520"/>
        <item x="12"/>
        <item x="360"/>
        <item x="60"/>
        <item x="61"/>
        <item x="62"/>
        <item x="63"/>
        <item x="521"/>
        <item x="588"/>
        <item x="600"/>
        <item x="307"/>
        <item x="522"/>
        <item x="308"/>
        <item x="13"/>
        <item x="14"/>
        <item x="15"/>
        <item x="311"/>
        <item x="16"/>
        <item x="312"/>
        <item x="17"/>
        <item x="313"/>
        <item x="661"/>
        <item m="1" x="924"/>
        <item x="566"/>
        <item x="64"/>
        <item x="573"/>
        <item x="320"/>
        <item x="321"/>
        <item x="526"/>
        <item x="527"/>
        <item x="27"/>
        <item x="322"/>
        <item x="528"/>
        <item x="323"/>
        <item x="28"/>
        <item x="29"/>
        <item x="531"/>
        <item x="348"/>
        <item x="742"/>
        <item x="349"/>
        <item x="325"/>
        <item x="326"/>
        <item x="30"/>
        <item x="529"/>
        <item x="337"/>
        <item x="761"/>
        <item m="1" x="950"/>
        <item m="1" x="1022"/>
        <item x="207"/>
        <item x="613"/>
        <item m="1" x="955"/>
        <item x="574"/>
        <item m="1" x="946"/>
        <item x="328"/>
        <item x="329"/>
        <item x="32"/>
        <item x="33"/>
        <item x="34"/>
        <item x="35"/>
        <item x="658"/>
        <item x="37"/>
        <item x="38"/>
        <item x="39"/>
        <item x="330"/>
        <item x="353"/>
        <item x="609"/>
        <item x="660"/>
        <item x="333"/>
        <item x="40"/>
        <item x="585"/>
        <item x="334"/>
        <item x="586"/>
        <item x="41"/>
        <item x="42"/>
        <item x="335"/>
        <item x="44"/>
        <item x="45"/>
        <item x="46"/>
        <item x="47"/>
        <item x="338"/>
        <item x="48"/>
        <item x="339"/>
        <item x="49"/>
        <item x="341"/>
        <item x="342"/>
        <item x="762"/>
        <item x="666"/>
        <item x="381"/>
        <item x="169"/>
        <item x="446"/>
        <item x="447"/>
        <item x="50"/>
        <item x="410"/>
        <item x="602"/>
        <item x="763"/>
        <item x="343"/>
        <item m="1" x="1019"/>
        <item m="1" x="941"/>
        <item x="90"/>
        <item x="159"/>
        <item x="160"/>
        <item x="161"/>
        <item x="442"/>
        <item x="560"/>
        <item x="162"/>
        <item x="589"/>
        <item x="668"/>
        <item x="351"/>
        <item x="626"/>
        <item x="454"/>
        <item x="144"/>
        <item x="55"/>
        <item x="430"/>
        <item x="145"/>
        <item x="364"/>
        <item x="354"/>
        <item x="603"/>
        <item x="670"/>
        <item x="356"/>
        <item x="627"/>
        <item x="357"/>
        <item x="532"/>
        <item x="209"/>
        <item x="183"/>
        <item x="366"/>
        <item x="170"/>
        <item m="1" x="992"/>
        <item x="56"/>
        <item x="546"/>
        <item x="344"/>
        <item x="31"/>
        <item x="367"/>
        <item x="225"/>
        <item m="1" x="956"/>
        <item m="1" x="973"/>
        <item x="358"/>
        <item x="359"/>
        <item x="57"/>
        <item x="58"/>
        <item x="59"/>
        <item x="675"/>
        <item x="368"/>
        <item x="473"/>
        <item x="361"/>
        <item x="673"/>
        <item x="674"/>
        <item x="362"/>
        <item x="533"/>
        <item x="534"/>
        <item x="363"/>
        <item x="535"/>
        <item x="365"/>
        <item x="748"/>
        <item x="91"/>
        <item x="764"/>
        <item x="443"/>
        <item x="221"/>
        <item x="350"/>
        <item m="1" x="1003"/>
        <item x="765"/>
        <item x="570"/>
        <item x="408"/>
        <item x="92"/>
        <item x="694"/>
        <item x="536"/>
        <item x="679"/>
        <item x="371"/>
        <item x="372"/>
        <item x="537"/>
        <item x="749"/>
        <item x="373"/>
        <item x="69"/>
        <item x="70"/>
        <item x="71"/>
        <item x="375"/>
        <item x="376"/>
        <item x="377"/>
        <item x="538"/>
        <item x="378"/>
        <item x="72"/>
        <item x="539"/>
        <item x="605"/>
        <item x="73"/>
        <item x="74"/>
        <item x="75"/>
        <item m="1" x="981"/>
        <item x="76"/>
        <item x="77"/>
        <item x="379"/>
        <item x="78"/>
        <item x="79"/>
        <item x="171"/>
        <item x="172"/>
        <item x="173"/>
        <item x="174"/>
        <item x="175"/>
        <item x="594"/>
        <item x="176"/>
        <item x="629"/>
        <item x="380"/>
        <item x="80"/>
        <item m="1" x="999"/>
        <item m="1" x="1010"/>
        <item x="669"/>
        <item x="119"/>
        <item x="226"/>
        <item m="1" x="931"/>
        <item x="459"/>
        <item x="766"/>
        <item x="68"/>
        <item x="767"/>
        <item x="711"/>
        <item x="768"/>
        <item x="81"/>
        <item x="82"/>
        <item x="83"/>
        <item x="84"/>
        <item x="85"/>
        <item x="86"/>
        <item x="87"/>
        <item x="750"/>
        <item x="769"/>
        <item x="88"/>
        <item x="683"/>
        <item x="383"/>
        <item x="751"/>
        <item x="93"/>
        <item x="685"/>
        <item x="542"/>
        <item x="388"/>
        <item x="389"/>
        <item x="390"/>
        <item x="384"/>
        <item x="391"/>
        <item x="227"/>
        <item x="393"/>
        <item x="394"/>
        <item x="395"/>
        <item x="396"/>
        <item x="101"/>
        <item x="398"/>
        <item x="399"/>
        <item x="102"/>
        <item x="103"/>
        <item x="104"/>
        <item m="1" x="984"/>
        <item m="1" x="1007"/>
        <item m="1" x="1008"/>
        <item m="1" x="1009"/>
        <item x="228"/>
        <item x="222"/>
        <item x="690"/>
        <item x="110"/>
        <item x="111"/>
        <item x="402"/>
        <item x="112"/>
        <item x="385"/>
        <item x="409"/>
        <item x="753"/>
        <item x="692"/>
        <item x="113"/>
        <item m="1" x="967"/>
        <item m="1" x="1023"/>
        <item x="114"/>
        <item x="115"/>
        <item x="116"/>
        <item x="117"/>
        <item x="403"/>
        <item x="404"/>
        <item x="405"/>
        <item x="406"/>
        <item x="94"/>
        <item m="1" x="949"/>
        <item x="229"/>
        <item x="548"/>
        <item x="597"/>
        <item x="121"/>
        <item x="755"/>
        <item x="210"/>
        <item x="214"/>
        <item x="416"/>
        <item x="417"/>
        <item x="418"/>
        <item x="696"/>
        <item x="419"/>
        <item x="420"/>
        <item x="421"/>
        <item x="422"/>
        <item x="423"/>
        <item x="191"/>
        <item x="215"/>
        <item x="470"/>
        <item x="553"/>
        <item x="554"/>
        <item x="429"/>
        <item x="770"/>
        <item x="771"/>
        <item x="772"/>
        <item x="141"/>
        <item x="192"/>
        <item x="431"/>
        <item x="614"/>
        <item x="773"/>
        <item x="615"/>
        <item x="698"/>
        <item x="150"/>
        <item x="151"/>
        <item x="432"/>
        <item x="555"/>
        <item x="152"/>
        <item x="153"/>
        <item x="154"/>
        <item x="155"/>
        <item x="433"/>
        <item x="434"/>
        <item x="556"/>
        <item x="156"/>
        <item x="436"/>
        <item x="437"/>
        <item x="557"/>
        <item x="523"/>
        <item x="315"/>
        <item x="316"/>
        <item x="317"/>
        <item x="318"/>
        <item x="464"/>
        <item m="1" x="965"/>
        <item x="345"/>
        <item x="559"/>
        <item x="158"/>
        <item x="590"/>
        <item x="712"/>
        <item x="163"/>
        <item x="164"/>
        <item x="165"/>
        <item x="166"/>
        <item x="167"/>
        <item x="704"/>
        <item x="706"/>
        <item x="177"/>
        <item x="178"/>
        <item x="448"/>
        <item x="179"/>
        <item x="707"/>
        <item x="708"/>
        <item x="595"/>
        <item x="709"/>
        <item x="181"/>
        <item x="624"/>
        <item x="184"/>
        <item x="451"/>
        <item x="185"/>
        <item x="631"/>
        <item x="460"/>
        <item x="591"/>
        <item x="186"/>
        <item x="625"/>
        <item x="193"/>
        <item x="66"/>
        <item x="67"/>
        <item x="168"/>
        <item x="561"/>
        <item x="438"/>
        <item x="596"/>
        <item x="633"/>
        <item x="452"/>
        <item x="562"/>
        <item m="1" x="936"/>
        <item x="194"/>
        <item m="1" x="958"/>
        <item x="195"/>
        <item x="608"/>
        <item x="216"/>
        <item x="592"/>
        <item x="203"/>
        <item x="205"/>
        <item x="716"/>
        <item x="717"/>
        <item x="223"/>
        <item x="187"/>
        <item x="188"/>
        <item x="189"/>
        <item m="1" x="996"/>
        <item x="465"/>
        <item m="1" x="982"/>
        <item x="774"/>
        <item x="196"/>
        <item x="197"/>
        <item x="206"/>
        <item x="718"/>
        <item x="461"/>
        <item x="462"/>
        <item x="463"/>
        <item x="632"/>
        <item x="386"/>
        <item m="1" x="962"/>
        <item x="565"/>
        <item m="1" x="980"/>
        <item x="466"/>
        <item x="467"/>
        <item x="468"/>
        <item m="1" x="944"/>
        <item x="775"/>
        <item x="776"/>
        <item m="1" x="964"/>
        <item m="1" x="989"/>
        <item m="1" x="1017"/>
        <item m="1" x="937"/>
        <item m="1" x="983"/>
        <item m="1" x="1014"/>
        <item x="198"/>
        <item m="1" x="960"/>
        <item x="146"/>
        <item x="147"/>
        <item x="148"/>
        <item x="149"/>
        <item x="777"/>
        <item x="469"/>
        <item m="1" x="991"/>
        <item x="407"/>
        <item x="693"/>
        <item x="471"/>
        <item x="211"/>
        <item x="212"/>
        <item x="722"/>
        <item x="695"/>
        <item x="220"/>
        <item m="1" x="986"/>
        <item x="723"/>
        <item x="54"/>
        <item x="725"/>
        <item x="199"/>
        <item x="213"/>
        <item x="472"/>
        <item x="726"/>
        <item x="568"/>
        <item x="778"/>
        <item m="1" x="966"/>
        <item m="1" x="971"/>
        <item m="1" x="925"/>
        <item m="1" x="926"/>
        <item m="1" x="927"/>
        <item m="1" x="928"/>
        <item m="1" x="929"/>
        <item x="779"/>
        <item x="780"/>
        <item x="190"/>
        <item m="1" x="990"/>
        <item x="743"/>
        <item m="1" x="938"/>
        <item m="1" x="963"/>
        <item x="581"/>
        <item m="1" x="988"/>
        <item m="1" x="1016"/>
        <item x="280"/>
        <item m="1" x="1013"/>
        <item x="10"/>
        <item x="781"/>
        <item x="200"/>
        <item x="95"/>
        <item x="782"/>
        <item m="1" x="1015"/>
        <item x="729"/>
        <item x="180"/>
        <item x="217"/>
        <item x="218"/>
        <item x="474"/>
        <item x="731"/>
        <item x="449"/>
        <item x="732"/>
        <item x="476"/>
        <item m="1" x="919"/>
        <item x="230"/>
        <item m="1" x="972"/>
        <item m="1" x="922"/>
        <item x="783"/>
        <item x="347"/>
        <item m="1" x="945"/>
        <item m="1" x="932"/>
        <item m="1" x="933"/>
        <item m="1" x="934"/>
        <item x="572"/>
        <item x="387"/>
        <item m="1" x="975"/>
        <item x="479"/>
        <item x="224"/>
        <item x="51"/>
        <item m="1" x="957"/>
        <item x="219"/>
        <item x="784"/>
        <item x="482"/>
        <item x="733"/>
        <item x="758"/>
        <item x="231"/>
        <item x="483"/>
        <item x="52"/>
        <item x="233"/>
        <item x="234"/>
        <item m="1" x="948"/>
        <item x="201"/>
        <item x="235"/>
        <item x="485"/>
        <item x="236"/>
        <item x="237"/>
        <item x="336"/>
        <item m="1" x="994"/>
        <item x="640"/>
        <item m="1" x="978"/>
        <item m="1" x="995"/>
        <item x="786"/>
        <item m="1" x="993"/>
        <item m="1" x="1018"/>
        <item x="623"/>
        <item x="53"/>
        <item m="1" x="954"/>
        <item m="1" x="951"/>
        <item m="1" x="1006"/>
        <item x="269"/>
        <item x="270"/>
        <item x="492"/>
        <item m="1" x="1012"/>
        <item x="582"/>
        <item x="744"/>
        <item m="1" x="969"/>
        <item x="787"/>
        <item x="142"/>
        <item x="96"/>
        <item x="663"/>
        <item x="737"/>
        <item x="665"/>
        <item x="284"/>
        <item x="285"/>
        <item m="1" x="940"/>
        <item m="1" x="987"/>
        <item m="1" x="1021"/>
        <item m="1" x="1001"/>
        <item m="1" x="930"/>
        <item m="1" x="998"/>
        <item m="1" x="959"/>
        <item x="411"/>
        <item x="286"/>
        <item x="507"/>
        <item x="120"/>
        <item x="480"/>
        <item x="745"/>
        <item x="18"/>
        <item x="19"/>
        <item x="20"/>
        <item x="21"/>
        <item x="622"/>
        <item x="22"/>
        <item x="23"/>
        <item x="24"/>
        <item x="25"/>
        <item x="26"/>
        <item x="232"/>
        <item x="281"/>
        <item x="282"/>
        <item x="283"/>
        <item x="547"/>
        <item x="637"/>
        <item x="508"/>
        <item x="143"/>
        <item x="458"/>
        <item x="202"/>
        <item x="738"/>
        <item x="746"/>
        <item x="319"/>
        <item x="656"/>
        <item x="43"/>
        <item x="109"/>
        <item m="1" x="1005"/>
        <item x="290"/>
        <item x="310"/>
        <item x="331"/>
        <item x="340"/>
        <item x="352"/>
        <item m="1" x="1024"/>
        <item m="1" x="920"/>
        <item x="397"/>
        <item x="427"/>
        <item x="435"/>
        <item x="455"/>
        <item x="204"/>
        <item x="477"/>
        <item x="484"/>
        <item x="785"/>
        <item x="518"/>
        <item x="524"/>
        <item x="525"/>
        <item x="382"/>
        <item x="543"/>
        <item x="544"/>
        <item x="549"/>
        <item x="440"/>
        <item x="558"/>
        <item x="564"/>
        <item m="1" x="953"/>
        <item x="584"/>
        <item x="587"/>
        <item x="804"/>
        <item x="604"/>
        <item x="540"/>
        <item x="606"/>
        <item x="607"/>
        <item m="1" x="943"/>
        <item x="630"/>
        <item x="634"/>
        <item m="1" x="968"/>
        <item x="649"/>
        <item x="314"/>
        <item x="657"/>
        <item x="659"/>
        <item x="662"/>
        <item x="346"/>
        <item x="664"/>
        <item x="355"/>
        <item m="1" x="997"/>
        <item x="671"/>
        <item x="676"/>
        <item x="680"/>
        <item x="681"/>
        <item x="684"/>
        <item x="686"/>
        <item x="688"/>
        <item x="691"/>
        <item x="699"/>
        <item x="702"/>
        <item x="610"/>
        <item x="703"/>
        <item x="719"/>
        <item x="727"/>
        <item x="475"/>
        <item m="1" x="939"/>
        <item m="1" x="1002"/>
        <item m="1" x="961"/>
        <item x="747"/>
        <item x="754"/>
        <item x="571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792"/>
        <item x="814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79"/>
        <item x="880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50"/>
        <item x="851"/>
        <item x="852"/>
        <item x="853"/>
        <item x="855"/>
        <item x="856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m="1" x="979"/>
        <item m="1" x="970"/>
        <item m="1" x="1011"/>
        <item m="1" x="942"/>
        <item x="873"/>
        <item x="818"/>
        <item x="874"/>
        <item x="875"/>
        <item x="876"/>
        <item x="877"/>
        <item x="878"/>
        <item x="881"/>
        <item x="883"/>
        <item x="884"/>
        <item x="885"/>
        <item x="849"/>
        <item x="854"/>
        <item x="857"/>
        <item x="886"/>
        <item m="1" x="935"/>
        <item x="882"/>
        <item x="889"/>
        <item x="890"/>
        <item x="891"/>
        <item x="892"/>
        <item x="894"/>
        <item x="895"/>
        <item x="897"/>
        <item x="898"/>
        <item x="899"/>
        <item x="900"/>
        <item x="901"/>
        <item x="902"/>
        <item x="903"/>
        <item x="904"/>
        <item x="906"/>
        <item x="888"/>
        <item x="907"/>
        <item x="909"/>
        <item x="910"/>
        <item x="911"/>
        <item x="912"/>
        <item m="1" x="915"/>
        <item x="1"/>
        <item x="2"/>
        <item x="3"/>
        <item x="4"/>
        <item x="5"/>
        <item x="6"/>
        <item x="7"/>
        <item x="8"/>
        <item x="9"/>
        <item x="11"/>
        <item x="36"/>
        <item x="65"/>
        <item x="97"/>
        <item x="98"/>
        <item x="99"/>
        <item x="100"/>
        <item x="105"/>
        <item x="106"/>
        <item x="107"/>
        <item x="108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72"/>
        <item x="273"/>
        <item x="274"/>
        <item x="275"/>
        <item x="276"/>
        <item x="277"/>
        <item x="278"/>
        <item x="27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9"/>
        <item x="324"/>
        <item x="327"/>
        <item x="332"/>
        <item x="369"/>
        <item x="370"/>
        <item x="374"/>
        <item x="392"/>
        <item x="400"/>
        <item x="401"/>
        <item x="412"/>
        <item x="413"/>
        <item x="414"/>
        <item x="415"/>
        <item x="424"/>
        <item x="425"/>
        <item x="428"/>
        <item x="439"/>
        <item x="456"/>
        <item x="457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11"/>
        <item x="512"/>
        <item x="513"/>
        <item x="514"/>
        <item x="515"/>
        <item x="516"/>
        <item x="517"/>
        <item x="530"/>
        <item x="541"/>
        <item x="545"/>
        <item x="550"/>
        <item x="551"/>
        <item x="552"/>
        <item x="563"/>
        <item x="567"/>
        <item x="569"/>
        <item x="575"/>
        <item x="576"/>
        <item x="577"/>
        <item x="578"/>
        <item x="579"/>
        <item x="580"/>
        <item x="583"/>
        <item x="593"/>
        <item x="598"/>
        <item x="599"/>
        <item x="611"/>
        <item x="612"/>
        <item x="617"/>
        <item x="618"/>
        <item x="619"/>
        <item x="620"/>
        <item x="621"/>
        <item x="628"/>
        <item x="635"/>
        <item x="636"/>
        <item x="638"/>
        <item x="645"/>
        <item x="646"/>
        <item x="647"/>
        <item x="648"/>
        <item x="650"/>
        <item x="654"/>
        <item x="655"/>
        <item x="667"/>
        <item x="672"/>
        <item x="677"/>
        <item x="678"/>
        <item x="682"/>
        <item x="687"/>
        <item x="689"/>
        <item x="697"/>
        <item x="700"/>
        <item x="701"/>
        <item x="705"/>
        <item x="710"/>
        <item x="713"/>
        <item x="715"/>
        <item x="720"/>
        <item x="721"/>
        <item x="724"/>
        <item x="728"/>
        <item x="730"/>
        <item x="734"/>
        <item x="735"/>
        <item x="736"/>
        <item x="739"/>
        <item x="740"/>
        <item x="741"/>
        <item x="752"/>
        <item x="756"/>
        <item x="757"/>
        <item x="815"/>
        <item x="832"/>
        <item x="833"/>
        <item x="869"/>
        <item x="870"/>
        <item x="871"/>
        <item x="872"/>
        <item x="887"/>
        <item x="893"/>
        <item x="896"/>
        <item x="905"/>
        <item x="908"/>
        <item x="913"/>
        <item x="914"/>
        <item t="default"/>
      </items>
    </pivotField>
    <pivotField numFmtId="3" showAll="0" defaultSubtotal="0"/>
    <pivotField numFmtId="3" showAll="0" defaultSubtotal="0"/>
    <pivotField dataField="1" numFmtId="3" showAll="0" defaultSubtotal="0"/>
    <pivotField dataField="1" numFmtId="3" showAll="0" defaultSubtotal="0"/>
    <pivotField axis="axisRow" showAll="0" sortType="descending" defaultSubtotal="0">
      <items count="10">
        <item x="1"/>
        <item x="7"/>
        <item x="6"/>
        <item x="3"/>
        <item x="5"/>
        <item x="2"/>
        <item x="4"/>
        <item x="0"/>
        <item m="1" x="8"/>
        <item m="1"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>
      <items count="4">
        <item x="0"/>
        <item x="1"/>
        <item m="1" x="3"/>
        <item m="1" x="2"/>
      </items>
    </pivotField>
    <pivotField showAll="0" defaultSubtotal="0">
      <items count="9">
        <item h="1" x="0"/>
        <item x="1"/>
        <item h="1" x="2"/>
        <item h="1" x="3"/>
        <item h="1" x="4"/>
        <item h="1" x="5"/>
        <item h="1" x="6"/>
        <item h="1" x="7"/>
        <item h="1" m="1" x="8"/>
      </items>
    </pivotField>
  </pivotFields>
  <rowFields count="1">
    <field x="8"/>
  </rowFields>
  <rowItems count="7">
    <i>
      <x v="5"/>
    </i>
    <i>
      <x v="3"/>
    </i>
    <i>
      <x v="4"/>
    </i>
    <i>
      <x v="7"/>
    </i>
    <i>
      <x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3">
    <pageField fld="2" hier="-1"/>
    <pageField fld="1" hier="-1"/>
    <pageField fld="3" hier="-1"/>
  </pageFields>
  <dataFields count="2">
    <dataField name="Сумма по полю 2023" fld="6" baseField="0" baseItem="0"/>
    <dataField name="Сумма по полю 2022" fld="7" baseField="0" baseItem="0"/>
  </dataFields>
  <formats count="2">
    <format dxfId="189">
      <pivotArea outline="0" collapsedLevelsAreSubtotals="1" fieldPosition="0"/>
    </format>
    <format dxfId="18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4000000}" name="Сводная таблица6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H89:I90" firstHeaderRow="0" firstDataRow="1" firstDataCol="0" rowPageCount="6" colPageCount="1"/>
  <pivotFields count="11">
    <pivotField axis="axisPage" showAll="0">
      <items count="8">
        <item m="1" x="6"/>
        <item m="1" x="4"/>
        <item x="0"/>
        <item m="1" x="5"/>
        <item m="1" x="3"/>
        <item x="1"/>
        <item x="2"/>
        <item t="default"/>
      </items>
    </pivotField>
    <pivotField axis="axisPage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m="1" x="8"/>
        <item t="default"/>
      </items>
    </pivotField>
    <pivotField axis="axisPage" multipleItemSelectionAllowed="1" showAll="0">
      <items count="128">
        <item x="0"/>
        <item x="88"/>
        <item x="95"/>
        <item x="99"/>
        <item x="100"/>
        <item x="61"/>
        <item x="1"/>
        <item x="2"/>
        <item x="62"/>
        <item m="1" x="126"/>
        <item x="89"/>
        <item x="101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12"/>
        <item x="68"/>
        <item x="69"/>
        <item x="13"/>
        <item x="70"/>
        <item x="14"/>
        <item x="15"/>
        <item x="71"/>
        <item x="72"/>
        <item x="16"/>
        <item x="17"/>
        <item x="74"/>
        <item x="18"/>
        <item x="19"/>
        <item x="20"/>
        <item x="21"/>
        <item x="22"/>
        <item x="23"/>
        <item x="24"/>
        <item x="75"/>
        <item x="76"/>
        <item x="25"/>
        <item x="26"/>
        <item x="103"/>
        <item x="27"/>
        <item x="28"/>
        <item x="77"/>
        <item x="29"/>
        <item x="91"/>
        <item x="30"/>
        <item x="31"/>
        <item x="32"/>
        <item x="79"/>
        <item x="33"/>
        <item x="80"/>
        <item x="34"/>
        <item x="35"/>
        <item x="36"/>
        <item x="37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1"/>
        <item x="49"/>
        <item x="85"/>
        <item x="112"/>
        <item x="94"/>
        <item x="86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67"/>
        <item x="82"/>
        <item x="81"/>
        <item x="110"/>
        <item x="115"/>
        <item x="116"/>
        <item x="117"/>
        <item x="118"/>
        <item x="119"/>
        <item x="120"/>
        <item x="121"/>
        <item x="122"/>
        <item x="123"/>
        <item m="1" x="125"/>
        <item x="3"/>
        <item x="73"/>
        <item x="78"/>
        <item x="93"/>
        <item x="104"/>
        <item x="105"/>
        <item x="124"/>
        <item t="default"/>
      </items>
    </pivotField>
    <pivotField axis="axisPage" showAll="0">
      <items count="1026">
        <item x="134"/>
        <item x="135"/>
        <item x="136"/>
        <item x="137"/>
        <item x="138"/>
        <item x="426"/>
        <item x="139"/>
        <item x="140"/>
        <item m="1" x="977"/>
        <item m="1" x="976"/>
        <item m="1" x="1004"/>
        <item m="1" x="918"/>
        <item m="1" x="947"/>
        <item m="1" x="974"/>
        <item m="1" x="1000"/>
        <item x="89"/>
        <item x="639"/>
        <item x="0"/>
        <item x="287"/>
        <item x="288"/>
        <item x="450"/>
        <item x="444"/>
        <item x="509"/>
        <item x="510"/>
        <item m="1" x="985"/>
        <item x="759"/>
        <item x="641"/>
        <item x="642"/>
        <item x="643"/>
        <item x="453"/>
        <item x="616"/>
        <item x="445"/>
        <item x="601"/>
        <item x="644"/>
        <item m="1" x="923"/>
        <item x="208"/>
        <item m="1" x="916"/>
        <item x="478"/>
        <item x="289"/>
        <item x="291"/>
        <item x="714"/>
        <item x="182"/>
        <item x="441"/>
        <item x="760"/>
        <item m="1" x="1020"/>
        <item m="1" x="921"/>
        <item x="304"/>
        <item x="157"/>
        <item m="1" x="952"/>
        <item m="1" x="917"/>
        <item x="651"/>
        <item x="652"/>
        <item x="519"/>
        <item x="481"/>
        <item x="653"/>
        <item x="306"/>
        <item x="520"/>
        <item x="12"/>
        <item x="360"/>
        <item x="60"/>
        <item x="61"/>
        <item x="62"/>
        <item x="63"/>
        <item x="521"/>
        <item x="588"/>
        <item x="600"/>
        <item x="307"/>
        <item x="522"/>
        <item x="308"/>
        <item x="13"/>
        <item x="14"/>
        <item x="15"/>
        <item x="311"/>
        <item x="16"/>
        <item x="312"/>
        <item x="17"/>
        <item x="313"/>
        <item x="661"/>
        <item m="1" x="924"/>
        <item x="566"/>
        <item x="64"/>
        <item x="573"/>
        <item x="320"/>
        <item x="321"/>
        <item x="526"/>
        <item x="527"/>
        <item x="27"/>
        <item x="322"/>
        <item x="528"/>
        <item x="323"/>
        <item x="28"/>
        <item x="29"/>
        <item x="531"/>
        <item x="348"/>
        <item x="742"/>
        <item x="349"/>
        <item x="325"/>
        <item x="326"/>
        <item x="30"/>
        <item x="529"/>
        <item x="337"/>
        <item x="761"/>
        <item m="1" x="950"/>
        <item m="1" x="1022"/>
        <item x="207"/>
        <item x="613"/>
        <item m="1" x="955"/>
        <item x="574"/>
        <item m="1" x="946"/>
        <item x="328"/>
        <item x="329"/>
        <item x="32"/>
        <item x="33"/>
        <item x="34"/>
        <item x="35"/>
        <item x="658"/>
        <item x="37"/>
        <item x="38"/>
        <item x="39"/>
        <item x="330"/>
        <item x="353"/>
        <item x="609"/>
        <item x="660"/>
        <item x="333"/>
        <item x="40"/>
        <item x="585"/>
        <item x="334"/>
        <item x="586"/>
        <item x="41"/>
        <item x="42"/>
        <item x="335"/>
        <item x="44"/>
        <item x="45"/>
        <item x="46"/>
        <item x="47"/>
        <item x="338"/>
        <item x="48"/>
        <item x="339"/>
        <item x="49"/>
        <item x="341"/>
        <item x="342"/>
        <item x="762"/>
        <item x="666"/>
        <item x="381"/>
        <item x="169"/>
        <item x="446"/>
        <item x="447"/>
        <item x="50"/>
        <item x="410"/>
        <item x="602"/>
        <item x="763"/>
        <item x="343"/>
        <item m="1" x="1019"/>
        <item m="1" x="941"/>
        <item x="90"/>
        <item x="159"/>
        <item x="160"/>
        <item x="161"/>
        <item x="442"/>
        <item x="560"/>
        <item x="162"/>
        <item x="589"/>
        <item x="668"/>
        <item x="351"/>
        <item x="626"/>
        <item x="454"/>
        <item x="144"/>
        <item x="55"/>
        <item x="430"/>
        <item x="145"/>
        <item x="364"/>
        <item x="354"/>
        <item x="603"/>
        <item x="670"/>
        <item x="356"/>
        <item x="627"/>
        <item x="357"/>
        <item x="532"/>
        <item x="209"/>
        <item x="183"/>
        <item x="366"/>
        <item x="170"/>
        <item m="1" x="992"/>
        <item x="56"/>
        <item x="546"/>
        <item x="344"/>
        <item x="31"/>
        <item x="367"/>
        <item x="225"/>
        <item m="1" x="956"/>
        <item m="1" x="973"/>
        <item x="358"/>
        <item x="359"/>
        <item x="57"/>
        <item x="58"/>
        <item x="59"/>
        <item x="675"/>
        <item x="368"/>
        <item x="473"/>
        <item x="361"/>
        <item x="673"/>
        <item x="674"/>
        <item x="362"/>
        <item x="533"/>
        <item x="534"/>
        <item x="363"/>
        <item x="535"/>
        <item x="365"/>
        <item x="748"/>
        <item x="91"/>
        <item x="764"/>
        <item x="443"/>
        <item x="221"/>
        <item x="350"/>
        <item m="1" x="1003"/>
        <item x="765"/>
        <item x="570"/>
        <item x="408"/>
        <item x="92"/>
        <item x="694"/>
        <item x="536"/>
        <item x="679"/>
        <item x="371"/>
        <item x="372"/>
        <item x="537"/>
        <item x="749"/>
        <item x="373"/>
        <item x="69"/>
        <item x="70"/>
        <item x="71"/>
        <item x="375"/>
        <item x="376"/>
        <item x="377"/>
        <item x="538"/>
        <item x="378"/>
        <item x="72"/>
        <item x="539"/>
        <item x="605"/>
        <item x="73"/>
        <item x="74"/>
        <item x="75"/>
        <item m="1" x="981"/>
        <item x="76"/>
        <item x="77"/>
        <item x="379"/>
        <item x="78"/>
        <item x="79"/>
        <item x="171"/>
        <item x="172"/>
        <item x="173"/>
        <item x="174"/>
        <item x="175"/>
        <item x="594"/>
        <item x="176"/>
        <item x="629"/>
        <item x="380"/>
        <item x="80"/>
        <item m="1" x="999"/>
        <item m="1" x="1010"/>
        <item x="669"/>
        <item x="119"/>
        <item x="226"/>
        <item m="1" x="931"/>
        <item x="459"/>
        <item x="766"/>
        <item x="68"/>
        <item x="767"/>
        <item x="711"/>
        <item x="768"/>
        <item x="81"/>
        <item x="82"/>
        <item x="83"/>
        <item x="84"/>
        <item x="85"/>
        <item x="86"/>
        <item x="87"/>
        <item x="750"/>
        <item x="769"/>
        <item x="88"/>
        <item x="683"/>
        <item x="383"/>
        <item x="751"/>
        <item x="93"/>
        <item x="685"/>
        <item x="542"/>
        <item x="388"/>
        <item x="389"/>
        <item x="390"/>
        <item x="384"/>
        <item x="391"/>
        <item x="227"/>
        <item x="393"/>
        <item x="394"/>
        <item x="395"/>
        <item x="396"/>
        <item x="101"/>
        <item x="398"/>
        <item x="399"/>
        <item x="102"/>
        <item x="103"/>
        <item x="104"/>
        <item m="1" x="984"/>
        <item m="1" x="1007"/>
        <item m="1" x="1008"/>
        <item m="1" x="1009"/>
        <item x="228"/>
        <item x="222"/>
        <item x="690"/>
        <item x="110"/>
        <item x="111"/>
        <item x="402"/>
        <item x="112"/>
        <item x="385"/>
        <item x="409"/>
        <item x="753"/>
        <item x="692"/>
        <item x="113"/>
        <item m="1" x="967"/>
        <item m="1" x="1023"/>
        <item x="114"/>
        <item x="115"/>
        <item x="116"/>
        <item x="117"/>
        <item x="403"/>
        <item x="404"/>
        <item x="405"/>
        <item x="406"/>
        <item x="94"/>
        <item m="1" x="949"/>
        <item x="229"/>
        <item x="548"/>
        <item x="597"/>
        <item x="121"/>
        <item x="755"/>
        <item x="210"/>
        <item x="214"/>
        <item x="416"/>
        <item x="417"/>
        <item x="418"/>
        <item x="696"/>
        <item x="419"/>
        <item x="420"/>
        <item x="421"/>
        <item x="422"/>
        <item x="423"/>
        <item x="191"/>
        <item x="215"/>
        <item x="470"/>
        <item x="553"/>
        <item x="554"/>
        <item x="429"/>
        <item x="770"/>
        <item x="771"/>
        <item x="772"/>
        <item x="141"/>
        <item x="192"/>
        <item x="431"/>
        <item x="614"/>
        <item x="773"/>
        <item x="615"/>
        <item x="698"/>
        <item x="150"/>
        <item x="151"/>
        <item x="432"/>
        <item x="555"/>
        <item x="152"/>
        <item x="153"/>
        <item x="154"/>
        <item x="155"/>
        <item x="433"/>
        <item x="434"/>
        <item x="556"/>
        <item x="156"/>
        <item x="436"/>
        <item x="437"/>
        <item x="557"/>
        <item x="523"/>
        <item x="315"/>
        <item x="316"/>
        <item x="317"/>
        <item x="318"/>
        <item x="464"/>
        <item m="1" x="965"/>
        <item x="345"/>
        <item x="559"/>
        <item x="158"/>
        <item x="590"/>
        <item x="712"/>
        <item x="163"/>
        <item x="164"/>
        <item x="165"/>
        <item x="166"/>
        <item x="167"/>
        <item x="704"/>
        <item x="706"/>
        <item x="177"/>
        <item x="178"/>
        <item x="448"/>
        <item x="179"/>
        <item x="707"/>
        <item x="708"/>
        <item x="595"/>
        <item x="709"/>
        <item x="181"/>
        <item x="624"/>
        <item x="184"/>
        <item x="451"/>
        <item x="185"/>
        <item x="631"/>
        <item x="460"/>
        <item x="591"/>
        <item x="186"/>
        <item x="625"/>
        <item x="193"/>
        <item x="66"/>
        <item x="67"/>
        <item x="168"/>
        <item x="561"/>
        <item x="438"/>
        <item x="596"/>
        <item x="633"/>
        <item x="452"/>
        <item x="562"/>
        <item m="1" x="936"/>
        <item x="194"/>
        <item m="1" x="958"/>
        <item x="195"/>
        <item x="608"/>
        <item x="216"/>
        <item x="592"/>
        <item x="203"/>
        <item x="205"/>
        <item x="716"/>
        <item x="717"/>
        <item x="223"/>
        <item x="187"/>
        <item x="188"/>
        <item x="189"/>
        <item m="1" x="996"/>
        <item x="465"/>
        <item m="1" x="982"/>
        <item x="774"/>
        <item x="196"/>
        <item x="197"/>
        <item x="206"/>
        <item x="718"/>
        <item x="461"/>
        <item x="462"/>
        <item x="463"/>
        <item x="632"/>
        <item x="386"/>
        <item m="1" x="962"/>
        <item x="565"/>
        <item m="1" x="980"/>
        <item x="466"/>
        <item x="467"/>
        <item x="468"/>
        <item m="1" x="944"/>
        <item x="775"/>
        <item x="776"/>
        <item m="1" x="964"/>
        <item m="1" x="989"/>
        <item m="1" x="1017"/>
        <item m="1" x="937"/>
        <item m="1" x="983"/>
        <item m="1" x="1014"/>
        <item x="198"/>
        <item m="1" x="960"/>
        <item x="146"/>
        <item x="147"/>
        <item x="148"/>
        <item x="149"/>
        <item x="777"/>
        <item x="469"/>
        <item m="1" x="991"/>
        <item x="407"/>
        <item x="693"/>
        <item x="471"/>
        <item x="211"/>
        <item x="212"/>
        <item x="722"/>
        <item x="695"/>
        <item x="220"/>
        <item m="1" x="986"/>
        <item x="723"/>
        <item x="54"/>
        <item x="725"/>
        <item x="199"/>
        <item x="213"/>
        <item x="472"/>
        <item x="726"/>
        <item x="568"/>
        <item x="778"/>
        <item m="1" x="966"/>
        <item m="1" x="971"/>
        <item m="1" x="925"/>
        <item m="1" x="926"/>
        <item m="1" x="927"/>
        <item m="1" x="928"/>
        <item m="1" x="929"/>
        <item x="779"/>
        <item x="780"/>
        <item x="190"/>
        <item m="1" x="990"/>
        <item x="743"/>
        <item m="1" x="938"/>
        <item m="1" x="963"/>
        <item x="581"/>
        <item m="1" x="988"/>
        <item m="1" x="1016"/>
        <item x="280"/>
        <item m="1" x="1013"/>
        <item x="10"/>
        <item x="781"/>
        <item x="200"/>
        <item x="95"/>
        <item x="782"/>
        <item m="1" x="1015"/>
        <item x="729"/>
        <item x="180"/>
        <item x="217"/>
        <item x="218"/>
        <item x="474"/>
        <item x="731"/>
        <item x="449"/>
        <item x="732"/>
        <item x="476"/>
        <item m="1" x="919"/>
        <item x="230"/>
        <item m="1" x="972"/>
        <item m="1" x="922"/>
        <item x="783"/>
        <item x="347"/>
        <item m="1" x="945"/>
        <item m="1" x="932"/>
        <item m="1" x="933"/>
        <item m="1" x="934"/>
        <item x="572"/>
        <item x="387"/>
        <item m="1" x="975"/>
        <item x="479"/>
        <item x="224"/>
        <item x="51"/>
        <item m="1" x="957"/>
        <item x="219"/>
        <item x="784"/>
        <item x="482"/>
        <item x="733"/>
        <item x="758"/>
        <item x="231"/>
        <item x="483"/>
        <item x="52"/>
        <item x="233"/>
        <item x="234"/>
        <item m="1" x="948"/>
        <item x="201"/>
        <item x="235"/>
        <item x="485"/>
        <item x="236"/>
        <item x="237"/>
        <item x="336"/>
        <item m="1" x="994"/>
        <item x="640"/>
        <item m="1" x="978"/>
        <item m="1" x="995"/>
        <item x="786"/>
        <item m="1" x="993"/>
        <item m="1" x="1018"/>
        <item x="623"/>
        <item x="53"/>
        <item m="1" x="954"/>
        <item m="1" x="951"/>
        <item m="1" x="1006"/>
        <item x="269"/>
        <item x="270"/>
        <item x="492"/>
        <item m="1" x="1012"/>
        <item x="582"/>
        <item x="744"/>
        <item m="1" x="969"/>
        <item x="787"/>
        <item x="142"/>
        <item x="96"/>
        <item x="663"/>
        <item x="737"/>
        <item x="665"/>
        <item x="284"/>
        <item x="285"/>
        <item m="1" x="940"/>
        <item m="1" x="987"/>
        <item m="1" x="1021"/>
        <item m="1" x="1001"/>
        <item m="1" x="930"/>
        <item m="1" x="998"/>
        <item m="1" x="959"/>
        <item x="411"/>
        <item x="286"/>
        <item x="507"/>
        <item x="120"/>
        <item x="480"/>
        <item x="745"/>
        <item x="18"/>
        <item x="19"/>
        <item x="20"/>
        <item x="21"/>
        <item x="622"/>
        <item x="22"/>
        <item x="23"/>
        <item x="24"/>
        <item x="25"/>
        <item x="26"/>
        <item x="232"/>
        <item x="281"/>
        <item x="282"/>
        <item x="283"/>
        <item x="547"/>
        <item x="637"/>
        <item x="508"/>
        <item x="143"/>
        <item x="458"/>
        <item x="202"/>
        <item x="738"/>
        <item x="746"/>
        <item x="319"/>
        <item x="656"/>
        <item x="43"/>
        <item x="109"/>
        <item m="1" x="1005"/>
        <item x="290"/>
        <item x="310"/>
        <item x="331"/>
        <item x="340"/>
        <item x="352"/>
        <item m="1" x="1024"/>
        <item m="1" x="920"/>
        <item x="397"/>
        <item x="427"/>
        <item x="435"/>
        <item x="455"/>
        <item x="204"/>
        <item x="477"/>
        <item x="484"/>
        <item x="785"/>
        <item x="518"/>
        <item x="524"/>
        <item x="525"/>
        <item x="382"/>
        <item x="543"/>
        <item x="544"/>
        <item x="549"/>
        <item x="440"/>
        <item x="558"/>
        <item x="564"/>
        <item m="1" x="953"/>
        <item x="584"/>
        <item x="587"/>
        <item x="804"/>
        <item x="604"/>
        <item x="540"/>
        <item x="606"/>
        <item x="607"/>
        <item m="1" x="943"/>
        <item x="630"/>
        <item x="634"/>
        <item m="1" x="968"/>
        <item x="649"/>
        <item x="314"/>
        <item x="657"/>
        <item x="659"/>
        <item x="662"/>
        <item x="346"/>
        <item x="664"/>
        <item x="355"/>
        <item m="1" x="997"/>
        <item x="671"/>
        <item x="676"/>
        <item x="680"/>
        <item x="681"/>
        <item x="684"/>
        <item x="686"/>
        <item x="688"/>
        <item x="691"/>
        <item x="699"/>
        <item x="702"/>
        <item x="610"/>
        <item x="703"/>
        <item x="719"/>
        <item x="727"/>
        <item x="475"/>
        <item m="1" x="939"/>
        <item m="1" x="1002"/>
        <item m="1" x="961"/>
        <item x="747"/>
        <item x="754"/>
        <item x="571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792"/>
        <item x="814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79"/>
        <item x="880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50"/>
        <item x="851"/>
        <item x="852"/>
        <item x="853"/>
        <item x="855"/>
        <item x="856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m="1" x="979"/>
        <item m="1" x="970"/>
        <item m="1" x="1011"/>
        <item m="1" x="942"/>
        <item x="873"/>
        <item x="818"/>
        <item x="874"/>
        <item x="875"/>
        <item x="876"/>
        <item x="877"/>
        <item x="878"/>
        <item x="881"/>
        <item x="883"/>
        <item x="884"/>
        <item x="885"/>
        <item x="849"/>
        <item x="854"/>
        <item x="857"/>
        <item x="886"/>
        <item m="1" x="935"/>
        <item x="882"/>
        <item x="889"/>
        <item x="890"/>
        <item x="891"/>
        <item x="892"/>
        <item x="894"/>
        <item x="895"/>
        <item x="897"/>
        <item x="898"/>
        <item x="899"/>
        <item x="900"/>
        <item x="901"/>
        <item x="902"/>
        <item x="903"/>
        <item x="904"/>
        <item x="906"/>
        <item x="888"/>
        <item x="907"/>
        <item x="909"/>
        <item x="910"/>
        <item x="911"/>
        <item x="912"/>
        <item m="1" x="915"/>
        <item x="1"/>
        <item x="2"/>
        <item x="3"/>
        <item x="4"/>
        <item x="5"/>
        <item x="6"/>
        <item x="7"/>
        <item x="8"/>
        <item x="9"/>
        <item x="11"/>
        <item x="36"/>
        <item x="65"/>
        <item x="97"/>
        <item x="98"/>
        <item x="99"/>
        <item x="100"/>
        <item x="105"/>
        <item x="106"/>
        <item x="107"/>
        <item x="108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72"/>
        <item x="273"/>
        <item x="274"/>
        <item x="275"/>
        <item x="276"/>
        <item x="277"/>
        <item x="278"/>
        <item x="27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9"/>
        <item x="324"/>
        <item x="327"/>
        <item x="332"/>
        <item x="369"/>
        <item x="370"/>
        <item x="374"/>
        <item x="392"/>
        <item x="400"/>
        <item x="401"/>
        <item x="412"/>
        <item x="413"/>
        <item x="414"/>
        <item x="415"/>
        <item x="424"/>
        <item x="425"/>
        <item x="428"/>
        <item x="439"/>
        <item x="456"/>
        <item x="457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11"/>
        <item x="512"/>
        <item x="513"/>
        <item x="514"/>
        <item x="515"/>
        <item x="516"/>
        <item x="517"/>
        <item x="530"/>
        <item x="541"/>
        <item x="545"/>
        <item x="550"/>
        <item x="551"/>
        <item x="552"/>
        <item x="563"/>
        <item x="567"/>
        <item x="569"/>
        <item x="575"/>
        <item x="576"/>
        <item x="577"/>
        <item x="578"/>
        <item x="579"/>
        <item x="580"/>
        <item x="583"/>
        <item x="593"/>
        <item x="598"/>
        <item x="599"/>
        <item x="611"/>
        <item x="612"/>
        <item x="617"/>
        <item x="618"/>
        <item x="619"/>
        <item x="620"/>
        <item x="621"/>
        <item x="628"/>
        <item x="635"/>
        <item x="636"/>
        <item x="638"/>
        <item x="645"/>
        <item x="646"/>
        <item x="647"/>
        <item x="648"/>
        <item x="650"/>
        <item x="654"/>
        <item x="655"/>
        <item x="667"/>
        <item x="672"/>
        <item x="677"/>
        <item x="678"/>
        <item x="682"/>
        <item x="687"/>
        <item x="689"/>
        <item x="697"/>
        <item x="700"/>
        <item x="701"/>
        <item x="705"/>
        <item x="710"/>
        <item x="713"/>
        <item x="715"/>
        <item x="720"/>
        <item x="721"/>
        <item x="724"/>
        <item x="728"/>
        <item x="730"/>
        <item x="734"/>
        <item x="735"/>
        <item x="736"/>
        <item x="739"/>
        <item x="740"/>
        <item x="741"/>
        <item x="752"/>
        <item x="756"/>
        <item x="757"/>
        <item x="815"/>
        <item x="832"/>
        <item x="833"/>
        <item x="869"/>
        <item x="870"/>
        <item x="871"/>
        <item x="872"/>
        <item x="887"/>
        <item x="893"/>
        <item x="896"/>
        <item x="905"/>
        <item x="908"/>
        <item x="913"/>
        <item x="914"/>
        <item t="default"/>
      </items>
    </pivotField>
    <pivotField numFmtId="3" showAll="0" defaultSubtotal="0"/>
    <pivotField numFmtId="3" showAll="0" defaultSubtotal="0"/>
    <pivotField dataField="1" numFmtId="3" showAll="0" defaultSubtotal="0"/>
    <pivotField dataField="1" numFmtId="3" showAll="0" defaultSubtotal="0"/>
    <pivotField axis="axisPage" showAll="0" sortType="descending" defaultSubtotal="0">
      <items count="10">
        <item x="1"/>
        <item x="7"/>
        <item x="6"/>
        <item x="3"/>
        <item x="5"/>
        <item x="2"/>
        <item x="4"/>
        <item x="0"/>
        <item m="1" x="8"/>
        <item m="1"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 defaultSubtotal="0">
      <items count="4">
        <item x="0"/>
        <item x="1"/>
        <item m="1" x="2"/>
        <item m="1" x="3"/>
      </items>
    </pivotField>
    <pivotField showAll="0" defaultSubtotal="0">
      <items count="9">
        <item h="1" x="0"/>
        <item x="1"/>
        <item h="1" x="2"/>
        <item h="1" x="3"/>
        <item h="1" x="4"/>
        <item h="1" x="5"/>
        <item h="1" x="6"/>
        <item h="1" x="7"/>
        <item h="1" m="1" x="8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6">
    <pageField fld="2" hier="-1"/>
    <pageField fld="1" hier="-1"/>
    <pageField fld="3" hier="-1"/>
    <pageField fld="0" hier="-1"/>
    <pageField fld="8" hier="-1"/>
    <pageField fld="9" hier="-1"/>
  </pageFields>
  <dataFields count="2">
    <dataField name="Сумма по полю 2023" fld="6" baseField="0" baseItem="0"/>
    <dataField name="Сумма по полю 2022" fld="7" baseField="0" baseItem="0"/>
  </dataFields>
  <formats count="2">
    <format dxfId="191">
      <pivotArea outline="0" collapsedLevelsAreSubtotals="1" fieldPosition="0"/>
    </format>
    <format dxfId="19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Сводная таблица2" cacheId="6" applyNumberFormats="0" applyBorderFormats="0" applyFontFormats="0" applyPatternFormats="0" applyAlignmentFormats="0" applyWidthHeightFormats="1" dataCaption="Значения" updatedVersion="6" minRefreshableVersion="3" itemPrintTitles="1" createdVersion="6" indent="0" outline="1" outlineData="1" multipleFieldFilters="0">
  <location ref="A20:C24" firstHeaderRow="0" firstDataRow="1" firstDataCol="1" rowPageCount="3" colPageCount="1"/>
  <pivotFields count="11">
    <pivotField axis="axisRow" showAll="0">
      <items count="8">
        <item m="1" x="6"/>
        <item x="0"/>
        <item m="1" x="5"/>
        <item m="1" x="3"/>
        <item m="1" x="4"/>
        <item x="1"/>
        <item x="2"/>
        <item t="default"/>
      </items>
    </pivotField>
    <pivotField axis="axisPage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m="1" x="8"/>
        <item t="default"/>
      </items>
    </pivotField>
    <pivotField axis="axisPage" multipleItemSelectionAllowed="1" showAll="0">
      <items count="128">
        <item x="0"/>
        <item x="88"/>
        <item x="95"/>
        <item x="99"/>
        <item x="100"/>
        <item x="61"/>
        <item x="1"/>
        <item x="2"/>
        <item x="62"/>
        <item m="1" x="126"/>
        <item x="89"/>
        <item x="101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12"/>
        <item x="68"/>
        <item x="69"/>
        <item x="13"/>
        <item x="70"/>
        <item x="14"/>
        <item x="15"/>
        <item x="71"/>
        <item x="72"/>
        <item x="16"/>
        <item x="17"/>
        <item x="74"/>
        <item x="18"/>
        <item x="19"/>
        <item x="20"/>
        <item x="21"/>
        <item x="22"/>
        <item x="23"/>
        <item x="24"/>
        <item x="75"/>
        <item x="76"/>
        <item x="25"/>
        <item x="26"/>
        <item x="103"/>
        <item x="27"/>
        <item x="28"/>
        <item x="77"/>
        <item x="29"/>
        <item x="91"/>
        <item x="30"/>
        <item x="31"/>
        <item x="32"/>
        <item x="79"/>
        <item x="33"/>
        <item x="80"/>
        <item x="34"/>
        <item x="35"/>
        <item x="36"/>
        <item x="37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1"/>
        <item x="49"/>
        <item x="85"/>
        <item x="112"/>
        <item x="94"/>
        <item x="86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67"/>
        <item x="82"/>
        <item x="81"/>
        <item x="110"/>
        <item x="115"/>
        <item x="116"/>
        <item x="117"/>
        <item x="118"/>
        <item x="119"/>
        <item x="120"/>
        <item x="121"/>
        <item x="122"/>
        <item x="123"/>
        <item m="1" x="125"/>
        <item x="3"/>
        <item x="73"/>
        <item x="78"/>
        <item x="93"/>
        <item x="104"/>
        <item x="105"/>
        <item x="124"/>
        <item t="default"/>
      </items>
    </pivotField>
    <pivotField axis="axisPage" showAll="0">
      <items count="1026">
        <item x="134"/>
        <item x="135"/>
        <item x="136"/>
        <item x="137"/>
        <item x="138"/>
        <item x="426"/>
        <item x="139"/>
        <item x="140"/>
        <item m="1" x="977"/>
        <item m="1" x="976"/>
        <item m="1" x="1004"/>
        <item m="1" x="918"/>
        <item m="1" x="947"/>
        <item m="1" x="974"/>
        <item m="1" x="1000"/>
        <item x="89"/>
        <item x="639"/>
        <item x="0"/>
        <item x="287"/>
        <item x="288"/>
        <item x="450"/>
        <item x="444"/>
        <item x="509"/>
        <item x="510"/>
        <item m="1" x="985"/>
        <item x="759"/>
        <item x="641"/>
        <item x="642"/>
        <item x="643"/>
        <item x="453"/>
        <item x="616"/>
        <item x="445"/>
        <item x="601"/>
        <item x="644"/>
        <item m="1" x="923"/>
        <item x="208"/>
        <item m="1" x="916"/>
        <item x="478"/>
        <item x="289"/>
        <item x="291"/>
        <item x="714"/>
        <item x="182"/>
        <item x="441"/>
        <item x="760"/>
        <item m="1" x="1020"/>
        <item m="1" x="921"/>
        <item x="304"/>
        <item x="157"/>
        <item m="1" x="952"/>
        <item m="1" x="917"/>
        <item x="651"/>
        <item x="652"/>
        <item x="519"/>
        <item x="481"/>
        <item x="653"/>
        <item x="306"/>
        <item x="520"/>
        <item x="12"/>
        <item x="360"/>
        <item x="60"/>
        <item x="61"/>
        <item x="62"/>
        <item x="63"/>
        <item x="521"/>
        <item x="588"/>
        <item x="600"/>
        <item x="307"/>
        <item x="522"/>
        <item x="308"/>
        <item x="13"/>
        <item x="14"/>
        <item x="15"/>
        <item x="311"/>
        <item x="16"/>
        <item x="312"/>
        <item x="17"/>
        <item x="313"/>
        <item x="661"/>
        <item m="1" x="924"/>
        <item x="566"/>
        <item x="64"/>
        <item x="573"/>
        <item x="320"/>
        <item x="321"/>
        <item x="526"/>
        <item x="527"/>
        <item x="27"/>
        <item x="322"/>
        <item x="528"/>
        <item x="323"/>
        <item x="28"/>
        <item x="29"/>
        <item x="531"/>
        <item x="348"/>
        <item x="742"/>
        <item x="349"/>
        <item x="325"/>
        <item x="326"/>
        <item x="30"/>
        <item x="529"/>
        <item x="337"/>
        <item x="761"/>
        <item m="1" x="950"/>
        <item m="1" x="1022"/>
        <item x="207"/>
        <item x="613"/>
        <item m="1" x="955"/>
        <item x="574"/>
        <item m="1" x="946"/>
        <item x="328"/>
        <item x="329"/>
        <item x="32"/>
        <item x="33"/>
        <item x="34"/>
        <item x="35"/>
        <item x="658"/>
        <item x="37"/>
        <item x="38"/>
        <item x="39"/>
        <item x="330"/>
        <item x="353"/>
        <item x="609"/>
        <item x="660"/>
        <item x="333"/>
        <item x="40"/>
        <item x="585"/>
        <item x="334"/>
        <item x="586"/>
        <item x="41"/>
        <item x="42"/>
        <item x="335"/>
        <item x="44"/>
        <item x="45"/>
        <item x="46"/>
        <item x="47"/>
        <item x="338"/>
        <item x="48"/>
        <item x="339"/>
        <item x="49"/>
        <item x="341"/>
        <item x="342"/>
        <item x="762"/>
        <item x="666"/>
        <item x="381"/>
        <item x="169"/>
        <item x="446"/>
        <item x="447"/>
        <item x="50"/>
        <item x="410"/>
        <item x="602"/>
        <item x="763"/>
        <item x="343"/>
        <item m="1" x="1019"/>
        <item m="1" x="941"/>
        <item x="90"/>
        <item x="159"/>
        <item x="160"/>
        <item x="161"/>
        <item x="442"/>
        <item x="560"/>
        <item x="162"/>
        <item x="589"/>
        <item x="668"/>
        <item x="351"/>
        <item x="626"/>
        <item x="454"/>
        <item x="144"/>
        <item x="55"/>
        <item x="430"/>
        <item x="145"/>
        <item x="364"/>
        <item x="354"/>
        <item x="603"/>
        <item x="670"/>
        <item x="356"/>
        <item x="627"/>
        <item x="357"/>
        <item x="532"/>
        <item x="209"/>
        <item x="183"/>
        <item x="366"/>
        <item x="170"/>
        <item m="1" x="992"/>
        <item x="56"/>
        <item x="546"/>
        <item x="344"/>
        <item x="31"/>
        <item x="367"/>
        <item x="225"/>
        <item m="1" x="956"/>
        <item m="1" x="973"/>
        <item x="358"/>
        <item x="359"/>
        <item x="57"/>
        <item x="58"/>
        <item x="59"/>
        <item x="675"/>
        <item x="368"/>
        <item x="473"/>
        <item x="361"/>
        <item x="673"/>
        <item x="674"/>
        <item x="362"/>
        <item x="533"/>
        <item x="534"/>
        <item x="363"/>
        <item x="535"/>
        <item x="365"/>
        <item x="748"/>
        <item x="91"/>
        <item x="764"/>
        <item x="443"/>
        <item x="221"/>
        <item x="350"/>
        <item m="1" x="1003"/>
        <item x="765"/>
        <item x="570"/>
        <item x="408"/>
        <item x="92"/>
        <item x="694"/>
        <item x="536"/>
        <item x="679"/>
        <item x="371"/>
        <item x="372"/>
        <item x="537"/>
        <item x="749"/>
        <item x="373"/>
        <item x="69"/>
        <item x="70"/>
        <item x="71"/>
        <item x="375"/>
        <item x="376"/>
        <item x="377"/>
        <item x="538"/>
        <item x="378"/>
        <item x="72"/>
        <item x="539"/>
        <item x="605"/>
        <item x="73"/>
        <item x="74"/>
        <item x="75"/>
        <item m="1" x="981"/>
        <item x="76"/>
        <item x="77"/>
        <item x="379"/>
        <item x="78"/>
        <item x="79"/>
        <item x="171"/>
        <item x="172"/>
        <item x="173"/>
        <item x="174"/>
        <item x="175"/>
        <item x="594"/>
        <item x="176"/>
        <item x="629"/>
        <item x="380"/>
        <item x="80"/>
        <item m="1" x="999"/>
        <item m="1" x="1010"/>
        <item x="669"/>
        <item x="119"/>
        <item x="226"/>
        <item m="1" x="931"/>
        <item x="459"/>
        <item x="766"/>
        <item x="68"/>
        <item x="767"/>
        <item x="711"/>
        <item x="768"/>
        <item x="81"/>
        <item x="82"/>
        <item x="83"/>
        <item x="84"/>
        <item x="85"/>
        <item x="86"/>
        <item x="87"/>
        <item x="750"/>
        <item x="769"/>
        <item x="88"/>
        <item x="683"/>
        <item x="383"/>
        <item x="751"/>
        <item x="93"/>
        <item x="685"/>
        <item x="542"/>
        <item x="388"/>
        <item x="389"/>
        <item x="390"/>
        <item x="384"/>
        <item x="391"/>
        <item x="227"/>
        <item x="393"/>
        <item x="394"/>
        <item x="395"/>
        <item x="396"/>
        <item x="101"/>
        <item x="398"/>
        <item x="399"/>
        <item x="102"/>
        <item x="103"/>
        <item x="104"/>
        <item m="1" x="984"/>
        <item m="1" x="1007"/>
        <item m="1" x="1008"/>
        <item m="1" x="1009"/>
        <item x="228"/>
        <item x="222"/>
        <item x="690"/>
        <item x="110"/>
        <item x="111"/>
        <item x="402"/>
        <item x="112"/>
        <item x="385"/>
        <item x="409"/>
        <item x="753"/>
        <item x="692"/>
        <item x="113"/>
        <item m="1" x="967"/>
        <item m="1" x="1023"/>
        <item x="114"/>
        <item x="115"/>
        <item x="116"/>
        <item x="117"/>
        <item x="403"/>
        <item x="404"/>
        <item x="405"/>
        <item x="406"/>
        <item x="94"/>
        <item m="1" x="949"/>
        <item x="229"/>
        <item x="548"/>
        <item x="597"/>
        <item x="121"/>
        <item x="755"/>
        <item x="210"/>
        <item x="214"/>
        <item x="416"/>
        <item x="417"/>
        <item x="418"/>
        <item x="696"/>
        <item x="419"/>
        <item x="420"/>
        <item x="421"/>
        <item x="422"/>
        <item x="423"/>
        <item x="191"/>
        <item x="215"/>
        <item x="470"/>
        <item x="553"/>
        <item x="554"/>
        <item x="429"/>
        <item x="770"/>
        <item x="771"/>
        <item x="772"/>
        <item x="141"/>
        <item x="192"/>
        <item x="431"/>
        <item x="614"/>
        <item x="773"/>
        <item x="615"/>
        <item x="698"/>
        <item x="150"/>
        <item x="151"/>
        <item x="432"/>
        <item x="555"/>
        <item x="152"/>
        <item x="153"/>
        <item x="154"/>
        <item x="155"/>
        <item x="433"/>
        <item x="434"/>
        <item x="556"/>
        <item x="156"/>
        <item x="436"/>
        <item x="437"/>
        <item x="557"/>
        <item x="523"/>
        <item x="315"/>
        <item x="316"/>
        <item x="317"/>
        <item x="318"/>
        <item x="464"/>
        <item m="1" x="965"/>
        <item x="345"/>
        <item x="559"/>
        <item x="158"/>
        <item x="590"/>
        <item x="712"/>
        <item x="163"/>
        <item x="164"/>
        <item x="165"/>
        <item x="166"/>
        <item x="167"/>
        <item x="704"/>
        <item x="706"/>
        <item x="177"/>
        <item x="178"/>
        <item x="448"/>
        <item x="179"/>
        <item x="707"/>
        <item x="708"/>
        <item x="595"/>
        <item x="709"/>
        <item x="181"/>
        <item x="624"/>
        <item x="184"/>
        <item x="451"/>
        <item x="185"/>
        <item x="631"/>
        <item x="460"/>
        <item x="591"/>
        <item x="186"/>
        <item x="625"/>
        <item x="193"/>
        <item x="66"/>
        <item x="67"/>
        <item x="168"/>
        <item x="561"/>
        <item x="438"/>
        <item x="596"/>
        <item x="633"/>
        <item x="452"/>
        <item x="562"/>
        <item m="1" x="936"/>
        <item x="194"/>
        <item m="1" x="958"/>
        <item x="195"/>
        <item x="608"/>
        <item x="216"/>
        <item x="592"/>
        <item x="203"/>
        <item x="205"/>
        <item x="716"/>
        <item x="717"/>
        <item x="223"/>
        <item x="187"/>
        <item x="188"/>
        <item x="189"/>
        <item m="1" x="996"/>
        <item x="465"/>
        <item m="1" x="982"/>
        <item x="774"/>
        <item x="196"/>
        <item x="197"/>
        <item x="206"/>
        <item x="718"/>
        <item x="461"/>
        <item x="462"/>
        <item x="463"/>
        <item x="632"/>
        <item x="386"/>
        <item m="1" x="962"/>
        <item x="565"/>
        <item m="1" x="980"/>
        <item x="466"/>
        <item x="467"/>
        <item x="468"/>
        <item m="1" x="944"/>
        <item x="775"/>
        <item x="776"/>
        <item m="1" x="964"/>
        <item m="1" x="989"/>
        <item m="1" x="1017"/>
        <item m="1" x="937"/>
        <item m="1" x="983"/>
        <item m="1" x="1014"/>
        <item x="198"/>
        <item m="1" x="960"/>
        <item x="146"/>
        <item x="147"/>
        <item x="148"/>
        <item x="149"/>
        <item x="777"/>
        <item x="469"/>
        <item m="1" x="991"/>
        <item x="407"/>
        <item x="693"/>
        <item x="471"/>
        <item x="211"/>
        <item x="212"/>
        <item x="722"/>
        <item x="695"/>
        <item x="220"/>
        <item m="1" x="986"/>
        <item x="723"/>
        <item x="54"/>
        <item x="725"/>
        <item x="199"/>
        <item x="213"/>
        <item x="472"/>
        <item x="726"/>
        <item x="568"/>
        <item x="778"/>
        <item m="1" x="966"/>
        <item m="1" x="971"/>
        <item m="1" x="925"/>
        <item m="1" x="926"/>
        <item m="1" x="927"/>
        <item m="1" x="928"/>
        <item m="1" x="929"/>
        <item x="779"/>
        <item x="780"/>
        <item x="190"/>
        <item m="1" x="990"/>
        <item x="743"/>
        <item m="1" x="938"/>
        <item m="1" x="963"/>
        <item x="581"/>
        <item m="1" x="988"/>
        <item m="1" x="1016"/>
        <item x="280"/>
        <item m="1" x="1013"/>
        <item x="10"/>
        <item x="781"/>
        <item x="200"/>
        <item x="95"/>
        <item x="782"/>
        <item m="1" x="1015"/>
        <item x="729"/>
        <item x="180"/>
        <item x="217"/>
        <item x="218"/>
        <item x="474"/>
        <item x="731"/>
        <item x="449"/>
        <item x="732"/>
        <item x="476"/>
        <item m="1" x="919"/>
        <item x="230"/>
        <item m="1" x="972"/>
        <item m="1" x="922"/>
        <item x="783"/>
        <item x="347"/>
        <item m="1" x="945"/>
        <item m="1" x="932"/>
        <item m="1" x="933"/>
        <item m="1" x="934"/>
        <item x="572"/>
        <item x="387"/>
        <item m="1" x="975"/>
        <item x="479"/>
        <item x="224"/>
        <item x="51"/>
        <item m="1" x="957"/>
        <item x="219"/>
        <item x="784"/>
        <item x="482"/>
        <item x="733"/>
        <item x="758"/>
        <item x="231"/>
        <item x="483"/>
        <item x="52"/>
        <item x="233"/>
        <item x="234"/>
        <item m="1" x="948"/>
        <item x="201"/>
        <item x="235"/>
        <item x="485"/>
        <item x="236"/>
        <item x="237"/>
        <item x="336"/>
        <item m="1" x="994"/>
        <item x="640"/>
        <item m="1" x="978"/>
        <item m="1" x="995"/>
        <item x="786"/>
        <item m="1" x="993"/>
        <item m="1" x="1018"/>
        <item x="623"/>
        <item x="53"/>
        <item m="1" x="954"/>
        <item m="1" x="951"/>
        <item m="1" x="1006"/>
        <item x="269"/>
        <item x="270"/>
        <item x="492"/>
        <item m="1" x="1012"/>
        <item x="582"/>
        <item x="744"/>
        <item m="1" x="969"/>
        <item x="787"/>
        <item x="142"/>
        <item x="96"/>
        <item x="663"/>
        <item x="737"/>
        <item x="665"/>
        <item x="284"/>
        <item x="285"/>
        <item m="1" x="940"/>
        <item m="1" x="987"/>
        <item m="1" x="1021"/>
        <item m="1" x="1001"/>
        <item m="1" x="930"/>
        <item m="1" x="998"/>
        <item m="1" x="959"/>
        <item x="411"/>
        <item x="286"/>
        <item x="507"/>
        <item x="120"/>
        <item x="480"/>
        <item x="745"/>
        <item x="18"/>
        <item x="19"/>
        <item x="20"/>
        <item x="21"/>
        <item x="622"/>
        <item x="22"/>
        <item x="23"/>
        <item x="24"/>
        <item x="25"/>
        <item x="26"/>
        <item x="232"/>
        <item x="281"/>
        <item x="282"/>
        <item x="283"/>
        <item x="547"/>
        <item x="637"/>
        <item x="508"/>
        <item x="143"/>
        <item x="458"/>
        <item x="202"/>
        <item x="738"/>
        <item x="746"/>
        <item x="319"/>
        <item x="656"/>
        <item x="43"/>
        <item x="109"/>
        <item m="1" x="1005"/>
        <item x="290"/>
        <item x="310"/>
        <item x="331"/>
        <item x="340"/>
        <item x="352"/>
        <item m="1" x="1024"/>
        <item m="1" x="920"/>
        <item x="397"/>
        <item x="427"/>
        <item x="435"/>
        <item x="455"/>
        <item x="204"/>
        <item x="477"/>
        <item x="484"/>
        <item x="785"/>
        <item x="518"/>
        <item x="524"/>
        <item x="525"/>
        <item x="382"/>
        <item x="543"/>
        <item x="544"/>
        <item x="549"/>
        <item x="440"/>
        <item x="558"/>
        <item x="564"/>
        <item m="1" x="953"/>
        <item x="584"/>
        <item x="587"/>
        <item x="804"/>
        <item x="604"/>
        <item x="540"/>
        <item x="606"/>
        <item x="607"/>
        <item m="1" x="943"/>
        <item x="630"/>
        <item x="634"/>
        <item m="1" x="968"/>
        <item x="649"/>
        <item x="314"/>
        <item x="657"/>
        <item x="659"/>
        <item x="662"/>
        <item x="346"/>
        <item x="664"/>
        <item x="355"/>
        <item m="1" x="997"/>
        <item x="671"/>
        <item x="676"/>
        <item x="680"/>
        <item x="681"/>
        <item x="684"/>
        <item x="686"/>
        <item x="688"/>
        <item x="691"/>
        <item x="699"/>
        <item x="702"/>
        <item x="610"/>
        <item x="703"/>
        <item x="719"/>
        <item x="727"/>
        <item x="475"/>
        <item m="1" x="939"/>
        <item m="1" x="1002"/>
        <item m="1" x="961"/>
        <item x="747"/>
        <item x="754"/>
        <item x="571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792"/>
        <item x="814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79"/>
        <item x="880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50"/>
        <item x="851"/>
        <item x="852"/>
        <item x="853"/>
        <item x="855"/>
        <item x="856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m="1" x="979"/>
        <item m="1" x="970"/>
        <item m="1" x="1011"/>
        <item m="1" x="942"/>
        <item x="873"/>
        <item x="818"/>
        <item x="874"/>
        <item x="875"/>
        <item x="876"/>
        <item x="877"/>
        <item x="878"/>
        <item x="881"/>
        <item x="883"/>
        <item x="884"/>
        <item x="885"/>
        <item x="849"/>
        <item x="854"/>
        <item x="857"/>
        <item x="886"/>
        <item m="1" x="935"/>
        <item x="882"/>
        <item x="889"/>
        <item x="890"/>
        <item x="891"/>
        <item x="892"/>
        <item x="894"/>
        <item x="895"/>
        <item x="897"/>
        <item x="898"/>
        <item x="899"/>
        <item x="900"/>
        <item x="901"/>
        <item x="902"/>
        <item x="903"/>
        <item x="904"/>
        <item x="906"/>
        <item x="888"/>
        <item x="907"/>
        <item x="909"/>
        <item x="910"/>
        <item x="911"/>
        <item x="912"/>
        <item m="1" x="915"/>
        <item x="1"/>
        <item x="2"/>
        <item x="3"/>
        <item x="4"/>
        <item x="5"/>
        <item x="6"/>
        <item x="7"/>
        <item x="8"/>
        <item x="9"/>
        <item x="11"/>
        <item x="36"/>
        <item x="65"/>
        <item x="97"/>
        <item x="98"/>
        <item x="99"/>
        <item x="100"/>
        <item x="105"/>
        <item x="106"/>
        <item x="107"/>
        <item x="108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72"/>
        <item x="273"/>
        <item x="274"/>
        <item x="275"/>
        <item x="276"/>
        <item x="277"/>
        <item x="278"/>
        <item x="27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9"/>
        <item x="324"/>
        <item x="327"/>
        <item x="332"/>
        <item x="369"/>
        <item x="370"/>
        <item x="374"/>
        <item x="392"/>
        <item x="400"/>
        <item x="401"/>
        <item x="412"/>
        <item x="413"/>
        <item x="414"/>
        <item x="415"/>
        <item x="424"/>
        <item x="425"/>
        <item x="428"/>
        <item x="439"/>
        <item x="456"/>
        <item x="457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11"/>
        <item x="512"/>
        <item x="513"/>
        <item x="514"/>
        <item x="515"/>
        <item x="516"/>
        <item x="517"/>
        <item x="530"/>
        <item x="541"/>
        <item x="545"/>
        <item x="550"/>
        <item x="551"/>
        <item x="552"/>
        <item x="563"/>
        <item x="567"/>
        <item x="569"/>
        <item x="575"/>
        <item x="576"/>
        <item x="577"/>
        <item x="578"/>
        <item x="579"/>
        <item x="580"/>
        <item x="583"/>
        <item x="593"/>
        <item x="598"/>
        <item x="599"/>
        <item x="611"/>
        <item x="612"/>
        <item x="617"/>
        <item x="618"/>
        <item x="619"/>
        <item x="620"/>
        <item x="621"/>
        <item x="628"/>
        <item x="635"/>
        <item x="636"/>
        <item x="638"/>
        <item x="645"/>
        <item x="646"/>
        <item x="647"/>
        <item x="648"/>
        <item x="650"/>
        <item x="654"/>
        <item x="655"/>
        <item x="667"/>
        <item x="672"/>
        <item x="677"/>
        <item x="678"/>
        <item x="682"/>
        <item x="687"/>
        <item x="689"/>
        <item x="697"/>
        <item x="700"/>
        <item x="701"/>
        <item x="705"/>
        <item x="710"/>
        <item x="713"/>
        <item x="715"/>
        <item x="720"/>
        <item x="721"/>
        <item x="724"/>
        <item x="728"/>
        <item x="730"/>
        <item x="734"/>
        <item x="735"/>
        <item x="736"/>
        <item x="739"/>
        <item x="740"/>
        <item x="741"/>
        <item x="752"/>
        <item x="756"/>
        <item x="757"/>
        <item x="815"/>
        <item x="832"/>
        <item x="833"/>
        <item x="869"/>
        <item x="870"/>
        <item x="871"/>
        <item x="872"/>
        <item x="887"/>
        <item x="893"/>
        <item x="896"/>
        <item x="905"/>
        <item x="908"/>
        <item x="913"/>
        <item x="914"/>
        <item t="default"/>
      </items>
    </pivotField>
    <pivotField numFmtId="3" showAll="0" defaultSubtotal="0"/>
    <pivotField numFmtId="3" showAll="0" defaultSubtotal="0"/>
    <pivotField dataField="1" numFmtId="3" showAll="0" defaultSubtotal="0"/>
    <pivotField dataField="1" numFmtId="3"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</pivotFields>
  <rowFields count="1">
    <field x="0"/>
  </rowFields>
  <rowItems count="4">
    <i>
      <x v="1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3">
    <pageField fld="3" hier="-1"/>
    <pageField fld="2" hier="-1"/>
    <pageField fld="1" hier="-1"/>
  </pageFields>
  <dataFields count="2">
    <dataField name="Сумма по полю 2023" fld="6" baseField="0" baseItem="0"/>
    <dataField name="Сумма по полю 2022" fld="7" baseField="0" baseItem="0"/>
  </dataFields>
  <formats count="2">
    <format dxfId="193">
      <pivotArea outline="0" collapsedLevelsAreSubtotals="1" fieldPosition="0"/>
    </format>
    <format dxfId="19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Сводная таблица1" cacheId="6" applyNumberFormats="0" applyBorderFormats="0" applyFontFormats="0" applyPatternFormats="0" applyAlignmentFormats="0" applyWidthHeightFormats="1" dataCaption="Значения" updatedVersion="6" minRefreshableVersion="3" itemPrintTitles="1" createdVersion="6" indent="0" outline="1" outlineData="1" multipleFieldFilters="0">
  <location ref="A5:C8" firstHeaderRow="0" firstDataRow="1" firstDataCol="1" rowPageCount="3" colPageCount="1"/>
  <pivotFields count="11">
    <pivotField axis="axisPage" showAll="0">
      <items count="8">
        <item m="1" x="6"/>
        <item x="0"/>
        <item m="1" x="5"/>
        <item m="1" x="3"/>
        <item m="1" x="4"/>
        <item x="1"/>
        <item x="2"/>
        <item t="default"/>
      </items>
    </pivotField>
    <pivotField showAll="0"/>
    <pivotField showAll="0"/>
    <pivotField showAll="0"/>
    <pivotField showAll="0" defaultSubtotal="0"/>
    <pivotField showAll="0" defaultSubtotal="0"/>
    <pivotField dataField="1" showAll="0" defaultSubtotal="0"/>
    <pivotField dataField="1" showAll="0" defaultSubtotal="0"/>
    <pivotField axis="axisPage" showAll="0" defaultSubtotal="0">
      <items count="10">
        <item x="1"/>
        <item x="7"/>
        <item x="6"/>
        <item x="3"/>
        <item x="5"/>
        <item x="2"/>
        <item x="4"/>
        <item x="0"/>
        <item m="1" x="8"/>
        <item m="1" x="9"/>
      </items>
    </pivotField>
    <pivotField axis="axisRow" showAll="0" defaultSubtotal="0">
      <items count="4">
        <item x="0"/>
        <item x="1"/>
        <item m="1" x="2"/>
        <item m="1" x="3"/>
      </items>
    </pivotField>
    <pivotField axis="axisPage" multipleItemSelectionAllowed="1" showAll="0" defaultSubtotal="0">
      <items count="9">
        <item h="1" x="0"/>
        <item x="1"/>
        <item h="1" x="2"/>
        <item h="1" x="3"/>
        <item h="1" x="4"/>
        <item h="1" x="5"/>
        <item h="1" x="6"/>
        <item h="1" x="7"/>
        <item h="1" m="1" x="8"/>
      </items>
    </pivotField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3">
    <pageField fld="0" hier="-1"/>
    <pageField fld="8" hier="-1"/>
    <pageField fld="10" hier="-1"/>
  </pageFields>
  <dataFields count="2">
    <dataField name="Сумма по полю 2023" fld="6" baseField="9" baseItem="1"/>
    <dataField name="Сумма по полю 2022" fld="7" baseField="9" baseItem="1"/>
  </dataFields>
  <formats count="2">
    <format dxfId="195">
      <pivotArea outline="0" collapsedLevelsAreSubtotals="1" fieldPosition="0"/>
    </format>
    <format dxfId="19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Сводная таблица3" cacheId="6" applyNumberFormats="0" applyBorderFormats="0" applyFontFormats="0" applyPatternFormats="0" applyAlignmentFormats="0" applyWidthHeightFormats="1" dataCaption="Значения" updatedVersion="6" minRefreshableVersion="3" itemPrintTitles="1" createdVersion="6" indent="0" outline="1" outlineData="1" multipleFieldFilters="0">
  <location ref="A36:C127" firstHeaderRow="0" firstDataRow="1" firstDataCol="1" rowPageCount="2" colPageCount="1"/>
  <pivotFields count="11">
    <pivotField showAll="0">
      <items count="8">
        <item m="1" x="6"/>
        <item m="1" x="4"/>
        <item x="2"/>
        <item x="0"/>
        <item x="1"/>
        <item m="1" x="5"/>
        <item m="1" x="3"/>
        <item t="default"/>
      </items>
    </pivotField>
    <pivotField showAll="0"/>
    <pivotField axis="axisRow" multipleItemSelectionAllowed="1" showAll="0" sortType="descending">
      <items count="128">
        <item x="0"/>
        <item x="88"/>
        <item x="95"/>
        <item x="99"/>
        <item x="100"/>
        <item x="61"/>
        <item x="1"/>
        <item x="2"/>
        <item x="62"/>
        <item m="1" x="126"/>
        <item x="89"/>
        <item x="101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12"/>
        <item x="68"/>
        <item x="69"/>
        <item x="13"/>
        <item x="70"/>
        <item x="14"/>
        <item x="15"/>
        <item x="71"/>
        <item x="72"/>
        <item x="16"/>
        <item x="17"/>
        <item x="74"/>
        <item x="18"/>
        <item x="19"/>
        <item x="20"/>
        <item x="21"/>
        <item x="22"/>
        <item x="23"/>
        <item x="24"/>
        <item x="75"/>
        <item x="76"/>
        <item x="25"/>
        <item x="26"/>
        <item x="103"/>
        <item x="27"/>
        <item x="28"/>
        <item x="77"/>
        <item x="29"/>
        <item x="91"/>
        <item x="30"/>
        <item x="31"/>
        <item x="32"/>
        <item x="79"/>
        <item x="33"/>
        <item x="80"/>
        <item x="34"/>
        <item x="35"/>
        <item x="36"/>
        <item x="37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1"/>
        <item x="49"/>
        <item x="85"/>
        <item x="112"/>
        <item x="94"/>
        <item x="86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67"/>
        <item x="82"/>
        <item x="81"/>
        <item x="110"/>
        <item x="115"/>
        <item x="116"/>
        <item x="117"/>
        <item x="118"/>
        <item x="119"/>
        <item x="120"/>
        <item x="121"/>
        <item x="122"/>
        <item x="123"/>
        <item m="1" x="125"/>
        <item x="3"/>
        <item x="73"/>
        <item x="78"/>
        <item x="93"/>
        <item x="104"/>
        <item x="105"/>
        <item x="12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026">
        <item x="134"/>
        <item x="135"/>
        <item x="136"/>
        <item x="137"/>
        <item x="138"/>
        <item x="426"/>
        <item x="139"/>
        <item x="140"/>
        <item m="1" x="977"/>
        <item m="1" x="976"/>
        <item m="1" x="1004"/>
        <item m="1" x="918"/>
        <item m="1" x="947"/>
        <item m="1" x="974"/>
        <item m="1" x="1000"/>
        <item x="89"/>
        <item x="639"/>
        <item x="0"/>
        <item x="287"/>
        <item x="288"/>
        <item x="450"/>
        <item x="444"/>
        <item x="509"/>
        <item x="510"/>
        <item m="1" x="985"/>
        <item x="759"/>
        <item x="641"/>
        <item x="642"/>
        <item x="643"/>
        <item x="453"/>
        <item x="616"/>
        <item x="445"/>
        <item x="601"/>
        <item x="644"/>
        <item m="1" x="923"/>
        <item x="208"/>
        <item m="1" x="916"/>
        <item x="478"/>
        <item x="289"/>
        <item x="291"/>
        <item x="714"/>
        <item x="182"/>
        <item x="441"/>
        <item x="760"/>
        <item m="1" x="1020"/>
        <item m="1" x="921"/>
        <item x="304"/>
        <item x="157"/>
        <item m="1" x="952"/>
        <item m="1" x="917"/>
        <item x="651"/>
        <item x="652"/>
        <item x="519"/>
        <item x="481"/>
        <item x="653"/>
        <item x="306"/>
        <item x="520"/>
        <item x="12"/>
        <item x="360"/>
        <item x="60"/>
        <item x="61"/>
        <item x="62"/>
        <item x="63"/>
        <item x="521"/>
        <item x="588"/>
        <item x="600"/>
        <item x="307"/>
        <item x="522"/>
        <item x="308"/>
        <item x="13"/>
        <item x="14"/>
        <item x="15"/>
        <item x="311"/>
        <item x="16"/>
        <item x="312"/>
        <item x="17"/>
        <item x="313"/>
        <item x="661"/>
        <item m="1" x="924"/>
        <item x="566"/>
        <item x="64"/>
        <item x="573"/>
        <item x="320"/>
        <item x="321"/>
        <item x="526"/>
        <item x="527"/>
        <item x="27"/>
        <item x="322"/>
        <item x="528"/>
        <item x="323"/>
        <item x="28"/>
        <item x="29"/>
        <item x="531"/>
        <item x="348"/>
        <item x="742"/>
        <item x="349"/>
        <item x="325"/>
        <item x="326"/>
        <item x="30"/>
        <item x="529"/>
        <item x="337"/>
        <item x="761"/>
        <item m="1" x="950"/>
        <item m="1" x="1022"/>
        <item x="207"/>
        <item x="613"/>
        <item m="1" x="955"/>
        <item x="574"/>
        <item m="1" x="946"/>
        <item x="328"/>
        <item x="329"/>
        <item x="32"/>
        <item x="33"/>
        <item x="34"/>
        <item x="35"/>
        <item x="658"/>
        <item x="37"/>
        <item x="38"/>
        <item x="39"/>
        <item x="330"/>
        <item x="353"/>
        <item x="609"/>
        <item x="660"/>
        <item x="333"/>
        <item x="40"/>
        <item x="585"/>
        <item x="334"/>
        <item x="586"/>
        <item x="41"/>
        <item x="42"/>
        <item x="335"/>
        <item x="44"/>
        <item x="45"/>
        <item x="46"/>
        <item x="47"/>
        <item x="338"/>
        <item x="48"/>
        <item x="339"/>
        <item x="49"/>
        <item x="341"/>
        <item x="342"/>
        <item x="762"/>
        <item x="666"/>
        <item x="381"/>
        <item x="169"/>
        <item x="446"/>
        <item x="447"/>
        <item x="50"/>
        <item x="410"/>
        <item x="602"/>
        <item x="763"/>
        <item x="343"/>
        <item m="1" x="1019"/>
        <item m="1" x="941"/>
        <item x="90"/>
        <item x="159"/>
        <item x="160"/>
        <item x="161"/>
        <item x="442"/>
        <item x="560"/>
        <item x="162"/>
        <item x="589"/>
        <item x="668"/>
        <item x="351"/>
        <item x="626"/>
        <item x="454"/>
        <item x="144"/>
        <item x="55"/>
        <item x="430"/>
        <item x="145"/>
        <item x="364"/>
        <item x="354"/>
        <item x="603"/>
        <item x="670"/>
        <item x="356"/>
        <item x="627"/>
        <item x="357"/>
        <item x="532"/>
        <item x="209"/>
        <item x="183"/>
        <item x="366"/>
        <item x="170"/>
        <item m="1" x="992"/>
        <item x="56"/>
        <item x="546"/>
        <item x="344"/>
        <item x="31"/>
        <item x="367"/>
        <item x="225"/>
        <item m="1" x="956"/>
        <item m="1" x="973"/>
        <item x="358"/>
        <item x="359"/>
        <item x="57"/>
        <item x="58"/>
        <item x="59"/>
        <item x="675"/>
        <item x="368"/>
        <item x="473"/>
        <item x="361"/>
        <item x="673"/>
        <item x="674"/>
        <item x="362"/>
        <item x="533"/>
        <item x="534"/>
        <item x="363"/>
        <item x="535"/>
        <item x="365"/>
        <item x="748"/>
        <item x="91"/>
        <item x="764"/>
        <item x="443"/>
        <item x="221"/>
        <item x="350"/>
        <item m="1" x="1003"/>
        <item x="765"/>
        <item x="570"/>
        <item x="408"/>
        <item x="92"/>
        <item x="694"/>
        <item x="536"/>
        <item x="679"/>
        <item x="371"/>
        <item x="372"/>
        <item x="537"/>
        <item x="749"/>
        <item x="373"/>
        <item x="69"/>
        <item x="70"/>
        <item x="71"/>
        <item x="375"/>
        <item x="376"/>
        <item x="377"/>
        <item x="538"/>
        <item x="378"/>
        <item x="72"/>
        <item x="539"/>
        <item x="605"/>
        <item x="73"/>
        <item x="74"/>
        <item x="75"/>
        <item m="1" x="981"/>
        <item x="76"/>
        <item x="77"/>
        <item x="379"/>
        <item x="78"/>
        <item x="79"/>
        <item x="171"/>
        <item x="172"/>
        <item x="173"/>
        <item x="174"/>
        <item x="175"/>
        <item x="594"/>
        <item x="176"/>
        <item x="629"/>
        <item x="380"/>
        <item x="80"/>
        <item m="1" x="999"/>
        <item m="1" x="1010"/>
        <item x="669"/>
        <item x="119"/>
        <item x="226"/>
        <item m="1" x="931"/>
        <item x="459"/>
        <item x="766"/>
        <item x="68"/>
        <item x="767"/>
        <item x="711"/>
        <item x="768"/>
        <item x="81"/>
        <item x="82"/>
        <item x="83"/>
        <item x="84"/>
        <item x="85"/>
        <item x="86"/>
        <item x="87"/>
        <item x="750"/>
        <item x="769"/>
        <item x="88"/>
        <item x="683"/>
        <item x="383"/>
        <item x="751"/>
        <item x="93"/>
        <item x="685"/>
        <item x="542"/>
        <item x="388"/>
        <item x="389"/>
        <item x="390"/>
        <item x="384"/>
        <item x="391"/>
        <item x="227"/>
        <item x="393"/>
        <item x="394"/>
        <item x="395"/>
        <item x="396"/>
        <item x="101"/>
        <item x="398"/>
        <item x="399"/>
        <item x="102"/>
        <item x="103"/>
        <item x="104"/>
        <item m="1" x="984"/>
        <item m="1" x="1007"/>
        <item m="1" x="1008"/>
        <item m="1" x="1009"/>
        <item x="228"/>
        <item x="222"/>
        <item x="690"/>
        <item x="110"/>
        <item x="111"/>
        <item x="402"/>
        <item x="112"/>
        <item x="385"/>
        <item x="409"/>
        <item x="753"/>
        <item x="692"/>
        <item x="113"/>
        <item m="1" x="967"/>
        <item m="1" x="1023"/>
        <item x="114"/>
        <item x="115"/>
        <item x="116"/>
        <item x="117"/>
        <item x="403"/>
        <item x="404"/>
        <item x="405"/>
        <item x="406"/>
        <item x="94"/>
        <item m="1" x="949"/>
        <item x="229"/>
        <item x="548"/>
        <item x="597"/>
        <item x="121"/>
        <item x="755"/>
        <item x="210"/>
        <item x="214"/>
        <item x="416"/>
        <item x="417"/>
        <item x="418"/>
        <item x="696"/>
        <item x="419"/>
        <item x="420"/>
        <item x="421"/>
        <item x="422"/>
        <item x="423"/>
        <item x="191"/>
        <item x="215"/>
        <item x="470"/>
        <item x="553"/>
        <item x="554"/>
        <item x="429"/>
        <item x="770"/>
        <item x="771"/>
        <item x="772"/>
        <item x="141"/>
        <item x="192"/>
        <item x="431"/>
        <item x="614"/>
        <item x="773"/>
        <item x="615"/>
        <item x="698"/>
        <item x="150"/>
        <item x="151"/>
        <item x="432"/>
        <item x="555"/>
        <item x="152"/>
        <item x="153"/>
        <item x="154"/>
        <item x="155"/>
        <item x="433"/>
        <item x="434"/>
        <item x="556"/>
        <item x="156"/>
        <item x="436"/>
        <item x="437"/>
        <item x="557"/>
        <item x="523"/>
        <item x="315"/>
        <item x="316"/>
        <item x="317"/>
        <item x="318"/>
        <item x="464"/>
        <item m="1" x="965"/>
        <item x="345"/>
        <item x="559"/>
        <item x="158"/>
        <item x="590"/>
        <item x="712"/>
        <item x="163"/>
        <item x="164"/>
        <item x="165"/>
        <item x="166"/>
        <item x="167"/>
        <item x="704"/>
        <item x="706"/>
        <item x="177"/>
        <item x="178"/>
        <item x="448"/>
        <item x="179"/>
        <item x="707"/>
        <item x="708"/>
        <item x="595"/>
        <item x="709"/>
        <item x="181"/>
        <item x="624"/>
        <item x="184"/>
        <item x="451"/>
        <item x="185"/>
        <item x="631"/>
        <item x="460"/>
        <item x="591"/>
        <item x="186"/>
        <item x="625"/>
        <item x="193"/>
        <item x="66"/>
        <item x="67"/>
        <item x="168"/>
        <item x="561"/>
        <item x="438"/>
        <item x="596"/>
        <item x="633"/>
        <item x="452"/>
        <item x="562"/>
        <item m="1" x="936"/>
        <item x="194"/>
        <item m="1" x="958"/>
        <item x="195"/>
        <item x="608"/>
        <item x="216"/>
        <item x="592"/>
        <item x="203"/>
        <item x="205"/>
        <item x="716"/>
        <item x="717"/>
        <item x="223"/>
        <item x="187"/>
        <item x="188"/>
        <item x="189"/>
        <item m="1" x="996"/>
        <item x="465"/>
        <item m="1" x="982"/>
        <item x="774"/>
        <item x="196"/>
        <item x="197"/>
        <item x="206"/>
        <item x="718"/>
        <item x="461"/>
        <item x="462"/>
        <item x="463"/>
        <item x="632"/>
        <item x="386"/>
        <item m="1" x="962"/>
        <item x="565"/>
        <item m="1" x="980"/>
        <item x="466"/>
        <item x="467"/>
        <item x="468"/>
        <item m="1" x="944"/>
        <item x="775"/>
        <item x="776"/>
        <item m="1" x="964"/>
        <item m="1" x="989"/>
        <item m="1" x="1017"/>
        <item m="1" x="937"/>
        <item m="1" x="983"/>
        <item m="1" x="1014"/>
        <item x="198"/>
        <item m="1" x="960"/>
        <item x="146"/>
        <item x="147"/>
        <item x="148"/>
        <item x="149"/>
        <item x="777"/>
        <item x="469"/>
        <item m="1" x="991"/>
        <item x="407"/>
        <item x="693"/>
        <item x="471"/>
        <item x="211"/>
        <item x="212"/>
        <item x="722"/>
        <item x="695"/>
        <item x="220"/>
        <item m="1" x="986"/>
        <item x="723"/>
        <item x="54"/>
        <item x="725"/>
        <item x="199"/>
        <item x="213"/>
        <item x="472"/>
        <item x="726"/>
        <item x="568"/>
        <item x="778"/>
        <item m="1" x="966"/>
        <item m="1" x="971"/>
        <item m="1" x="925"/>
        <item m="1" x="926"/>
        <item m="1" x="927"/>
        <item m="1" x="928"/>
        <item m="1" x="929"/>
        <item x="779"/>
        <item x="780"/>
        <item x="190"/>
        <item m="1" x="990"/>
        <item x="743"/>
        <item m="1" x="938"/>
        <item m="1" x="963"/>
        <item x="581"/>
        <item m="1" x="988"/>
        <item m="1" x="1016"/>
        <item x="280"/>
        <item m="1" x="1013"/>
        <item x="10"/>
        <item x="781"/>
        <item x="200"/>
        <item x="95"/>
        <item x="782"/>
        <item m="1" x="1015"/>
        <item x="729"/>
        <item x="180"/>
        <item x="217"/>
        <item x="218"/>
        <item x="474"/>
        <item x="731"/>
        <item x="449"/>
        <item x="732"/>
        <item x="476"/>
        <item m="1" x="919"/>
        <item x="230"/>
        <item m="1" x="972"/>
        <item m="1" x="922"/>
        <item x="783"/>
        <item x="347"/>
        <item m="1" x="945"/>
        <item m="1" x="932"/>
        <item m="1" x="933"/>
        <item m="1" x="934"/>
        <item x="572"/>
        <item x="387"/>
        <item m="1" x="975"/>
        <item x="479"/>
        <item x="224"/>
        <item x="51"/>
        <item m="1" x="957"/>
        <item x="219"/>
        <item x="784"/>
        <item x="482"/>
        <item x="733"/>
        <item x="758"/>
        <item x="231"/>
        <item x="483"/>
        <item x="52"/>
        <item x="233"/>
        <item x="234"/>
        <item m="1" x="948"/>
        <item x="201"/>
        <item x="235"/>
        <item x="485"/>
        <item x="236"/>
        <item x="237"/>
        <item x="336"/>
        <item m="1" x="994"/>
        <item x="640"/>
        <item m="1" x="978"/>
        <item m="1" x="995"/>
        <item x="786"/>
        <item m="1" x="993"/>
        <item m="1" x="1018"/>
        <item x="623"/>
        <item x="53"/>
        <item m="1" x="954"/>
        <item m="1" x="951"/>
        <item m="1" x="1006"/>
        <item x="269"/>
        <item x="270"/>
        <item x="492"/>
        <item m="1" x="1012"/>
        <item x="582"/>
        <item x="744"/>
        <item m="1" x="969"/>
        <item x="787"/>
        <item x="142"/>
        <item x="96"/>
        <item x="663"/>
        <item x="737"/>
        <item x="665"/>
        <item x="284"/>
        <item x="285"/>
        <item m="1" x="940"/>
        <item m="1" x="987"/>
        <item m="1" x="1021"/>
        <item m="1" x="1001"/>
        <item m="1" x="930"/>
        <item m="1" x="998"/>
        <item m="1" x="959"/>
        <item x="411"/>
        <item x="286"/>
        <item x="507"/>
        <item x="120"/>
        <item x="480"/>
        <item x="745"/>
        <item x="18"/>
        <item x="19"/>
        <item x="20"/>
        <item x="21"/>
        <item x="622"/>
        <item x="22"/>
        <item x="23"/>
        <item x="24"/>
        <item x="25"/>
        <item x="26"/>
        <item x="232"/>
        <item x="281"/>
        <item x="282"/>
        <item x="283"/>
        <item x="547"/>
        <item x="637"/>
        <item x="508"/>
        <item x="143"/>
        <item x="458"/>
        <item x="202"/>
        <item x="738"/>
        <item x="746"/>
        <item x="319"/>
        <item x="656"/>
        <item x="43"/>
        <item x="109"/>
        <item m="1" x="1005"/>
        <item x="290"/>
        <item x="310"/>
        <item x="331"/>
        <item x="340"/>
        <item x="352"/>
        <item m="1" x="1024"/>
        <item m="1" x="920"/>
        <item x="397"/>
        <item x="427"/>
        <item x="435"/>
        <item x="455"/>
        <item x="204"/>
        <item x="477"/>
        <item x="484"/>
        <item x="785"/>
        <item x="518"/>
        <item x="524"/>
        <item x="525"/>
        <item x="382"/>
        <item x="543"/>
        <item x="544"/>
        <item x="549"/>
        <item x="440"/>
        <item x="558"/>
        <item x="564"/>
        <item m="1" x="953"/>
        <item x="584"/>
        <item x="587"/>
        <item x="804"/>
        <item x="604"/>
        <item x="540"/>
        <item x="606"/>
        <item x="607"/>
        <item m="1" x="943"/>
        <item x="630"/>
        <item x="634"/>
        <item m="1" x="968"/>
        <item x="649"/>
        <item x="314"/>
        <item x="657"/>
        <item x="659"/>
        <item x="662"/>
        <item x="346"/>
        <item x="664"/>
        <item x="355"/>
        <item m="1" x="997"/>
        <item x="671"/>
        <item x="676"/>
        <item x="680"/>
        <item x="681"/>
        <item x="684"/>
        <item x="686"/>
        <item x="688"/>
        <item x="691"/>
        <item x="699"/>
        <item x="702"/>
        <item x="610"/>
        <item x="703"/>
        <item x="719"/>
        <item x="727"/>
        <item x="475"/>
        <item m="1" x="939"/>
        <item m="1" x="1002"/>
        <item m="1" x="961"/>
        <item x="747"/>
        <item x="754"/>
        <item x="571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792"/>
        <item x="814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79"/>
        <item x="880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50"/>
        <item x="851"/>
        <item x="852"/>
        <item x="853"/>
        <item x="855"/>
        <item x="856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m="1" x="979"/>
        <item m="1" x="970"/>
        <item m="1" x="1011"/>
        <item m="1" x="942"/>
        <item x="873"/>
        <item x="818"/>
        <item x="874"/>
        <item x="875"/>
        <item x="876"/>
        <item x="877"/>
        <item x="878"/>
        <item x="881"/>
        <item x="883"/>
        <item x="884"/>
        <item x="885"/>
        <item x="849"/>
        <item x="854"/>
        <item x="857"/>
        <item x="886"/>
        <item m="1" x="935"/>
        <item x="882"/>
        <item x="889"/>
        <item x="890"/>
        <item x="891"/>
        <item x="892"/>
        <item x="894"/>
        <item x="895"/>
        <item x="897"/>
        <item x="898"/>
        <item x="899"/>
        <item x="900"/>
        <item x="901"/>
        <item x="902"/>
        <item x="903"/>
        <item x="904"/>
        <item x="906"/>
        <item x="888"/>
        <item x="907"/>
        <item x="909"/>
        <item x="910"/>
        <item x="911"/>
        <item x="912"/>
        <item m="1" x="915"/>
        <item x="1"/>
        <item x="2"/>
        <item x="3"/>
        <item x="4"/>
        <item x="5"/>
        <item x="6"/>
        <item x="7"/>
        <item x="8"/>
        <item x="9"/>
        <item x="11"/>
        <item x="36"/>
        <item x="65"/>
        <item x="97"/>
        <item x="98"/>
        <item x="99"/>
        <item x="100"/>
        <item x="105"/>
        <item x="106"/>
        <item x="107"/>
        <item x="108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72"/>
        <item x="273"/>
        <item x="274"/>
        <item x="275"/>
        <item x="276"/>
        <item x="277"/>
        <item x="278"/>
        <item x="27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9"/>
        <item x="324"/>
        <item x="327"/>
        <item x="332"/>
        <item x="369"/>
        <item x="370"/>
        <item x="374"/>
        <item x="392"/>
        <item x="400"/>
        <item x="401"/>
        <item x="412"/>
        <item x="413"/>
        <item x="414"/>
        <item x="415"/>
        <item x="424"/>
        <item x="425"/>
        <item x="428"/>
        <item x="439"/>
        <item x="456"/>
        <item x="457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11"/>
        <item x="512"/>
        <item x="513"/>
        <item x="514"/>
        <item x="515"/>
        <item x="516"/>
        <item x="517"/>
        <item x="530"/>
        <item x="541"/>
        <item x="545"/>
        <item x="550"/>
        <item x="551"/>
        <item x="552"/>
        <item x="563"/>
        <item x="567"/>
        <item x="569"/>
        <item x="575"/>
        <item x="576"/>
        <item x="577"/>
        <item x="578"/>
        <item x="579"/>
        <item x="580"/>
        <item x="583"/>
        <item x="593"/>
        <item x="598"/>
        <item x="599"/>
        <item x="611"/>
        <item x="612"/>
        <item x="617"/>
        <item x="618"/>
        <item x="619"/>
        <item x="620"/>
        <item x="621"/>
        <item x="628"/>
        <item x="635"/>
        <item x="636"/>
        <item x="638"/>
        <item x="645"/>
        <item x="646"/>
        <item x="647"/>
        <item x="648"/>
        <item x="650"/>
        <item x="654"/>
        <item x="655"/>
        <item x="667"/>
        <item x="672"/>
        <item x="677"/>
        <item x="678"/>
        <item x="682"/>
        <item x="687"/>
        <item x="689"/>
        <item x="697"/>
        <item x="700"/>
        <item x="701"/>
        <item x="705"/>
        <item x="710"/>
        <item x="713"/>
        <item x="715"/>
        <item x="720"/>
        <item x="721"/>
        <item x="724"/>
        <item x="728"/>
        <item x="730"/>
        <item x="734"/>
        <item x="735"/>
        <item x="736"/>
        <item x="739"/>
        <item x="740"/>
        <item x="741"/>
        <item x="752"/>
        <item x="756"/>
        <item x="757"/>
        <item x="815"/>
        <item x="832"/>
        <item x="833"/>
        <item x="869"/>
        <item x="870"/>
        <item x="871"/>
        <item x="872"/>
        <item x="887"/>
        <item x="893"/>
        <item x="896"/>
        <item x="905"/>
        <item x="908"/>
        <item x="913"/>
        <item x="914"/>
        <item t="default"/>
      </items>
    </pivotField>
    <pivotField numFmtId="3" showAll="0" defaultSubtotal="0"/>
    <pivotField numFmtId="3" showAll="0" defaultSubtotal="0"/>
    <pivotField dataField="1" numFmtId="3" showAll="0" defaultSubtotal="0"/>
    <pivotField dataField="1" numFmtId="3"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axis="axisPage" multipleItemSelectionAllowed="1" showAll="0" defaultSubtotal="0">
      <items count="9">
        <item h="1" x="0"/>
        <item x="1"/>
        <item h="1" x="2"/>
        <item h="1" x="3"/>
        <item h="1" x="4"/>
        <item h="1" x="5"/>
        <item h="1" x="6"/>
        <item h="1" x="7"/>
        <item h="1" m="1" x="8"/>
      </items>
    </pivotField>
  </pivotFields>
  <rowFields count="1">
    <field x="2"/>
  </rowFields>
  <rowItems count="91">
    <i>
      <x v="59"/>
    </i>
    <i>
      <x v="19"/>
    </i>
    <i>
      <x v="43"/>
    </i>
    <i>
      <x v="49"/>
    </i>
    <i>
      <x v="58"/>
    </i>
    <i>
      <x v="40"/>
    </i>
    <i>
      <x v="39"/>
    </i>
    <i>
      <x v="75"/>
    </i>
    <i>
      <x v="33"/>
    </i>
    <i>
      <x v="98"/>
    </i>
    <i>
      <x v="97"/>
    </i>
    <i>
      <x v="18"/>
    </i>
    <i>
      <x v="82"/>
    </i>
    <i>
      <x v="72"/>
    </i>
    <i>
      <x v="120"/>
    </i>
    <i>
      <x v="99"/>
    </i>
    <i>
      <x v="67"/>
    </i>
    <i>
      <x v="87"/>
    </i>
    <i>
      <x v="14"/>
    </i>
    <i>
      <x v="20"/>
    </i>
    <i>
      <x v="95"/>
    </i>
    <i>
      <x v="63"/>
    </i>
    <i>
      <x v="69"/>
    </i>
    <i>
      <x v="53"/>
    </i>
    <i>
      <x v="57"/>
    </i>
    <i>
      <x v="34"/>
    </i>
    <i>
      <x v="94"/>
    </i>
    <i>
      <x v="110"/>
    </i>
    <i>
      <x v="6"/>
    </i>
    <i>
      <x v="74"/>
    </i>
    <i>
      <x v="93"/>
    </i>
    <i>
      <x v="37"/>
    </i>
    <i>
      <x v="41"/>
    </i>
    <i>
      <x v="101"/>
    </i>
    <i>
      <x v="61"/>
    </i>
    <i>
      <x v="80"/>
    </i>
    <i>
      <x v="29"/>
    </i>
    <i>
      <x v="96"/>
    </i>
    <i>
      <x v="114"/>
    </i>
    <i>
      <x v="55"/>
    </i>
    <i>
      <x v="32"/>
    </i>
    <i>
      <x v="45"/>
    </i>
    <i>
      <x v="22"/>
    </i>
    <i>
      <x v="30"/>
    </i>
    <i>
      <x v="78"/>
    </i>
    <i>
      <x v="17"/>
    </i>
    <i>
      <x v="64"/>
    </i>
    <i>
      <x v="16"/>
    </i>
    <i>
      <x v="38"/>
    </i>
    <i>
      <x v="122"/>
    </i>
    <i>
      <x v="100"/>
    </i>
    <i>
      <x v="28"/>
    </i>
    <i>
      <x v="88"/>
    </i>
    <i>
      <x v="36"/>
    </i>
    <i>
      <x v="50"/>
    </i>
    <i>
      <x v="121"/>
    </i>
    <i>
      <x v="113"/>
    </i>
    <i>
      <x v="108"/>
    </i>
    <i>
      <x v="46"/>
    </i>
    <i>
      <x v="71"/>
    </i>
    <i>
      <x v="92"/>
    </i>
    <i>
      <x v="25"/>
    </i>
    <i>
      <x v="65"/>
    </i>
    <i>
      <x v="54"/>
    </i>
    <i>
      <x v="42"/>
    </i>
    <i>
      <x v="12"/>
    </i>
    <i>
      <x v="60"/>
    </i>
    <i>
      <x v="73"/>
    </i>
    <i>
      <x/>
    </i>
    <i>
      <x v="5"/>
    </i>
    <i>
      <x v="52"/>
    </i>
    <i>
      <x v="112"/>
    </i>
    <i>
      <x v="85"/>
    </i>
    <i>
      <x v="76"/>
    </i>
    <i>
      <x v="102"/>
    </i>
    <i>
      <x v="48"/>
    </i>
    <i>
      <x v="106"/>
    </i>
    <i>
      <x v="8"/>
    </i>
    <i>
      <x v="15"/>
    </i>
    <i>
      <x v="47"/>
    </i>
    <i>
      <x v="23"/>
    </i>
    <i>
      <x v="62"/>
    </i>
    <i>
      <x v="91"/>
    </i>
    <i>
      <x v="104"/>
    </i>
    <i>
      <x v="107"/>
    </i>
    <i>
      <x v="26"/>
    </i>
    <i>
      <x v="66"/>
    </i>
    <i>
      <x v="81"/>
    </i>
    <i>
      <x v="35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2">
    <pageField fld="3" hier="-1"/>
    <pageField fld="10" hier="-1"/>
  </pageFields>
  <dataFields count="2">
    <dataField name="Сумма по полю 2023" fld="6" baseField="0" baseItem="0"/>
    <dataField name="Сумма по полю 2022" fld="7" baseField="0" baseItem="0"/>
  </dataFields>
  <formats count="2">
    <format dxfId="197">
      <pivotArea outline="0" collapsedLevelsAreSubtotals="1" fieldPosition="0"/>
    </format>
    <format dxfId="19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Сводная таблица7" cacheId="7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C61" firstHeaderRow="0" firstDataRow="1" firstDataCol="1" rowPageCount="1" colPageCount="1"/>
  <pivotFields count="4"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showAll="0">
      <items count="120">
        <item x="0"/>
        <item m="1" x="117"/>
        <item x="2"/>
        <item x="103"/>
        <item x="3"/>
        <item x="4"/>
        <item x="5"/>
        <item h="1" x="6"/>
        <item x="7"/>
        <item x="104"/>
        <item x="9"/>
        <item m="1" x="115"/>
        <item x="11"/>
        <item x="12"/>
        <item x="13"/>
        <item x="14"/>
        <item x="15"/>
        <item x="16"/>
        <item x="17"/>
        <item x="18"/>
        <item x="19"/>
        <item x="20"/>
        <item x="21"/>
        <item x="105"/>
        <item x="22"/>
        <item x="23"/>
        <item x="24"/>
        <item x="25"/>
        <item h="1" x="26"/>
        <item x="27"/>
        <item x="28"/>
        <item x="29"/>
        <item x="30"/>
        <item x="31"/>
        <item x="32"/>
        <item x="106"/>
        <item x="33"/>
        <item h="1" x="109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107"/>
        <item x="46"/>
        <item x="47"/>
        <item x="48"/>
        <item x="49"/>
        <item x="50"/>
        <item x="51"/>
        <item x="52"/>
        <item h="1"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10"/>
        <item x="78"/>
        <item x="79"/>
        <item x="80"/>
        <item x="81"/>
        <item x="82"/>
        <item x="108"/>
        <item x="83"/>
        <item m="1" x="116"/>
        <item x="85"/>
        <item x="86"/>
        <item x="87"/>
        <item x="88"/>
        <item x="89"/>
        <item x="90"/>
        <item x="91"/>
        <item x="92"/>
        <item x="93"/>
        <item x="94"/>
        <item h="1" x="95"/>
        <item x="96"/>
        <item x="97"/>
        <item x="98"/>
        <item x="99"/>
        <item x="100"/>
        <item x="101"/>
        <item x="102"/>
        <item h="1" x="8"/>
        <item x="1"/>
        <item x="84"/>
        <item x="10"/>
        <item h="1" m="1" x="113"/>
        <item h="1" x="111"/>
        <item h="1" m="1" x="114"/>
        <item h="1" m="1" x="118"/>
        <item h="1" x="112"/>
        <item t="default"/>
      </items>
    </pivotField>
    <pivotField dataField="1" showAll="0"/>
    <pivotField dataField="1" showAll="0"/>
  </pivotFields>
  <rowFields count="1">
    <field x="1"/>
  </rowFields>
  <rowItems count="58">
    <i>
      <x/>
    </i>
    <i>
      <x v="6"/>
    </i>
    <i>
      <x v="13"/>
    </i>
    <i>
      <x v="15"/>
    </i>
    <i>
      <x v="16"/>
    </i>
    <i>
      <x v="17"/>
    </i>
    <i>
      <x v="18"/>
    </i>
    <i>
      <x v="19"/>
    </i>
    <i>
      <x v="21"/>
    </i>
    <i>
      <x v="25"/>
    </i>
    <i>
      <x v="26"/>
    </i>
    <i>
      <x v="27"/>
    </i>
    <i>
      <x v="29"/>
    </i>
    <i>
      <x v="30"/>
    </i>
    <i>
      <x v="32"/>
    </i>
    <i>
      <x v="33"/>
    </i>
    <i>
      <x v="34"/>
    </i>
    <i>
      <x v="36"/>
    </i>
    <i>
      <x v="38"/>
    </i>
    <i>
      <x v="39"/>
    </i>
    <i>
      <x v="41"/>
    </i>
    <i>
      <x v="42"/>
    </i>
    <i>
      <x v="44"/>
    </i>
    <i>
      <x v="45"/>
    </i>
    <i>
      <x v="48"/>
    </i>
    <i>
      <x v="49"/>
    </i>
    <i>
      <x v="52"/>
    </i>
    <i>
      <x v="53"/>
    </i>
    <i>
      <x v="54"/>
    </i>
    <i>
      <x v="55"/>
    </i>
    <i>
      <x v="56"/>
    </i>
    <i>
      <x v="57"/>
    </i>
    <i>
      <x v="60"/>
    </i>
    <i>
      <x v="62"/>
    </i>
    <i>
      <x v="66"/>
    </i>
    <i>
      <x v="69"/>
    </i>
    <i>
      <x v="71"/>
    </i>
    <i>
      <x v="73"/>
    </i>
    <i>
      <x v="74"/>
    </i>
    <i>
      <x v="76"/>
    </i>
    <i>
      <x v="77"/>
    </i>
    <i>
      <x v="78"/>
    </i>
    <i>
      <x v="80"/>
    </i>
    <i>
      <x v="82"/>
    </i>
    <i>
      <x v="84"/>
    </i>
    <i>
      <x v="92"/>
    </i>
    <i>
      <x v="95"/>
    </i>
    <i>
      <x v="97"/>
    </i>
    <i>
      <x v="98"/>
    </i>
    <i>
      <x v="99"/>
    </i>
    <i>
      <x v="100"/>
    </i>
    <i>
      <x v="101"/>
    </i>
    <i>
      <x v="103"/>
    </i>
    <i>
      <x v="104"/>
    </i>
    <i>
      <x v="105"/>
    </i>
    <i>
      <x v="106"/>
    </i>
    <i>
      <x v="112"/>
    </i>
    <i t="grand">
      <x/>
    </i>
  </rowItems>
  <colFields count="1">
    <field x="-2"/>
  </colFields>
  <colItems count="2">
    <i>
      <x/>
    </i>
    <i i="1">
      <x v="1"/>
    </i>
  </colItems>
  <pageFields count="1">
    <pageField fld="0" item="2" hier="-1"/>
  </pageFields>
  <dataFields count="2">
    <dataField name="Сумма по полю 6M'23" fld="2" baseField="1" baseItem="0"/>
    <dataField name="Сумма по полю 6M'22" fld="3" baseField="1" baseItem="0"/>
  </dataFields>
  <formats count="2">
    <format dxfId="187">
      <pivotArea outline="0" collapsedLevelsAreSubtotals="1" fieldPosition="0"/>
    </format>
    <format dxfId="18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Сводная таблица7" cacheId="7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C7" firstHeaderRow="0" firstDataRow="1" firstDataCol="1" rowPageCount="1" colPageCount="1"/>
  <pivotFields count="4"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showAll="0">
      <items count="120">
        <item h="1" x="0"/>
        <item h="1" m="1" x="117"/>
        <item h="1" x="2"/>
        <item h="1" x="103"/>
        <item h="1" x="3"/>
        <item h="1" x="4"/>
        <item h="1" x="5"/>
        <item x="6"/>
        <item h="1" x="7"/>
        <item h="1" x="104"/>
        <item h="1" x="9"/>
        <item h="1" m="1" x="115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105"/>
        <item h="1" x="22"/>
        <item h="1" x="23"/>
        <item h="1" x="24"/>
        <item h="1" x="25"/>
        <item x="26"/>
        <item h="1" x="27"/>
        <item h="1" x="28"/>
        <item h="1" x="29"/>
        <item h="1" x="30"/>
        <item h="1" x="31"/>
        <item h="1" x="32"/>
        <item h="1" x="106"/>
        <item h="1" x="33"/>
        <item x="109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107"/>
        <item h="1" x="46"/>
        <item h="1" x="47"/>
        <item h="1" x="48"/>
        <item h="1" x="49"/>
        <item h="1" x="50"/>
        <item h="1" x="51"/>
        <item h="1" x="52"/>
        <item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110"/>
        <item h="1" x="78"/>
        <item h="1" x="79"/>
        <item h="1" x="80"/>
        <item h="1" x="81"/>
        <item h="1" x="82"/>
        <item h="1" x="108"/>
        <item h="1" x="83"/>
        <item h="1" m="1" x="116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x="95"/>
        <item h="1" x="96"/>
        <item h="1" x="97"/>
        <item h="1" x="98"/>
        <item h="1" x="99"/>
        <item h="1" x="100"/>
        <item h="1" x="101"/>
        <item h="1" x="102"/>
        <item x="8"/>
        <item h="1" x="1"/>
        <item h="1" x="84"/>
        <item h="1" x="10"/>
        <item h="1" m="1" x="113"/>
        <item h="1" x="111"/>
        <item h="1" m="1" x="114"/>
        <item h="1" m="1" x="118"/>
        <item h="1" x="112"/>
        <item t="default"/>
      </items>
    </pivotField>
    <pivotField dataField="1" showAll="0"/>
    <pivotField dataField="1" showAll="0"/>
  </pivotFields>
  <rowFields count="1">
    <field x="1"/>
  </rowFields>
  <rowItems count="4">
    <i>
      <x v="58"/>
    </i>
    <i>
      <x v="102"/>
    </i>
    <i>
      <x v="110"/>
    </i>
    <i t="grand">
      <x/>
    </i>
  </rowItems>
  <colFields count="1">
    <field x="-2"/>
  </colFields>
  <colItems count="2">
    <i>
      <x/>
    </i>
    <i i="1">
      <x v="1"/>
    </i>
  </colItems>
  <pageFields count="1">
    <pageField fld="0" item="2" hier="-1"/>
  </pageFields>
  <dataFields count="2">
    <dataField name="Сумма по полю 6M'23" fld="2" baseField="1" baseItem="0"/>
    <dataField name="Сумма по полю 6M'22" fld="3" baseField="1" baseItem="0"/>
  </dataFields>
  <formats count="2">
    <format dxfId="185">
      <pivotArea outline="0" collapsedLevelsAreSubtotals="1" fieldPosition="0"/>
    </format>
    <format dxfId="18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ОТЧЕТ2023иномарки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7:J120" firstHeaderRow="1" firstDataRow="2" firstDataCol="1" rowPageCount="4" colPageCount="1"/>
  <pivotFields count="11">
    <pivotField axis="axisPage" multipleItemSelectionAllowed="1" showAll="0">
      <items count="8">
        <item m="1" x="6"/>
        <item m="1" x="4"/>
        <item h="1" x="2"/>
        <item x="0"/>
        <item x="1"/>
        <item m="1" x="5"/>
        <item m="1" x="3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  <pivotField axis="axisRow" showAll="0" sortType="descending">
      <items count="128">
        <item x="0"/>
        <item x="88"/>
        <item x="95"/>
        <item x="99"/>
        <item x="100"/>
        <item x="122"/>
        <item x="61"/>
        <item x="1"/>
        <item x="2"/>
        <item x="62"/>
        <item m="1" x="126"/>
        <item x="89"/>
        <item x="101"/>
        <item x="117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67"/>
        <item x="12"/>
        <item x="68"/>
        <item x="69"/>
        <item x="13"/>
        <item x="123"/>
        <item x="70"/>
        <item x="14"/>
        <item x="15"/>
        <item x="71"/>
        <item x="72"/>
        <item x="16"/>
        <item x="73"/>
        <item x="116"/>
        <item x="17"/>
        <item x="74"/>
        <item x="18"/>
        <item x="19"/>
        <item x="20"/>
        <item x="115"/>
        <item x="21"/>
        <item x="22"/>
        <item x="23"/>
        <item x="24"/>
        <item x="75"/>
        <item x="76"/>
        <item x="25"/>
        <item x="26"/>
        <item x="103"/>
        <item x="27"/>
        <item x="118"/>
        <item x="28"/>
        <item x="77"/>
        <item x="29"/>
        <item x="78"/>
        <item x="91"/>
        <item x="30"/>
        <item x="31"/>
        <item x="32"/>
        <item x="79"/>
        <item x="33"/>
        <item x="120"/>
        <item x="80"/>
        <item x="34"/>
        <item x="35"/>
        <item x="36"/>
        <item x="104"/>
        <item x="105"/>
        <item x="81"/>
        <item x="82"/>
        <item x="124"/>
        <item x="37"/>
        <item x="121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0"/>
        <item x="93"/>
        <item x="111"/>
        <item x="49"/>
        <item x="85"/>
        <item x="112"/>
        <item x="94"/>
        <item x="86"/>
        <item x="119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3"/>
        <item m="1" x="1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axis="axisPage" showAll="0">
      <items count="11">
        <item x="1"/>
        <item x="7"/>
        <item x="6"/>
        <item x="3"/>
        <item x="5"/>
        <item x="2"/>
        <item x="4"/>
        <item x="0"/>
        <item m="1" x="9"/>
        <item m="1" x="8"/>
        <item t="default"/>
      </items>
    </pivotField>
    <pivotField axis="axisPage" multipleItemSelectionAllowed="1" showAll="0">
      <items count="5">
        <item x="0"/>
        <item h="1" x="1"/>
        <item m="1" x="3"/>
        <item m="1" x="2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</pivotFields>
  <rowFields count="1">
    <field x="2"/>
  </rowFields>
  <rowItems count="112">
    <i>
      <x v="21"/>
    </i>
    <i>
      <x v="50"/>
    </i>
    <i>
      <x v="46"/>
    </i>
    <i>
      <x v="67"/>
    </i>
    <i>
      <x v="37"/>
    </i>
    <i>
      <x v="56"/>
    </i>
    <i>
      <x v="91"/>
    </i>
    <i>
      <x v="116"/>
    </i>
    <i>
      <x v="20"/>
    </i>
    <i>
      <x v="118"/>
    </i>
    <i>
      <x v="61"/>
    </i>
    <i>
      <x v="88"/>
    </i>
    <i>
      <x v="16"/>
    </i>
    <i>
      <x v="98"/>
    </i>
    <i>
      <x v="85"/>
    </i>
    <i>
      <x v="83"/>
    </i>
    <i>
      <x v="114"/>
    </i>
    <i>
      <x v="73"/>
    </i>
    <i>
      <x v="105"/>
    </i>
    <i>
      <x v="22"/>
    </i>
    <i>
      <x v="49"/>
    </i>
    <i>
      <x v="66"/>
    </i>
    <i>
      <x v="7"/>
    </i>
    <i>
      <x v="90"/>
    </i>
    <i>
      <x v="38"/>
    </i>
    <i>
      <x v="120"/>
    </i>
    <i>
      <x v="70"/>
    </i>
    <i>
      <x v="96"/>
    </i>
    <i>
      <x v="32"/>
    </i>
    <i>
      <x v="112"/>
    </i>
    <i>
      <x v="113"/>
    </i>
    <i>
      <x v="47"/>
    </i>
    <i>
      <x v="115"/>
    </i>
    <i>
      <x v="63"/>
    </i>
    <i>
      <x v="52"/>
    </i>
    <i>
      <x v="44"/>
    </i>
    <i>
      <x v="64"/>
    </i>
    <i>
      <x v="19"/>
    </i>
    <i>
      <x v="33"/>
    </i>
    <i>
      <x v="24"/>
    </i>
    <i>
      <x v="41"/>
    </i>
    <i>
      <x v="18"/>
    </i>
    <i>
      <x v="74"/>
    </i>
    <i>
      <x v="53"/>
    </i>
    <i>
      <x v="119"/>
    </i>
    <i>
      <x v="57"/>
    </i>
    <i>
      <x v="31"/>
    </i>
    <i>
      <x v="48"/>
    </i>
    <i>
      <x v="106"/>
    </i>
    <i>
      <x v="87"/>
    </i>
    <i>
      <x v="14"/>
    </i>
    <i>
      <x v="69"/>
    </i>
    <i>
      <x v="94"/>
    </i>
    <i>
      <x v="101"/>
    </i>
    <i>
      <x v="62"/>
    </i>
    <i>
      <x v="59"/>
    </i>
    <i>
      <x v="111"/>
    </i>
    <i>
      <x v="79"/>
    </i>
    <i>
      <x/>
    </i>
    <i>
      <x v="9"/>
    </i>
    <i>
      <x v="75"/>
    </i>
    <i>
      <x v="51"/>
    </i>
    <i>
      <x v="78"/>
    </i>
    <i>
      <x v="42"/>
    </i>
    <i>
      <x v="81"/>
    </i>
    <i>
      <x v="39"/>
    </i>
    <i>
      <x v="40"/>
    </i>
    <i>
      <x v="1"/>
    </i>
    <i>
      <x v="17"/>
    </i>
    <i>
      <x v="27"/>
    </i>
    <i>
      <x v="109"/>
    </i>
    <i>
      <x v="89"/>
    </i>
    <i>
      <x v="58"/>
    </i>
    <i>
      <x v="121"/>
    </i>
    <i>
      <x v="55"/>
    </i>
    <i>
      <x v="28"/>
    </i>
    <i>
      <x v="92"/>
    </i>
    <i>
      <x v="95"/>
    </i>
    <i>
      <x v="2"/>
    </i>
    <i>
      <x v="72"/>
    </i>
    <i>
      <x v="86"/>
    </i>
    <i>
      <x v="54"/>
    </i>
    <i>
      <x v="11"/>
    </i>
    <i>
      <x v="26"/>
    </i>
    <i>
      <x v="108"/>
    </i>
    <i>
      <x v="123"/>
    </i>
    <i>
      <x v="6"/>
    </i>
    <i>
      <x v="99"/>
    </i>
    <i>
      <x v="30"/>
    </i>
    <i>
      <x v="103"/>
    </i>
    <i>
      <x v="43"/>
    </i>
    <i>
      <x v="93"/>
    </i>
    <i>
      <x v="65"/>
    </i>
    <i>
      <x v="122"/>
    </i>
    <i>
      <x v="100"/>
    </i>
    <i>
      <x v="15"/>
    </i>
    <i>
      <x v="84"/>
    </i>
    <i>
      <x v="124"/>
    </i>
    <i>
      <x v="25"/>
    </i>
    <i>
      <x v="12"/>
    </i>
    <i>
      <x v="23"/>
    </i>
    <i>
      <x v="3"/>
    </i>
    <i>
      <x v="77"/>
    </i>
    <i>
      <x v="34"/>
    </i>
    <i>
      <x v="102"/>
    </i>
    <i>
      <x v="107"/>
    </i>
    <i>
      <x v="29"/>
    </i>
    <i>
      <x v="97"/>
    </i>
    <i>
      <x v="4"/>
    </i>
    <i>
      <x v="104"/>
    </i>
    <i>
      <x v="76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4">
    <pageField fld="8" hier="-1"/>
    <pageField fld="10" hier="-1"/>
    <pageField fld="0" hier="-1"/>
    <pageField fld="9" hier="-1"/>
  </pageFields>
  <dataFields count="1">
    <dataField name="Сумма по полю 2023" fld="6" baseField="2" baseItem="6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ОТЧЕТ2023отеч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7:J15" firstHeaderRow="1" firstDataRow="2" firstDataCol="1" rowPageCount="4" colPageCount="1"/>
  <pivotFields count="11">
    <pivotField axis="axisPage" multipleItemSelectionAllowed="1" showAll="0">
      <items count="8">
        <item m="1" x="6"/>
        <item m="1" x="4"/>
        <item h="1" x="2"/>
        <item x="0"/>
        <item x="1"/>
        <item m="1" x="5"/>
        <item m="1" x="3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  <pivotField axis="axisRow" showAll="0" sortType="descending">
      <items count="128">
        <item x="0"/>
        <item x="88"/>
        <item x="95"/>
        <item x="99"/>
        <item x="100"/>
        <item x="122"/>
        <item x="61"/>
        <item x="1"/>
        <item x="2"/>
        <item x="62"/>
        <item m="1" x="126"/>
        <item x="89"/>
        <item x="101"/>
        <item x="117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67"/>
        <item x="12"/>
        <item x="68"/>
        <item x="69"/>
        <item x="13"/>
        <item x="123"/>
        <item x="70"/>
        <item x="14"/>
        <item x="15"/>
        <item x="71"/>
        <item x="72"/>
        <item x="16"/>
        <item x="73"/>
        <item x="116"/>
        <item x="17"/>
        <item x="74"/>
        <item x="18"/>
        <item x="19"/>
        <item x="20"/>
        <item x="115"/>
        <item x="21"/>
        <item x="22"/>
        <item x="23"/>
        <item x="24"/>
        <item x="75"/>
        <item x="76"/>
        <item x="25"/>
        <item x="26"/>
        <item x="103"/>
        <item x="27"/>
        <item x="118"/>
        <item x="28"/>
        <item x="77"/>
        <item x="29"/>
        <item x="78"/>
        <item x="91"/>
        <item x="30"/>
        <item x="31"/>
        <item x="32"/>
        <item x="79"/>
        <item x="33"/>
        <item x="120"/>
        <item x="80"/>
        <item x="34"/>
        <item x="35"/>
        <item x="36"/>
        <item x="104"/>
        <item x="105"/>
        <item x="81"/>
        <item x="82"/>
        <item x="124"/>
        <item x="37"/>
        <item x="121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0"/>
        <item x="93"/>
        <item x="111"/>
        <item x="49"/>
        <item x="85"/>
        <item x="112"/>
        <item x="94"/>
        <item x="86"/>
        <item x="119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3"/>
        <item m="1" x="1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axis="axisPage" showAll="0">
      <items count="11">
        <item x="1"/>
        <item x="7"/>
        <item x="6"/>
        <item x="3"/>
        <item x="5"/>
        <item x="2"/>
        <item x="4"/>
        <item x="0"/>
        <item m="1" x="9"/>
        <item m="1" x="8"/>
        <item t="default"/>
      </items>
    </pivotField>
    <pivotField axis="axisPage" multipleItemSelectionAllowed="1" showAll="0">
      <items count="5">
        <item h="1" x="0"/>
        <item x="1"/>
        <item m="1" x="3"/>
        <item m="1" x="2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</pivotFields>
  <rowFields count="1">
    <field x="2"/>
  </rowFields>
  <rowItems count="7">
    <i>
      <x v="68"/>
    </i>
    <i>
      <x v="117"/>
    </i>
    <i>
      <x v="125"/>
    </i>
    <i>
      <x v="36"/>
    </i>
    <i>
      <x v="8"/>
    </i>
    <i>
      <x v="45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4">
    <pageField fld="8" hier="-1"/>
    <pageField fld="10" hier="-1"/>
    <pageField fld="0" hier="-1"/>
    <pageField fld="9" hier="-1"/>
  </pageFields>
  <dataFields count="1">
    <dataField name="Сумма по полю 2023" fld="6" baseField="2" baseItem="6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ОТЧЕТ2022иномарки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7:J120" firstHeaderRow="1" firstDataRow="2" firstDataCol="1" rowPageCount="4" colPageCount="1"/>
  <pivotFields count="11">
    <pivotField axis="axisPage" multipleItemSelectionAllowed="1" showAll="0">
      <items count="8">
        <item m="1" x="6"/>
        <item m="1" x="4"/>
        <item h="1" x="2"/>
        <item x="0"/>
        <item x="1"/>
        <item m="1" x="5"/>
        <item m="1" x="3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  <pivotField axis="axisRow" showAll="0" sortType="descending">
      <items count="128">
        <item x="0"/>
        <item x="88"/>
        <item x="95"/>
        <item x="99"/>
        <item x="100"/>
        <item x="122"/>
        <item x="61"/>
        <item x="1"/>
        <item x="2"/>
        <item x="62"/>
        <item m="1" x="126"/>
        <item x="89"/>
        <item x="101"/>
        <item x="117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67"/>
        <item x="12"/>
        <item x="68"/>
        <item x="69"/>
        <item x="13"/>
        <item x="123"/>
        <item x="70"/>
        <item x="14"/>
        <item x="15"/>
        <item x="71"/>
        <item x="72"/>
        <item x="16"/>
        <item x="73"/>
        <item x="116"/>
        <item x="17"/>
        <item x="74"/>
        <item x="18"/>
        <item x="19"/>
        <item x="20"/>
        <item x="115"/>
        <item x="21"/>
        <item x="22"/>
        <item x="23"/>
        <item x="24"/>
        <item x="75"/>
        <item x="76"/>
        <item x="25"/>
        <item x="26"/>
        <item x="103"/>
        <item x="27"/>
        <item x="118"/>
        <item x="28"/>
        <item x="77"/>
        <item x="29"/>
        <item x="78"/>
        <item x="91"/>
        <item x="30"/>
        <item x="31"/>
        <item x="32"/>
        <item x="79"/>
        <item x="33"/>
        <item x="120"/>
        <item x="80"/>
        <item x="34"/>
        <item x="35"/>
        <item x="36"/>
        <item x="104"/>
        <item x="105"/>
        <item x="81"/>
        <item x="82"/>
        <item x="124"/>
        <item x="37"/>
        <item x="121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0"/>
        <item x="93"/>
        <item x="111"/>
        <item x="49"/>
        <item x="85"/>
        <item x="112"/>
        <item x="94"/>
        <item x="86"/>
        <item x="119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3"/>
        <item m="1" x="1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axis="axisPage" showAll="0">
      <items count="11">
        <item x="1"/>
        <item x="7"/>
        <item x="6"/>
        <item x="3"/>
        <item x="5"/>
        <item x="2"/>
        <item x="4"/>
        <item x="0"/>
        <item m="1" x="9"/>
        <item m="1" x="8"/>
        <item t="default"/>
      </items>
    </pivotField>
    <pivotField axis="axisPage" multipleItemSelectionAllowed="1" showAll="0">
      <items count="5">
        <item x="0"/>
        <item h="1" x="1"/>
        <item m="1" x="3"/>
        <item m="1" x="2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</pivotFields>
  <rowFields count="1">
    <field x="2"/>
  </rowFields>
  <rowItems count="112">
    <i>
      <x v="67"/>
    </i>
    <i>
      <x v="56"/>
    </i>
    <i>
      <x v="98"/>
    </i>
    <i>
      <x v="116"/>
    </i>
    <i>
      <x v="105"/>
    </i>
    <i>
      <x v="118"/>
    </i>
    <i>
      <x v="21"/>
    </i>
    <i>
      <x v="90"/>
    </i>
    <i>
      <x v="50"/>
    </i>
    <i>
      <x v="16"/>
    </i>
    <i>
      <x v="46"/>
    </i>
    <i>
      <x v="88"/>
    </i>
    <i>
      <x v="85"/>
    </i>
    <i>
      <x v="83"/>
    </i>
    <i>
      <x v="7"/>
    </i>
    <i>
      <x v="37"/>
    </i>
    <i>
      <x v="73"/>
    </i>
    <i>
      <x v="22"/>
    </i>
    <i>
      <x v="119"/>
    </i>
    <i>
      <x v="113"/>
    </i>
    <i>
      <x v="96"/>
    </i>
    <i>
      <x v="47"/>
    </i>
    <i>
      <x v="70"/>
    </i>
    <i>
      <x v="112"/>
    </i>
    <i>
      <x v="20"/>
    </i>
    <i>
      <x v="57"/>
    </i>
    <i>
      <x v="87"/>
    </i>
    <i>
      <x v="115"/>
    </i>
    <i>
      <x v="63"/>
    </i>
    <i>
      <x v="38"/>
    </i>
    <i>
      <x v="52"/>
    </i>
    <i>
      <x v="61"/>
    </i>
    <i>
      <x v="32"/>
    </i>
    <i>
      <x v="94"/>
    </i>
    <i>
      <x v="24"/>
    </i>
    <i>
      <x v="49"/>
    </i>
    <i>
      <x v="19"/>
    </i>
    <i>
      <x v="44"/>
    </i>
    <i>
      <x v="59"/>
    </i>
    <i>
      <x v="41"/>
    </i>
    <i>
      <x v="62"/>
    </i>
    <i>
      <x v="31"/>
    </i>
    <i>
      <x v="92"/>
    </i>
    <i>
      <x v="101"/>
    </i>
    <i>
      <x v="14"/>
    </i>
    <i>
      <x v="81"/>
    </i>
    <i>
      <x v="18"/>
    </i>
    <i>
      <x v="39"/>
    </i>
    <i>
      <x v="40"/>
    </i>
    <i>
      <x v="69"/>
    </i>
    <i>
      <x v="17"/>
    </i>
    <i>
      <x v="106"/>
    </i>
    <i>
      <x v="75"/>
    </i>
    <i>
      <x v="53"/>
    </i>
    <i>
      <x/>
    </i>
    <i>
      <x v="48"/>
    </i>
    <i>
      <x v="33"/>
    </i>
    <i>
      <x v="123"/>
    </i>
    <i>
      <x v="108"/>
    </i>
    <i>
      <x v="121"/>
    </i>
    <i>
      <x v="28"/>
    </i>
    <i>
      <x v="54"/>
    </i>
    <i>
      <x v="111"/>
    </i>
    <i>
      <x v="74"/>
    </i>
    <i>
      <x v="23"/>
    </i>
    <i>
      <x v="1"/>
    </i>
    <i>
      <x v="6"/>
    </i>
    <i>
      <x v="124"/>
    </i>
    <i>
      <x v="104"/>
    </i>
    <i>
      <x v="107"/>
    </i>
    <i>
      <x v="29"/>
    </i>
    <i>
      <x v="2"/>
    </i>
    <i>
      <x v="4"/>
    </i>
    <i>
      <x v="120"/>
    </i>
    <i>
      <x v="86"/>
    </i>
    <i>
      <x v="76"/>
    </i>
    <i>
      <x v="97"/>
    </i>
    <i>
      <x v="93"/>
    </i>
    <i>
      <x v="26"/>
    </i>
    <i>
      <x v="114"/>
    </i>
    <i>
      <x v="109"/>
    </i>
    <i>
      <x v="91"/>
    </i>
    <i>
      <x v="64"/>
    </i>
    <i>
      <x v="15"/>
    </i>
    <i>
      <x v="3"/>
    </i>
    <i>
      <x v="78"/>
    </i>
    <i>
      <x v="27"/>
    </i>
    <i>
      <x v="34"/>
    </i>
    <i>
      <x v="30"/>
    </i>
    <i>
      <x v="65"/>
    </i>
    <i>
      <x v="84"/>
    </i>
    <i>
      <x v="11"/>
    </i>
    <i>
      <x v="42"/>
    </i>
    <i>
      <x v="55"/>
    </i>
    <i>
      <x v="51"/>
    </i>
    <i>
      <x v="25"/>
    </i>
    <i>
      <x v="43"/>
    </i>
    <i>
      <x v="99"/>
    </i>
    <i>
      <x v="72"/>
    </i>
    <i>
      <x v="100"/>
    </i>
    <i>
      <x v="89"/>
    </i>
    <i>
      <x v="9"/>
    </i>
    <i>
      <x v="12"/>
    </i>
    <i>
      <x v="102"/>
    </i>
    <i>
      <x v="77"/>
    </i>
    <i>
      <x v="103"/>
    </i>
    <i>
      <x v="66"/>
    </i>
    <i>
      <x v="122"/>
    </i>
    <i>
      <x v="58"/>
    </i>
    <i>
      <x v="95"/>
    </i>
    <i>
      <x v="79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4">
    <pageField fld="8" hier="-1"/>
    <pageField fld="10" hier="-1"/>
    <pageField fld="0" hier="-1"/>
    <pageField fld="9" hier="-1"/>
  </pageFields>
  <dataFields count="1">
    <dataField name="Сумма по полю 2022" fld="7" baseField="2" baseItem="4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Сводная таблица3" cacheId="9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29:C42" firstHeaderRow="0" firstDataRow="1" firstDataCol="1" rowPageCount="2" colPageCount="1"/>
  <pivotFields count="10">
    <pivotField showAll="0" sortType="descending">
      <items count="110"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8"/>
        <item x="10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14">
        <item x="10"/>
        <item x="6"/>
        <item x="8"/>
        <item x="9"/>
        <item x="4"/>
        <item x="2"/>
        <item x="1"/>
        <item x="3"/>
        <item x="5"/>
        <item x="11"/>
        <item x="0"/>
        <item x="7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showAll="0"/>
    <pivotField showAll="0"/>
    <pivotField dataField="1" numFmtId="164" showAll="0"/>
    <pivotField dataField="1" numFmtId="164" showAll="0"/>
    <pivotField axis="axisPage" showAll="0" sortType="descending" defaultSubtotal="0">
      <items count="8">
        <item x="1"/>
        <item x="6"/>
        <item x="3"/>
        <item x="2"/>
        <item x="4"/>
        <item x="0"/>
        <item x="7"/>
        <item x="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4">
        <item x="0"/>
        <item x="1"/>
        <item h="1" x="2"/>
        <item t="default"/>
      </items>
    </pivotField>
  </pivotFields>
  <rowFields count="1">
    <field x="2"/>
  </rowFields>
  <rowItems count="13">
    <i>
      <x v="10"/>
    </i>
    <i>
      <x v="2"/>
    </i>
    <i>
      <x v="7"/>
    </i>
    <i>
      <x v="5"/>
    </i>
    <i>
      <x v="4"/>
    </i>
    <i>
      <x v="8"/>
    </i>
    <i>
      <x v="3"/>
    </i>
    <i>
      <x v="6"/>
    </i>
    <i>
      <x v="1"/>
    </i>
    <i>
      <x v="11"/>
    </i>
    <i>
      <x v="9"/>
    </i>
    <i>
      <x/>
    </i>
    <i t="grand">
      <x/>
    </i>
  </rowItems>
  <colFields count="1">
    <field x="-2"/>
  </colFields>
  <colItems count="2">
    <i>
      <x/>
    </i>
    <i i="1">
      <x v="1"/>
    </i>
  </colItems>
  <pageFields count="2">
    <pageField fld="9" hier="-1"/>
    <pageField fld="8" hier="-1"/>
  </pageFields>
  <dataFields count="2">
    <dataField name="Сумма по полю Oborot 6M 2023" fld="7" baseField="0" baseItem="0"/>
    <dataField name="Сумма по полю Kol-vo 6M 2023" fld="6" baseField="0" baseItem="0"/>
  </dataFields>
  <formats count="3">
    <format dxfId="219">
      <pivotArea outline="0" collapsedLevelsAreSubtotals="1" fieldPosition="0"/>
    </format>
    <format dxfId="218">
      <pivotArea outline="0" collapsedLevelsAreSubtotals="1" fieldPosition="0"/>
    </format>
    <format dxfId="2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ОТЧЕТ2022отеч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7:J15" firstHeaderRow="1" firstDataRow="2" firstDataCol="1" rowPageCount="4" colPageCount="1"/>
  <pivotFields count="11">
    <pivotField axis="axisPage" multipleItemSelectionAllowed="1" showAll="0">
      <items count="8">
        <item m="1" x="6"/>
        <item m="1" x="4"/>
        <item h="1" x="2"/>
        <item x="0"/>
        <item x="1"/>
        <item m="1" x="5"/>
        <item m="1" x="3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  <pivotField axis="axisRow" showAll="0" sortType="descending">
      <items count="128">
        <item x="0"/>
        <item x="88"/>
        <item x="95"/>
        <item x="99"/>
        <item x="100"/>
        <item x="122"/>
        <item x="61"/>
        <item x="1"/>
        <item x="2"/>
        <item x="62"/>
        <item m="1" x="126"/>
        <item x="89"/>
        <item x="101"/>
        <item x="117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67"/>
        <item x="12"/>
        <item x="68"/>
        <item x="69"/>
        <item x="13"/>
        <item x="123"/>
        <item x="70"/>
        <item x="14"/>
        <item x="15"/>
        <item x="71"/>
        <item x="72"/>
        <item x="16"/>
        <item x="73"/>
        <item x="116"/>
        <item x="17"/>
        <item x="74"/>
        <item x="18"/>
        <item x="19"/>
        <item x="20"/>
        <item x="115"/>
        <item x="21"/>
        <item x="22"/>
        <item x="23"/>
        <item x="24"/>
        <item x="75"/>
        <item x="76"/>
        <item x="25"/>
        <item x="26"/>
        <item x="103"/>
        <item x="27"/>
        <item x="118"/>
        <item x="28"/>
        <item x="77"/>
        <item x="29"/>
        <item x="78"/>
        <item x="91"/>
        <item x="30"/>
        <item x="31"/>
        <item x="32"/>
        <item x="79"/>
        <item x="33"/>
        <item x="120"/>
        <item x="80"/>
        <item x="34"/>
        <item x="35"/>
        <item x="36"/>
        <item x="104"/>
        <item x="105"/>
        <item x="81"/>
        <item x="82"/>
        <item x="124"/>
        <item x="37"/>
        <item x="121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0"/>
        <item x="93"/>
        <item x="111"/>
        <item x="49"/>
        <item x="85"/>
        <item x="112"/>
        <item x="94"/>
        <item x="86"/>
        <item x="119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3"/>
        <item m="1" x="1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axis="axisPage" showAll="0">
      <items count="11">
        <item x="1"/>
        <item x="7"/>
        <item x="6"/>
        <item x="3"/>
        <item x="5"/>
        <item x="2"/>
        <item x="4"/>
        <item x="0"/>
        <item m="1" x="9"/>
        <item m="1" x="8"/>
        <item t="default"/>
      </items>
    </pivotField>
    <pivotField axis="axisPage" multipleItemSelectionAllowed="1" showAll="0">
      <items count="5">
        <item h="1" x="0"/>
        <item x="1"/>
        <item m="1" x="3"/>
        <item m="1" x="2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</pivotFields>
  <rowFields count="1">
    <field x="2"/>
  </rowFields>
  <rowItems count="7">
    <i>
      <x v="68"/>
    </i>
    <i>
      <x v="117"/>
    </i>
    <i>
      <x v="8"/>
    </i>
    <i>
      <x v="45"/>
    </i>
    <i>
      <x v="125"/>
    </i>
    <i>
      <x v="36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4">
    <pageField fld="8" hier="-1"/>
    <pageField fld="10" hier="-1"/>
    <pageField fld="0" hier="-1"/>
    <pageField fld="9" hier="-1"/>
  </pageFields>
  <dataFields count="1">
    <dataField name="Сумма по полю 2022" fld="7" baseField="2" baseItem="4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Сводная таблица2" cacheId="9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13:C21" firstHeaderRow="0" firstDataRow="1" firstDataCol="1" rowPageCount="1" colPageCount="1"/>
  <pivotFields count="10">
    <pivotField showAll="0" sortType="descending">
      <items count="110"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8"/>
        <item x="10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umFmtId="164" showAll="0"/>
    <pivotField showAll="0"/>
    <pivotField showAll="0"/>
    <pivotField dataField="1" numFmtId="164" showAll="0"/>
    <pivotField dataField="1" numFmtId="164" showAll="0"/>
    <pivotField axis="axisRow" showAll="0" sortType="descending" defaultSubtotal="0">
      <items count="8">
        <item x="1"/>
        <item x="6"/>
        <item x="3"/>
        <item x="2"/>
        <item x="4"/>
        <item x="0"/>
        <item x="7"/>
        <item x="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4">
        <item x="0"/>
        <item x="1"/>
        <item h="1" x="2"/>
        <item t="default"/>
      </items>
    </pivotField>
  </pivotFields>
  <rowFields count="1">
    <field x="8"/>
  </rowFields>
  <rowItems count="8">
    <i>
      <x v="2"/>
    </i>
    <i>
      <x/>
    </i>
    <i>
      <x v="3"/>
    </i>
    <i>
      <x v="7"/>
    </i>
    <i>
      <x v="5"/>
    </i>
    <i>
      <x v="4"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9" hier="-1"/>
  </pageFields>
  <dataFields count="2">
    <dataField name="Сумма по полю Oborot 6M 2023" fld="7" baseField="0" baseItem="0"/>
    <dataField name="Сумма по полю Kol-vo 6M 2023" fld="6" baseField="0" baseItem="0"/>
  </dataFields>
  <formats count="3">
    <format dxfId="222">
      <pivotArea outline="0" collapsedLevelsAreSubtotals="1" fieldPosition="0"/>
    </format>
    <format dxfId="221">
      <pivotArea outline="0" collapsedLevelsAreSubtotals="1" fieldPosition="0"/>
    </format>
    <format dxfId="2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Сводная таблица1" cacheId="9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4:C7" firstHeaderRow="0" firstDataRow="1" firstDataCol="1" rowPageCount="1" colPageCount="1"/>
  <pivotFields count="10">
    <pivotField showAll="0" sortType="descending">
      <items count="110"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8"/>
        <item x="10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umFmtId="164" showAll="0"/>
    <pivotField showAll="0"/>
    <pivotField showAll="0"/>
    <pivotField dataField="1" numFmtId="164" showAll="0"/>
    <pivotField dataField="1" numFmtId="164" showAll="0"/>
    <pivotField axis="axisPage" showAll="0" defaultSubtotal="0">
      <items count="8">
        <item x="1"/>
        <item x="6"/>
        <item x="3"/>
        <item x="2"/>
        <item x="4"/>
        <item x="0"/>
        <item x="7"/>
        <item x="5"/>
      </items>
    </pivotField>
    <pivotField axis="axisRow" showAll="0">
      <items count="4">
        <item x="0"/>
        <item x="1"/>
        <item h="1" x="2"/>
        <item t="default"/>
      </items>
    </pivotField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8" hier="-1"/>
  </pageFields>
  <dataFields count="2">
    <dataField name="Сумма по полю Oborot 6M 2023" fld="7" baseField="0" baseItem="0"/>
    <dataField name="Сумма по полю Kol-vo 6M 2023" fld="6" baseField="0" baseItem="0"/>
  </dataFields>
  <formats count="3">
    <format dxfId="225">
      <pivotArea outline="0" collapsedLevelsAreSubtotals="1" fieldPosition="0"/>
    </format>
    <format dxfId="224">
      <pivotArea outline="0" collapsedLevelsAreSubtotals="1" fieldPosition="0"/>
    </format>
    <format dxfId="2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3000000}" name="Сводная таблица4" cacheId="6" applyNumberFormats="0" applyBorderFormats="0" applyFontFormats="0" applyPatternFormats="0" applyAlignmentFormats="0" applyWidthHeightFormats="1" dataCaption="Значения" updatedVersion="6" minRefreshableVersion="3" itemPrintTitles="1" createdVersion="6" indent="0" outline="1" outlineData="1" multipleFieldFilters="0">
  <location ref="H61" firstHeaderRow="0" firstDataRow="0" firstDataCol="0" rowPageCount="6" colPageCount="1"/>
  <pivotFields count="11">
    <pivotField axis="axisPage" showAll="0">
      <items count="8">
        <item m="1" x="6"/>
        <item x="0"/>
        <item m="1" x="5"/>
        <item m="1" x="3"/>
        <item m="1" x="4"/>
        <item x="1"/>
        <item x="2"/>
        <item t="default"/>
      </items>
    </pivotField>
    <pivotField axis="axisPage" multipleItemSelectionAllowed="1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h="1" m="1" x="8"/>
        <item t="default"/>
      </items>
    </pivotField>
    <pivotField axis="axisPage" multipleItemSelectionAllowed="1" showAll="0">
      <items count="128">
        <item x="0"/>
        <item x="88"/>
        <item x="95"/>
        <item x="99"/>
        <item x="100"/>
        <item x="61"/>
        <item x="1"/>
        <item x="2"/>
        <item x="62"/>
        <item m="1" x="126"/>
        <item x="89"/>
        <item x="101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12"/>
        <item x="68"/>
        <item x="69"/>
        <item x="13"/>
        <item x="70"/>
        <item x="14"/>
        <item x="15"/>
        <item x="71"/>
        <item x="72"/>
        <item x="16"/>
        <item x="17"/>
        <item x="74"/>
        <item x="18"/>
        <item x="19"/>
        <item x="20"/>
        <item x="21"/>
        <item x="22"/>
        <item x="23"/>
        <item x="24"/>
        <item x="75"/>
        <item x="76"/>
        <item x="25"/>
        <item x="26"/>
        <item x="103"/>
        <item x="27"/>
        <item x="28"/>
        <item x="77"/>
        <item x="29"/>
        <item x="91"/>
        <item x="30"/>
        <item x="31"/>
        <item x="32"/>
        <item x="79"/>
        <item x="33"/>
        <item x="80"/>
        <item x="34"/>
        <item x="35"/>
        <item x="36"/>
        <item x="37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1"/>
        <item x="49"/>
        <item x="85"/>
        <item x="112"/>
        <item x="94"/>
        <item x="86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67"/>
        <item x="82"/>
        <item x="81"/>
        <item x="110"/>
        <item x="115"/>
        <item x="116"/>
        <item x="117"/>
        <item x="118"/>
        <item x="119"/>
        <item x="120"/>
        <item x="121"/>
        <item x="122"/>
        <item x="123"/>
        <item m="1" x="125"/>
        <item x="3"/>
        <item x="73"/>
        <item x="78"/>
        <item x="93"/>
        <item x="104"/>
        <item x="105"/>
        <item x="124"/>
        <item t="default"/>
      </items>
    </pivotField>
    <pivotField axis="axisPage" showAll="0">
      <items count="1026">
        <item x="134"/>
        <item x="135"/>
        <item x="136"/>
        <item x="137"/>
        <item x="138"/>
        <item x="426"/>
        <item x="139"/>
        <item x="140"/>
        <item m="1" x="977"/>
        <item m="1" x="976"/>
        <item m="1" x="1004"/>
        <item m="1" x="918"/>
        <item m="1" x="947"/>
        <item m="1" x="974"/>
        <item m="1" x="1000"/>
        <item x="89"/>
        <item x="639"/>
        <item x="0"/>
        <item x="287"/>
        <item x="288"/>
        <item x="450"/>
        <item x="444"/>
        <item x="509"/>
        <item x="510"/>
        <item m="1" x="985"/>
        <item x="759"/>
        <item x="641"/>
        <item x="642"/>
        <item x="643"/>
        <item x="453"/>
        <item x="616"/>
        <item x="445"/>
        <item x="601"/>
        <item x="644"/>
        <item m="1" x="923"/>
        <item x="208"/>
        <item m="1" x="916"/>
        <item x="478"/>
        <item x="289"/>
        <item x="291"/>
        <item x="714"/>
        <item x="182"/>
        <item x="441"/>
        <item x="760"/>
        <item m="1" x="1020"/>
        <item m="1" x="921"/>
        <item x="304"/>
        <item x="157"/>
        <item m="1" x="952"/>
        <item m="1" x="917"/>
        <item x="651"/>
        <item x="652"/>
        <item x="519"/>
        <item x="481"/>
        <item x="653"/>
        <item x="306"/>
        <item x="520"/>
        <item x="12"/>
        <item x="360"/>
        <item x="60"/>
        <item x="61"/>
        <item x="62"/>
        <item x="63"/>
        <item x="521"/>
        <item x="588"/>
        <item x="600"/>
        <item x="307"/>
        <item x="522"/>
        <item x="308"/>
        <item x="13"/>
        <item x="14"/>
        <item x="15"/>
        <item x="311"/>
        <item x="16"/>
        <item x="312"/>
        <item x="17"/>
        <item x="313"/>
        <item x="661"/>
        <item m="1" x="924"/>
        <item x="566"/>
        <item x="64"/>
        <item x="573"/>
        <item x="320"/>
        <item x="321"/>
        <item x="526"/>
        <item x="527"/>
        <item x="27"/>
        <item x="322"/>
        <item x="528"/>
        <item x="323"/>
        <item x="28"/>
        <item x="29"/>
        <item x="531"/>
        <item x="348"/>
        <item x="742"/>
        <item x="349"/>
        <item x="325"/>
        <item x="326"/>
        <item x="30"/>
        <item x="529"/>
        <item x="337"/>
        <item x="761"/>
        <item m="1" x="950"/>
        <item m="1" x="1022"/>
        <item x="207"/>
        <item x="613"/>
        <item m="1" x="955"/>
        <item x="574"/>
        <item m="1" x="946"/>
        <item x="328"/>
        <item x="329"/>
        <item x="32"/>
        <item x="33"/>
        <item x="34"/>
        <item x="35"/>
        <item x="658"/>
        <item x="37"/>
        <item x="38"/>
        <item x="39"/>
        <item x="330"/>
        <item x="353"/>
        <item x="609"/>
        <item x="660"/>
        <item x="333"/>
        <item x="40"/>
        <item x="585"/>
        <item x="334"/>
        <item x="586"/>
        <item x="41"/>
        <item x="42"/>
        <item x="335"/>
        <item x="44"/>
        <item x="45"/>
        <item x="46"/>
        <item x="47"/>
        <item x="338"/>
        <item x="48"/>
        <item x="339"/>
        <item x="49"/>
        <item x="341"/>
        <item x="342"/>
        <item x="762"/>
        <item x="666"/>
        <item x="381"/>
        <item x="169"/>
        <item x="446"/>
        <item x="447"/>
        <item x="50"/>
        <item x="410"/>
        <item x="602"/>
        <item x="763"/>
        <item x="343"/>
        <item m="1" x="1019"/>
        <item m="1" x="941"/>
        <item x="90"/>
        <item x="159"/>
        <item x="160"/>
        <item x="161"/>
        <item x="442"/>
        <item x="560"/>
        <item x="162"/>
        <item x="589"/>
        <item x="668"/>
        <item x="351"/>
        <item x="626"/>
        <item x="454"/>
        <item x="144"/>
        <item x="55"/>
        <item x="430"/>
        <item x="145"/>
        <item x="364"/>
        <item x="354"/>
        <item x="603"/>
        <item x="670"/>
        <item x="356"/>
        <item x="627"/>
        <item x="357"/>
        <item x="532"/>
        <item x="209"/>
        <item x="183"/>
        <item x="366"/>
        <item x="170"/>
        <item m="1" x="992"/>
        <item x="56"/>
        <item x="546"/>
        <item x="344"/>
        <item x="31"/>
        <item x="367"/>
        <item x="225"/>
        <item m="1" x="956"/>
        <item m="1" x="973"/>
        <item x="358"/>
        <item x="359"/>
        <item x="57"/>
        <item x="58"/>
        <item x="59"/>
        <item x="675"/>
        <item x="368"/>
        <item x="473"/>
        <item x="361"/>
        <item x="673"/>
        <item x="674"/>
        <item x="362"/>
        <item x="533"/>
        <item x="534"/>
        <item x="363"/>
        <item x="535"/>
        <item x="365"/>
        <item x="748"/>
        <item x="91"/>
        <item x="764"/>
        <item x="443"/>
        <item x="221"/>
        <item x="350"/>
        <item m="1" x="1003"/>
        <item x="765"/>
        <item x="570"/>
        <item x="408"/>
        <item x="92"/>
        <item x="694"/>
        <item x="536"/>
        <item x="679"/>
        <item x="371"/>
        <item x="372"/>
        <item x="537"/>
        <item x="749"/>
        <item x="373"/>
        <item x="69"/>
        <item x="70"/>
        <item x="71"/>
        <item x="375"/>
        <item x="376"/>
        <item x="377"/>
        <item x="538"/>
        <item x="378"/>
        <item x="72"/>
        <item x="539"/>
        <item x="605"/>
        <item x="73"/>
        <item x="74"/>
        <item x="75"/>
        <item m="1" x="981"/>
        <item x="76"/>
        <item x="77"/>
        <item x="379"/>
        <item x="78"/>
        <item x="79"/>
        <item x="171"/>
        <item x="172"/>
        <item x="173"/>
        <item x="174"/>
        <item x="175"/>
        <item x="594"/>
        <item x="176"/>
        <item x="629"/>
        <item x="380"/>
        <item x="80"/>
        <item m="1" x="999"/>
        <item m="1" x="1010"/>
        <item x="669"/>
        <item x="119"/>
        <item x="226"/>
        <item m="1" x="931"/>
        <item x="459"/>
        <item x="766"/>
        <item x="68"/>
        <item x="767"/>
        <item x="711"/>
        <item x="768"/>
        <item x="81"/>
        <item x="82"/>
        <item x="83"/>
        <item x="84"/>
        <item x="85"/>
        <item x="86"/>
        <item x="87"/>
        <item x="750"/>
        <item x="769"/>
        <item x="88"/>
        <item x="683"/>
        <item x="383"/>
        <item x="751"/>
        <item x="93"/>
        <item x="685"/>
        <item x="542"/>
        <item x="388"/>
        <item x="389"/>
        <item x="390"/>
        <item x="384"/>
        <item x="391"/>
        <item x="227"/>
        <item x="393"/>
        <item x="394"/>
        <item x="395"/>
        <item x="396"/>
        <item x="101"/>
        <item x="398"/>
        <item x="399"/>
        <item x="102"/>
        <item x="103"/>
        <item x="104"/>
        <item m="1" x="984"/>
        <item m="1" x="1007"/>
        <item m="1" x="1008"/>
        <item m="1" x="1009"/>
        <item x="228"/>
        <item x="222"/>
        <item x="690"/>
        <item x="110"/>
        <item x="111"/>
        <item x="402"/>
        <item x="112"/>
        <item x="385"/>
        <item x="409"/>
        <item x="753"/>
        <item x="692"/>
        <item x="113"/>
        <item m="1" x="967"/>
        <item m="1" x="1023"/>
        <item x="114"/>
        <item x="115"/>
        <item x="116"/>
        <item x="117"/>
        <item x="403"/>
        <item x="404"/>
        <item x="405"/>
        <item x="406"/>
        <item x="94"/>
        <item m="1" x="949"/>
        <item x="229"/>
        <item x="548"/>
        <item x="597"/>
        <item x="121"/>
        <item x="755"/>
        <item x="210"/>
        <item x="214"/>
        <item x="416"/>
        <item x="417"/>
        <item x="418"/>
        <item x="696"/>
        <item x="419"/>
        <item x="420"/>
        <item x="421"/>
        <item x="422"/>
        <item x="423"/>
        <item x="191"/>
        <item x="215"/>
        <item x="470"/>
        <item x="553"/>
        <item x="554"/>
        <item x="429"/>
        <item x="770"/>
        <item x="771"/>
        <item x="772"/>
        <item x="141"/>
        <item x="192"/>
        <item x="431"/>
        <item x="614"/>
        <item x="773"/>
        <item x="615"/>
        <item x="698"/>
        <item x="150"/>
        <item x="151"/>
        <item x="432"/>
        <item x="555"/>
        <item x="152"/>
        <item x="153"/>
        <item x="154"/>
        <item x="155"/>
        <item x="433"/>
        <item x="434"/>
        <item x="556"/>
        <item x="156"/>
        <item x="436"/>
        <item x="437"/>
        <item x="557"/>
        <item x="523"/>
        <item x="315"/>
        <item x="316"/>
        <item x="317"/>
        <item x="318"/>
        <item x="464"/>
        <item m="1" x="965"/>
        <item x="345"/>
        <item x="559"/>
        <item x="158"/>
        <item x="590"/>
        <item x="712"/>
        <item x="163"/>
        <item x="164"/>
        <item x="165"/>
        <item x="166"/>
        <item x="167"/>
        <item x="704"/>
        <item x="706"/>
        <item x="177"/>
        <item x="178"/>
        <item x="448"/>
        <item x="179"/>
        <item x="707"/>
        <item x="708"/>
        <item x="595"/>
        <item x="709"/>
        <item x="181"/>
        <item x="624"/>
        <item x="184"/>
        <item x="451"/>
        <item x="185"/>
        <item x="631"/>
        <item x="460"/>
        <item x="591"/>
        <item x="186"/>
        <item x="625"/>
        <item x="193"/>
        <item x="66"/>
        <item x="67"/>
        <item x="168"/>
        <item x="561"/>
        <item x="438"/>
        <item x="596"/>
        <item x="633"/>
        <item x="452"/>
        <item x="562"/>
        <item m="1" x="936"/>
        <item x="194"/>
        <item m="1" x="958"/>
        <item x="195"/>
        <item x="608"/>
        <item x="216"/>
        <item x="592"/>
        <item x="203"/>
        <item x="205"/>
        <item x="716"/>
        <item x="717"/>
        <item x="223"/>
        <item x="187"/>
        <item x="188"/>
        <item x="189"/>
        <item m="1" x="996"/>
        <item x="465"/>
        <item m="1" x="982"/>
        <item x="774"/>
        <item x="196"/>
        <item x="197"/>
        <item x="206"/>
        <item x="718"/>
        <item x="461"/>
        <item x="462"/>
        <item x="463"/>
        <item x="632"/>
        <item x="386"/>
        <item m="1" x="962"/>
        <item x="565"/>
        <item m="1" x="980"/>
        <item x="466"/>
        <item x="467"/>
        <item x="468"/>
        <item m="1" x="944"/>
        <item x="775"/>
        <item x="776"/>
        <item m="1" x="964"/>
        <item m="1" x="989"/>
        <item m="1" x="1017"/>
        <item m="1" x="937"/>
        <item m="1" x="983"/>
        <item m="1" x="1014"/>
        <item x="198"/>
        <item m="1" x="960"/>
        <item x="146"/>
        <item x="147"/>
        <item x="148"/>
        <item x="149"/>
        <item x="777"/>
        <item x="469"/>
        <item m="1" x="991"/>
        <item x="407"/>
        <item x="693"/>
        <item x="471"/>
        <item x="211"/>
        <item x="212"/>
        <item x="722"/>
        <item x="695"/>
        <item x="220"/>
        <item m="1" x="986"/>
        <item x="723"/>
        <item x="54"/>
        <item x="725"/>
        <item x="199"/>
        <item x="213"/>
        <item x="472"/>
        <item x="726"/>
        <item x="568"/>
        <item x="778"/>
        <item m="1" x="966"/>
        <item m="1" x="971"/>
        <item m="1" x="925"/>
        <item m="1" x="926"/>
        <item m="1" x="927"/>
        <item m="1" x="928"/>
        <item m="1" x="929"/>
        <item x="779"/>
        <item x="780"/>
        <item x="190"/>
        <item m="1" x="990"/>
        <item x="743"/>
        <item m="1" x="938"/>
        <item m="1" x="963"/>
        <item x="581"/>
        <item m="1" x="988"/>
        <item m="1" x="1016"/>
        <item x="280"/>
        <item m="1" x="1013"/>
        <item x="10"/>
        <item x="781"/>
        <item x="200"/>
        <item x="95"/>
        <item x="782"/>
        <item m="1" x="1015"/>
        <item x="729"/>
        <item x="180"/>
        <item x="217"/>
        <item x="218"/>
        <item x="474"/>
        <item x="731"/>
        <item x="449"/>
        <item x="732"/>
        <item x="476"/>
        <item m="1" x="919"/>
        <item x="230"/>
        <item m="1" x="972"/>
        <item m="1" x="922"/>
        <item x="783"/>
        <item x="347"/>
        <item m="1" x="945"/>
        <item m="1" x="932"/>
        <item m="1" x="933"/>
        <item m="1" x="934"/>
        <item x="572"/>
        <item x="387"/>
        <item m="1" x="975"/>
        <item x="479"/>
        <item x="224"/>
        <item x="51"/>
        <item m="1" x="957"/>
        <item x="219"/>
        <item x="784"/>
        <item x="482"/>
        <item x="733"/>
        <item x="758"/>
        <item x="231"/>
        <item x="483"/>
        <item x="52"/>
        <item x="233"/>
        <item x="234"/>
        <item m="1" x="948"/>
        <item x="201"/>
        <item x="235"/>
        <item x="485"/>
        <item x="236"/>
        <item x="237"/>
        <item x="336"/>
        <item m="1" x="994"/>
        <item x="640"/>
        <item m="1" x="978"/>
        <item m="1" x="995"/>
        <item x="786"/>
        <item m="1" x="993"/>
        <item m="1" x="1018"/>
        <item x="623"/>
        <item x="53"/>
        <item m="1" x="954"/>
        <item m="1" x="951"/>
        <item m="1" x="1006"/>
        <item x="269"/>
        <item x="270"/>
        <item x="492"/>
        <item m="1" x="1012"/>
        <item x="582"/>
        <item x="744"/>
        <item m="1" x="969"/>
        <item x="787"/>
        <item x="142"/>
        <item x="96"/>
        <item x="663"/>
        <item x="737"/>
        <item x="665"/>
        <item x="284"/>
        <item x="285"/>
        <item m="1" x="940"/>
        <item m="1" x="987"/>
        <item m="1" x="1021"/>
        <item m="1" x="1001"/>
        <item m="1" x="930"/>
        <item m="1" x="998"/>
        <item m="1" x="959"/>
        <item x="411"/>
        <item x="286"/>
        <item x="507"/>
        <item x="120"/>
        <item x="480"/>
        <item x="745"/>
        <item x="18"/>
        <item x="19"/>
        <item x="20"/>
        <item x="21"/>
        <item x="622"/>
        <item x="22"/>
        <item x="23"/>
        <item x="24"/>
        <item x="25"/>
        <item x="26"/>
        <item x="232"/>
        <item x="281"/>
        <item x="282"/>
        <item x="283"/>
        <item x="547"/>
        <item x="637"/>
        <item x="508"/>
        <item x="143"/>
        <item x="458"/>
        <item x="202"/>
        <item x="738"/>
        <item x="746"/>
        <item x="319"/>
        <item x="656"/>
        <item x="43"/>
        <item x="109"/>
        <item m="1" x="1005"/>
        <item x="290"/>
        <item x="310"/>
        <item x="331"/>
        <item x="340"/>
        <item x="352"/>
        <item m="1" x="1024"/>
        <item m="1" x="920"/>
        <item x="397"/>
        <item x="427"/>
        <item x="435"/>
        <item x="455"/>
        <item x="204"/>
        <item x="477"/>
        <item x="484"/>
        <item x="785"/>
        <item x="518"/>
        <item x="524"/>
        <item x="525"/>
        <item x="382"/>
        <item x="543"/>
        <item x="544"/>
        <item x="549"/>
        <item x="440"/>
        <item x="558"/>
        <item x="564"/>
        <item m="1" x="953"/>
        <item x="584"/>
        <item x="587"/>
        <item x="804"/>
        <item x="604"/>
        <item x="540"/>
        <item x="606"/>
        <item x="607"/>
        <item m="1" x="943"/>
        <item x="630"/>
        <item x="634"/>
        <item m="1" x="968"/>
        <item x="649"/>
        <item x="314"/>
        <item x="657"/>
        <item x="659"/>
        <item x="662"/>
        <item x="346"/>
        <item x="664"/>
        <item x="355"/>
        <item m="1" x="997"/>
        <item x="671"/>
        <item x="676"/>
        <item x="680"/>
        <item x="681"/>
        <item x="684"/>
        <item x="686"/>
        <item x="688"/>
        <item x="691"/>
        <item x="699"/>
        <item x="702"/>
        <item x="610"/>
        <item x="703"/>
        <item x="719"/>
        <item x="727"/>
        <item x="475"/>
        <item m="1" x="939"/>
        <item m="1" x="1002"/>
        <item m="1" x="961"/>
        <item x="747"/>
        <item x="754"/>
        <item x="571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792"/>
        <item x="814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79"/>
        <item x="880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50"/>
        <item x="851"/>
        <item x="852"/>
        <item x="853"/>
        <item x="855"/>
        <item x="856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m="1" x="979"/>
        <item m="1" x="970"/>
        <item m="1" x="1011"/>
        <item m="1" x="942"/>
        <item x="873"/>
        <item x="818"/>
        <item x="874"/>
        <item x="875"/>
        <item x="876"/>
        <item x="877"/>
        <item x="878"/>
        <item x="881"/>
        <item x="883"/>
        <item x="884"/>
        <item x="885"/>
        <item x="849"/>
        <item x="854"/>
        <item x="857"/>
        <item x="886"/>
        <item m="1" x="935"/>
        <item x="882"/>
        <item x="889"/>
        <item x="890"/>
        <item x="891"/>
        <item x="892"/>
        <item x="894"/>
        <item x="895"/>
        <item x="897"/>
        <item x="898"/>
        <item x="899"/>
        <item x="900"/>
        <item x="901"/>
        <item x="902"/>
        <item x="903"/>
        <item x="904"/>
        <item x="906"/>
        <item x="888"/>
        <item x="907"/>
        <item x="909"/>
        <item x="910"/>
        <item x="911"/>
        <item x="912"/>
        <item m="1" x="915"/>
        <item x="1"/>
        <item x="2"/>
        <item x="3"/>
        <item x="4"/>
        <item x="5"/>
        <item x="6"/>
        <item x="7"/>
        <item x="8"/>
        <item x="9"/>
        <item x="11"/>
        <item x="36"/>
        <item x="65"/>
        <item x="97"/>
        <item x="98"/>
        <item x="99"/>
        <item x="100"/>
        <item x="105"/>
        <item x="106"/>
        <item x="107"/>
        <item x="108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72"/>
        <item x="273"/>
        <item x="274"/>
        <item x="275"/>
        <item x="276"/>
        <item x="277"/>
        <item x="278"/>
        <item x="27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9"/>
        <item x="324"/>
        <item x="327"/>
        <item x="332"/>
        <item x="369"/>
        <item x="370"/>
        <item x="374"/>
        <item x="392"/>
        <item x="400"/>
        <item x="401"/>
        <item x="412"/>
        <item x="413"/>
        <item x="414"/>
        <item x="415"/>
        <item x="424"/>
        <item x="425"/>
        <item x="428"/>
        <item x="439"/>
        <item x="456"/>
        <item x="457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11"/>
        <item x="512"/>
        <item x="513"/>
        <item x="514"/>
        <item x="515"/>
        <item x="516"/>
        <item x="517"/>
        <item x="530"/>
        <item x="541"/>
        <item x="545"/>
        <item x="550"/>
        <item x="551"/>
        <item x="552"/>
        <item x="563"/>
        <item x="567"/>
        <item x="569"/>
        <item x="575"/>
        <item x="576"/>
        <item x="577"/>
        <item x="578"/>
        <item x="579"/>
        <item x="580"/>
        <item x="583"/>
        <item x="593"/>
        <item x="598"/>
        <item x="599"/>
        <item x="611"/>
        <item x="612"/>
        <item x="617"/>
        <item x="618"/>
        <item x="619"/>
        <item x="620"/>
        <item x="621"/>
        <item x="628"/>
        <item x="635"/>
        <item x="636"/>
        <item x="638"/>
        <item x="645"/>
        <item x="646"/>
        <item x="647"/>
        <item x="648"/>
        <item x="650"/>
        <item x="654"/>
        <item x="655"/>
        <item x="667"/>
        <item x="672"/>
        <item x="677"/>
        <item x="678"/>
        <item x="682"/>
        <item x="687"/>
        <item x="689"/>
        <item x="697"/>
        <item x="700"/>
        <item x="701"/>
        <item x="705"/>
        <item x="710"/>
        <item x="713"/>
        <item x="715"/>
        <item x="720"/>
        <item x="721"/>
        <item x="724"/>
        <item x="728"/>
        <item x="730"/>
        <item x="734"/>
        <item x="735"/>
        <item x="736"/>
        <item x="739"/>
        <item x="740"/>
        <item x="741"/>
        <item x="752"/>
        <item x="756"/>
        <item x="757"/>
        <item x="815"/>
        <item x="832"/>
        <item x="833"/>
        <item x="869"/>
        <item x="870"/>
        <item x="871"/>
        <item x="872"/>
        <item x="887"/>
        <item x="893"/>
        <item x="896"/>
        <item x="905"/>
        <item x="908"/>
        <item x="913"/>
        <item x="91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axis="axisPage" showAll="0" defaultSubtotal="0">
      <items count="10">
        <item x="1"/>
        <item x="7"/>
        <item x="6"/>
        <item x="3"/>
        <item x="5"/>
        <item x="2"/>
        <item x="4"/>
        <item x="0"/>
        <item m="1" x="8"/>
        <item m="1" x="9"/>
      </items>
    </pivotField>
    <pivotField axis="axisPage" multipleItemSelectionAllowed="1" showAll="0" defaultSubtotal="0">
      <items count="4">
        <item x="0"/>
        <item x="1"/>
        <item m="1" x="2"/>
        <item m="1" x="3"/>
      </items>
    </pivotField>
    <pivotField showAll="0" defaultSubtotal="0"/>
  </pivotFields>
  <pageFields count="6">
    <pageField fld="8" hier="-1"/>
    <pageField fld="3" hier="-1"/>
    <pageField fld="2" hier="-1"/>
    <pageField fld="9" hier="-1"/>
    <pageField fld="1" hier="-1"/>
    <pageField fld="0" hier="-1"/>
  </pageFields>
  <formats count="2">
    <format dxfId="199">
      <pivotArea outline="0" collapsedLevelsAreSubtotals="1" fieldPosition="0"/>
    </format>
    <format dxfId="19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Сводная таблица1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C6" firstHeaderRow="0" firstDataRow="1" firstDataCol="1"/>
  <pivotFields count="11">
    <pivotField showAll="0">
      <items count="8">
        <item m="1" x="6"/>
        <item m="1" x="4"/>
        <item x="2"/>
        <item x="0"/>
        <item x="1"/>
        <item m="1" x="5"/>
        <item m="1" x="3"/>
        <item t="default"/>
      </items>
    </pivotField>
    <pivotField showAll="0">
      <items count="10">
        <item x="0"/>
        <item x="1"/>
        <item x="2"/>
        <item x="3"/>
        <item x="4"/>
        <item x="5"/>
        <item x="6"/>
        <item x="7"/>
        <item h="1" m="1" x="8"/>
        <item t="default"/>
      </items>
    </pivotField>
    <pivotField showAll="0">
      <items count="128">
        <item x="0"/>
        <item x="88"/>
        <item x="95"/>
        <item x="99"/>
        <item x="100"/>
        <item x="122"/>
        <item x="61"/>
        <item x="1"/>
        <item x="2"/>
        <item x="62"/>
        <item m="1" x="126"/>
        <item x="89"/>
        <item x="101"/>
        <item x="117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67"/>
        <item x="12"/>
        <item x="68"/>
        <item x="69"/>
        <item x="13"/>
        <item x="123"/>
        <item x="70"/>
        <item x="14"/>
        <item x="15"/>
        <item x="71"/>
        <item x="72"/>
        <item x="16"/>
        <item x="73"/>
        <item x="116"/>
        <item x="17"/>
        <item x="74"/>
        <item x="18"/>
        <item x="19"/>
        <item x="20"/>
        <item x="115"/>
        <item x="21"/>
        <item x="22"/>
        <item x="23"/>
        <item x="24"/>
        <item x="75"/>
        <item x="76"/>
        <item x="25"/>
        <item x="26"/>
        <item x="103"/>
        <item x="27"/>
        <item x="118"/>
        <item x="28"/>
        <item x="77"/>
        <item x="29"/>
        <item x="78"/>
        <item x="91"/>
        <item x="30"/>
        <item x="31"/>
        <item x="32"/>
        <item x="79"/>
        <item x="33"/>
        <item x="120"/>
        <item x="80"/>
        <item x="34"/>
        <item x="35"/>
        <item x="36"/>
        <item x="104"/>
        <item x="105"/>
        <item x="81"/>
        <item x="82"/>
        <item x="124"/>
        <item x="37"/>
        <item x="121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0"/>
        <item x="93"/>
        <item x="111"/>
        <item x="49"/>
        <item x="85"/>
        <item x="112"/>
        <item x="94"/>
        <item x="86"/>
        <item x="119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3"/>
        <item m="1" x="125"/>
        <item t="default"/>
      </items>
    </pivotField>
    <pivotField showAll="0"/>
    <pivotField showAll="0" defaultSubtotal="0"/>
    <pivotField showAll="0" defaultSubtotal="0"/>
    <pivotField dataField="1" showAll="0" defaultSubtotal="0"/>
    <pivotField dataField="1" showAll="0" defaultSubtotal="0"/>
    <pivotField showAll="0" defaultSubtotal="0">
      <items count="10">
        <item x="1"/>
        <item x="7"/>
        <item x="6"/>
        <item x="3"/>
        <item x="5"/>
        <item x="2"/>
        <item x="4"/>
        <item x="0"/>
        <item m="1" x="9"/>
        <item m="1" x="8"/>
      </items>
    </pivotField>
    <pivotField axis="axisRow" showAll="0" defaultSubtotal="0">
      <items count="4">
        <item x="0"/>
        <item x="1"/>
        <item m="1" x="2"/>
        <item m="1" x="3"/>
      </items>
    </pivotField>
    <pivotField showAll="0" defaultSubtotal="0"/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Сумма по полю 2023" fld="6" baseField="9" baseItem="1"/>
    <dataField name="Сумма по полю 2022" fld="7" baseField="9" baseItem="1"/>
  </dataFields>
  <formats count="2">
    <format dxfId="201">
      <pivotArea outline="0" collapsedLevelsAreSubtotals="1" fieldPosition="0"/>
    </format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2000000}" name="Сводная таблица3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4:C160" firstHeaderRow="0" firstDataRow="1" firstDataCol="1" rowPageCount="1" colPageCount="1"/>
  <pivotFields count="11">
    <pivotField showAll="0">
      <items count="8">
        <item m="1" x="6"/>
        <item m="1" x="4"/>
        <item x="2"/>
        <item x="0"/>
        <item x="1"/>
        <item m="1" x="5"/>
        <item m="1" x="3"/>
        <item t="default"/>
      </items>
    </pivotField>
    <pivotField showAll="0">
      <items count="10">
        <item x="0"/>
        <item x="1"/>
        <item x="2"/>
        <item x="3"/>
        <item x="4"/>
        <item x="5"/>
        <item x="6"/>
        <item x="7"/>
        <item h="1" m="1" x="8"/>
        <item t="default"/>
      </items>
    </pivotField>
    <pivotField axis="axisRow" multipleItemSelectionAllowed="1" showAll="0" sortType="descending">
      <items count="128">
        <item x="0"/>
        <item x="88"/>
        <item x="95"/>
        <item x="99"/>
        <item x="100"/>
        <item x="61"/>
        <item x="1"/>
        <item x="2"/>
        <item x="62"/>
        <item m="1" x="126"/>
        <item x="89"/>
        <item x="101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12"/>
        <item x="68"/>
        <item x="69"/>
        <item x="13"/>
        <item x="70"/>
        <item x="14"/>
        <item x="15"/>
        <item x="71"/>
        <item x="72"/>
        <item x="16"/>
        <item x="17"/>
        <item x="74"/>
        <item x="18"/>
        <item x="19"/>
        <item x="20"/>
        <item x="21"/>
        <item x="22"/>
        <item x="23"/>
        <item x="24"/>
        <item x="75"/>
        <item x="76"/>
        <item x="25"/>
        <item x="26"/>
        <item x="103"/>
        <item x="27"/>
        <item x="28"/>
        <item x="77"/>
        <item x="29"/>
        <item x="91"/>
        <item x="30"/>
        <item x="31"/>
        <item x="32"/>
        <item x="79"/>
        <item x="33"/>
        <item x="80"/>
        <item x="34"/>
        <item x="35"/>
        <item x="36"/>
        <item x="37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1"/>
        <item x="49"/>
        <item x="85"/>
        <item x="112"/>
        <item x="94"/>
        <item x="86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67"/>
        <item x="82"/>
        <item x="81"/>
        <item x="110"/>
        <item x="115"/>
        <item x="116"/>
        <item x="117"/>
        <item x="118"/>
        <item x="119"/>
        <item x="120"/>
        <item x="121"/>
        <item x="122"/>
        <item x="123"/>
        <item m="1" x="125"/>
        <item x="3"/>
        <item x="73"/>
        <item x="78"/>
        <item x="93"/>
        <item x="104"/>
        <item x="105"/>
        <item x="12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026">
        <item x="134"/>
        <item x="135"/>
        <item x="136"/>
        <item x="137"/>
        <item x="138"/>
        <item x="426"/>
        <item x="139"/>
        <item x="140"/>
        <item m="1" x="977"/>
        <item m="1" x="976"/>
        <item m="1" x="1004"/>
        <item m="1" x="918"/>
        <item m="1" x="947"/>
        <item m="1" x="974"/>
        <item m="1" x="1000"/>
        <item x="89"/>
        <item x="639"/>
        <item x="0"/>
        <item x="287"/>
        <item x="288"/>
        <item x="450"/>
        <item x="444"/>
        <item x="509"/>
        <item x="510"/>
        <item m="1" x="985"/>
        <item x="759"/>
        <item x="641"/>
        <item x="642"/>
        <item x="643"/>
        <item x="453"/>
        <item x="616"/>
        <item x="445"/>
        <item x="601"/>
        <item x="644"/>
        <item m="1" x="923"/>
        <item x="208"/>
        <item m="1" x="916"/>
        <item x="478"/>
        <item x="289"/>
        <item x="291"/>
        <item x="714"/>
        <item x="182"/>
        <item x="441"/>
        <item x="760"/>
        <item m="1" x="1020"/>
        <item m="1" x="921"/>
        <item x="304"/>
        <item x="157"/>
        <item m="1" x="952"/>
        <item m="1" x="917"/>
        <item x="651"/>
        <item x="652"/>
        <item x="519"/>
        <item x="481"/>
        <item x="653"/>
        <item x="306"/>
        <item x="520"/>
        <item x="12"/>
        <item x="360"/>
        <item x="60"/>
        <item x="61"/>
        <item x="62"/>
        <item x="63"/>
        <item x="521"/>
        <item x="588"/>
        <item x="600"/>
        <item x="307"/>
        <item x="522"/>
        <item x="308"/>
        <item x="13"/>
        <item x="14"/>
        <item x="15"/>
        <item x="311"/>
        <item x="16"/>
        <item x="312"/>
        <item x="17"/>
        <item x="313"/>
        <item x="661"/>
        <item m="1" x="924"/>
        <item x="566"/>
        <item x="64"/>
        <item x="573"/>
        <item x="320"/>
        <item x="321"/>
        <item x="526"/>
        <item x="527"/>
        <item x="27"/>
        <item x="322"/>
        <item x="528"/>
        <item x="323"/>
        <item x="28"/>
        <item x="29"/>
        <item x="531"/>
        <item x="348"/>
        <item x="742"/>
        <item x="349"/>
        <item x="325"/>
        <item x="326"/>
        <item x="30"/>
        <item x="529"/>
        <item x="337"/>
        <item x="761"/>
        <item m="1" x="950"/>
        <item m="1" x="1022"/>
        <item x="207"/>
        <item x="613"/>
        <item m="1" x="955"/>
        <item x="574"/>
        <item m="1" x="946"/>
        <item x="328"/>
        <item x="329"/>
        <item x="32"/>
        <item x="33"/>
        <item x="34"/>
        <item x="35"/>
        <item x="658"/>
        <item x="37"/>
        <item x="38"/>
        <item x="39"/>
        <item x="330"/>
        <item x="353"/>
        <item x="609"/>
        <item x="660"/>
        <item x="333"/>
        <item x="40"/>
        <item x="585"/>
        <item x="334"/>
        <item x="586"/>
        <item x="41"/>
        <item x="42"/>
        <item x="335"/>
        <item x="44"/>
        <item x="45"/>
        <item x="46"/>
        <item x="47"/>
        <item x="338"/>
        <item x="48"/>
        <item x="339"/>
        <item x="49"/>
        <item x="341"/>
        <item x="342"/>
        <item x="762"/>
        <item x="666"/>
        <item x="381"/>
        <item x="169"/>
        <item x="446"/>
        <item x="447"/>
        <item x="50"/>
        <item x="410"/>
        <item x="602"/>
        <item x="763"/>
        <item x="343"/>
        <item m="1" x="1019"/>
        <item m="1" x="941"/>
        <item x="90"/>
        <item x="159"/>
        <item x="160"/>
        <item x="161"/>
        <item x="442"/>
        <item x="560"/>
        <item x="162"/>
        <item x="589"/>
        <item x="668"/>
        <item x="351"/>
        <item x="626"/>
        <item x="454"/>
        <item x="144"/>
        <item x="55"/>
        <item x="430"/>
        <item x="145"/>
        <item x="364"/>
        <item x="354"/>
        <item x="603"/>
        <item x="670"/>
        <item x="356"/>
        <item x="627"/>
        <item x="357"/>
        <item x="532"/>
        <item x="209"/>
        <item x="183"/>
        <item x="366"/>
        <item x="170"/>
        <item m="1" x="992"/>
        <item x="56"/>
        <item x="546"/>
        <item x="344"/>
        <item x="31"/>
        <item x="367"/>
        <item x="225"/>
        <item m="1" x="956"/>
        <item m="1" x="973"/>
        <item x="358"/>
        <item x="359"/>
        <item x="57"/>
        <item x="58"/>
        <item x="59"/>
        <item x="675"/>
        <item x="368"/>
        <item x="473"/>
        <item x="361"/>
        <item x="673"/>
        <item x="674"/>
        <item x="362"/>
        <item x="533"/>
        <item x="534"/>
        <item x="363"/>
        <item x="535"/>
        <item x="365"/>
        <item x="748"/>
        <item x="91"/>
        <item x="764"/>
        <item x="443"/>
        <item x="221"/>
        <item x="350"/>
        <item m="1" x="1003"/>
        <item x="765"/>
        <item x="570"/>
        <item x="408"/>
        <item x="92"/>
        <item x="694"/>
        <item x="536"/>
        <item x="679"/>
        <item x="371"/>
        <item x="372"/>
        <item x="537"/>
        <item x="749"/>
        <item x="373"/>
        <item x="69"/>
        <item x="70"/>
        <item x="71"/>
        <item x="375"/>
        <item x="376"/>
        <item x="377"/>
        <item x="538"/>
        <item x="378"/>
        <item x="72"/>
        <item x="539"/>
        <item x="605"/>
        <item x="73"/>
        <item x="74"/>
        <item x="75"/>
        <item m="1" x="981"/>
        <item x="76"/>
        <item x="77"/>
        <item x="379"/>
        <item x="78"/>
        <item x="79"/>
        <item x="171"/>
        <item x="172"/>
        <item x="173"/>
        <item x="174"/>
        <item x="175"/>
        <item x="594"/>
        <item x="176"/>
        <item x="629"/>
        <item x="380"/>
        <item x="80"/>
        <item m="1" x="999"/>
        <item m="1" x="1010"/>
        <item x="669"/>
        <item x="119"/>
        <item x="226"/>
        <item m="1" x="931"/>
        <item x="459"/>
        <item x="766"/>
        <item x="68"/>
        <item x="767"/>
        <item x="711"/>
        <item x="768"/>
        <item x="81"/>
        <item x="82"/>
        <item x="83"/>
        <item x="84"/>
        <item x="85"/>
        <item x="86"/>
        <item x="87"/>
        <item x="750"/>
        <item x="769"/>
        <item x="88"/>
        <item x="683"/>
        <item x="383"/>
        <item x="751"/>
        <item x="93"/>
        <item x="685"/>
        <item x="542"/>
        <item x="388"/>
        <item x="389"/>
        <item x="390"/>
        <item x="384"/>
        <item x="391"/>
        <item x="227"/>
        <item x="393"/>
        <item x="394"/>
        <item x="395"/>
        <item x="396"/>
        <item x="101"/>
        <item x="398"/>
        <item x="399"/>
        <item x="102"/>
        <item x="103"/>
        <item x="104"/>
        <item m="1" x="984"/>
        <item m="1" x="1007"/>
        <item m="1" x="1008"/>
        <item m="1" x="1009"/>
        <item x="228"/>
        <item x="222"/>
        <item x="690"/>
        <item x="110"/>
        <item x="111"/>
        <item x="402"/>
        <item x="112"/>
        <item x="385"/>
        <item x="409"/>
        <item x="753"/>
        <item x="692"/>
        <item x="113"/>
        <item m="1" x="967"/>
        <item m="1" x="1023"/>
        <item x="114"/>
        <item x="115"/>
        <item x="116"/>
        <item x="117"/>
        <item x="403"/>
        <item x="404"/>
        <item x="405"/>
        <item x="406"/>
        <item x="94"/>
        <item m="1" x="949"/>
        <item x="229"/>
        <item x="548"/>
        <item x="597"/>
        <item x="121"/>
        <item x="755"/>
        <item x="210"/>
        <item x="214"/>
        <item x="416"/>
        <item x="417"/>
        <item x="418"/>
        <item x="696"/>
        <item x="419"/>
        <item x="420"/>
        <item x="421"/>
        <item x="422"/>
        <item x="423"/>
        <item x="191"/>
        <item x="215"/>
        <item x="470"/>
        <item x="553"/>
        <item x="554"/>
        <item x="429"/>
        <item x="770"/>
        <item x="771"/>
        <item x="772"/>
        <item x="141"/>
        <item x="192"/>
        <item x="431"/>
        <item x="614"/>
        <item x="773"/>
        <item x="615"/>
        <item x="698"/>
        <item x="150"/>
        <item x="151"/>
        <item x="432"/>
        <item x="555"/>
        <item x="152"/>
        <item x="153"/>
        <item x="154"/>
        <item x="155"/>
        <item x="433"/>
        <item x="434"/>
        <item x="556"/>
        <item x="156"/>
        <item x="436"/>
        <item x="437"/>
        <item x="557"/>
        <item x="523"/>
        <item x="315"/>
        <item x="316"/>
        <item x="317"/>
        <item x="318"/>
        <item x="464"/>
        <item m="1" x="965"/>
        <item x="345"/>
        <item x="559"/>
        <item x="158"/>
        <item x="590"/>
        <item x="712"/>
        <item x="163"/>
        <item x="164"/>
        <item x="165"/>
        <item x="166"/>
        <item x="167"/>
        <item x="704"/>
        <item x="706"/>
        <item x="177"/>
        <item x="178"/>
        <item x="448"/>
        <item x="179"/>
        <item x="707"/>
        <item x="708"/>
        <item x="595"/>
        <item x="709"/>
        <item x="181"/>
        <item x="624"/>
        <item x="184"/>
        <item x="451"/>
        <item x="185"/>
        <item x="631"/>
        <item x="460"/>
        <item x="591"/>
        <item x="186"/>
        <item x="625"/>
        <item x="193"/>
        <item x="66"/>
        <item x="67"/>
        <item x="168"/>
        <item x="561"/>
        <item x="438"/>
        <item x="596"/>
        <item x="633"/>
        <item x="452"/>
        <item x="562"/>
        <item m="1" x="936"/>
        <item x="194"/>
        <item m="1" x="958"/>
        <item x="195"/>
        <item x="608"/>
        <item x="216"/>
        <item x="592"/>
        <item x="203"/>
        <item x="205"/>
        <item x="716"/>
        <item x="717"/>
        <item x="223"/>
        <item x="187"/>
        <item x="188"/>
        <item x="189"/>
        <item m="1" x="996"/>
        <item x="465"/>
        <item m="1" x="982"/>
        <item x="774"/>
        <item x="196"/>
        <item x="197"/>
        <item x="206"/>
        <item x="718"/>
        <item x="461"/>
        <item x="462"/>
        <item x="463"/>
        <item x="632"/>
        <item x="386"/>
        <item m="1" x="962"/>
        <item x="565"/>
        <item m="1" x="980"/>
        <item x="466"/>
        <item x="467"/>
        <item x="468"/>
        <item m="1" x="944"/>
        <item x="775"/>
        <item x="776"/>
        <item m="1" x="964"/>
        <item m="1" x="989"/>
        <item m="1" x="1017"/>
        <item m="1" x="937"/>
        <item m="1" x="983"/>
        <item m="1" x="1014"/>
        <item x="198"/>
        <item m="1" x="960"/>
        <item x="146"/>
        <item x="147"/>
        <item x="148"/>
        <item x="149"/>
        <item x="777"/>
        <item x="469"/>
        <item m="1" x="991"/>
        <item x="407"/>
        <item x="693"/>
        <item x="471"/>
        <item x="211"/>
        <item x="212"/>
        <item x="722"/>
        <item x="695"/>
        <item x="220"/>
        <item m="1" x="986"/>
        <item x="723"/>
        <item x="54"/>
        <item x="725"/>
        <item x="199"/>
        <item x="213"/>
        <item x="472"/>
        <item x="726"/>
        <item x="568"/>
        <item x="778"/>
        <item m="1" x="966"/>
        <item m="1" x="971"/>
        <item m="1" x="925"/>
        <item m="1" x="926"/>
        <item m="1" x="927"/>
        <item m="1" x="928"/>
        <item m="1" x="929"/>
        <item x="779"/>
        <item x="780"/>
        <item x="190"/>
        <item m="1" x="990"/>
        <item x="743"/>
        <item m="1" x="938"/>
        <item m="1" x="963"/>
        <item x="581"/>
        <item m="1" x="988"/>
        <item m="1" x="1016"/>
        <item x="280"/>
        <item m="1" x="1013"/>
        <item x="10"/>
        <item x="781"/>
        <item x="200"/>
        <item x="95"/>
        <item x="782"/>
        <item m="1" x="1015"/>
        <item x="729"/>
        <item x="180"/>
        <item x="217"/>
        <item x="218"/>
        <item x="474"/>
        <item x="731"/>
        <item x="449"/>
        <item x="732"/>
        <item x="476"/>
        <item m="1" x="919"/>
        <item x="230"/>
        <item m="1" x="972"/>
        <item m="1" x="922"/>
        <item x="783"/>
        <item x="347"/>
        <item m="1" x="945"/>
        <item m="1" x="932"/>
        <item m="1" x="933"/>
        <item m="1" x="934"/>
        <item x="572"/>
        <item x="387"/>
        <item m="1" x="975"/>
        <item x="479"/>
        <item x="224"/>
        <item x="51"/>
        <item m="1" x="957"/>
        <item x="219"/>
        <item x="784"/>
        <item x="482"/>
        <item x="733"/>
        <item x="758"/>
        <item x="231"/>
        <item x="483"/>
        <item x="52"/>
        <item x="233"/>
        <item x="234"/>
        <item m="1" x="948"/>
        <item x="201"/>
        <item x="235"/>
        <item x="485"/>
        <item x="236"/>
        <item x="237"/>
        <item x="336"/>
        <item m="1" x="994"/>
        <item x="640"/>
        <item m="1" x="978"/>
        <item m="1" x="995"/>
        <item x="786"/>
        <item m="1" x="993"/>
        <item m="1" x="1018"/>
        <item x="623"/>
        <item x="53"/>
        <item m="1" x="954"/>
        <item m="1" x="951"/>
        <item m="1" x="1006"/>
        <item x="269"/>
        <item x="270"/>
        <item x="492"/>
        <item m="1" x="1012"/>
        <item x="582"/>
        <item x="744"/>
        <item m="1" x="969"/>
        <item x="787"/>
        <item x="142"/>
        <item x="96"/>
        <item x="663"/>
        <item x="737"/>
        <item x="665"/>
        <item x="284"/>
        <item x="285"/>
        <item m="1" x="940"/>
        <item m="1" x="987"/>
        <item m="1" x="1021"/>
        <item m="1" x="1001"/>
        <item m="1" x="930"/>
        <item m="1" x="998"/>
        <item m="1" x="959"/>
        <item x="411"/>
        <item x="286"/>
        <item x="507"/>
        <item x="120"/>
        <item x="480"/>
        <item x="745"/>
        <item x="18"/>
        <item x="19"/>
        <item x="20"/>
        <item x="21"/>
        <item x="622"/>
        <item x="22"/>
        <item x="23"/>
        <item x="24"/>
        <item x="25"/>
        <item x="26"/>
        <item x="232"/>
        <item x="281"/>
        <item x="282"/>
        <item x="283"/>
        <item x="547"/>
        <item x="637"/>
        <item x="508"/>
        <item x="143"/>
        <item x="458"/>
        <item x="202"/>
        <item x="738"/>
        <item x="746"/>
        <item x="319"/>
        <item x="656"/>
        <item x="43"/>
        <item x="109"/>
        <item m="1" x="1005"/>
        <item x="290"/>
        <item x="310"/>
        <item x="331"/>
        <item x="340"/>
        <item x="352"/>
        <item m="1" x="1024"/>
        <item m="1" x="920"/>
        <item x="397"/>
        <item x="427"/>
        <item x="435"/>
        <item x="455"/>
        <item x="204"/>
        <item x="477"/>
        <item x="484"/>
        <item x="785"/>
        <item x="518"/>
        <item x="524"/>
        <item x="525"/>
        <item x="382"/>
        <item x="543"/>
        <item x="544"/>
        <item x="549"/>
        <item x="440"/>
        <item x="558"/>
        <item x="564"/>
        <item m="1" x="953"/>
        <item x="584"/>
        <item x="587"/>
        <item x="804"/>
        <item x="604"/>
        <item x="540"/>
        <item x="606"/>
        <item x="607"/>
        <item m="1" x="943"/>
        <item x="630"/>
        <item x="634"/>
        <item m="1" x="968"/>
        <item x="649"/>
        <item x="314"/>
        <item x="657"/>
        <item x="659"/>
        <item x="662"/>
        <item x="346"/>
        <item x="664"/>
        <item x="355"/>
        <item m="1" x="997"/>
        <item x="671"/>
        <item x="676"/>
        <item x="680"/>
        <item x="681"/>
        <item x="684"/>
        <item x="686"/>
        <item x="688"/>
        <item x="691"/>
        <item x="699"/>
        <item x="702"/>
        <item x="610"/>
        <item x="703"/>
        <item x="719"/>
        <item x="727"/>
        <item x="475"/>
        <item m="1" x="939"/>
        <item m="1" x="1002"/>
        <item m="1" x="961"/>
        <item x="747"/>
        <item x="754"/>
        <item x="571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792"/>
        <item x="814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79"/>
        <item x="880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50"/>
        <item x="851"/>
        <item x="852"/>
        <item x="853"/>
        <item x="855"/>
        <item x="856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m="1" x="979"/>
        <item m="1" x="970"/>
        <item m="1" x="1011"/>
        <item m="1" x="942"/>
        <item x="873"/>
        <item x="818"/>
        <item x="874"/>
        <item x="875"/>
        <item x="876"/>
        <item x="877"/>
        <item x="878"/>
        <item x="881"/>
        <item x="883"/>
        <item x="884"/>
        <item x="885"/>
        <item x="849"/>
        <item x="854"/>
        <item x="857"/>
        <item x="886"/>
        <item m="1" x="935"/>
        <item x="882"/>
        <item x="889"/>
        <item x="890"/>
        <item x="891"/>
        <item x="892"/>
        <item x="894"/>
        <item x="895"/>
        <item x="897"/>
        <item x="898"/>
        <item x="899"/>
        <item x="900"/>
        <item x="901"/>
        <item x="902"/>
        <item x="903"/>
        <item x="904"/>
        <item x="906"/>
        <item x="888"/>
        <item x="907"/>
        <item x="909"/>
        <item x="910"/>
        <item x="911"/>
        <item x="912"/>
        <item m="1" x="915"/>
        <item x="1"/>
        <item x="2"/>
        <item x="3"/>
        <item x="4"/>
        <item x="5"/>
        <item x="6"/>
        <item x="7"/>
        <item x="8"/>
        <item x="9"/>
        <item x="11"/>
        <item x="36"/>
        <item x="65"/>
        <item x="97"/>
        <item x="98"/>
        <item x="99"/>
        <item x="100"/>
        <item x="105"/>
        <item x="106"/>
        <item x="107"/>
        <item x="108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72"/>
        <item x="273"/>
        <item x="274"/>
        <item x="275"/>
        <item x="276"/>
        <item x="277"/>
        <item x="278"/>
        <item x="27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9"/>
        <item x="324"/>
        <item x="327"/>
        <item x="332"/>
        <item x="369"/>
        <item x="370"/>
        <item x="374"/>
        <item x="392"/>
        <item x="400"/>
        <item x="401"/>
        <item x="412"/>
        <item x="413"/>
        <item x="414"/>
        <item x="415"/>
        <item x="424"/>
        <item x="425"/>
        <item x="428"/>
        <item x="439"/>
        <item x="456"/>
        <item x="457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11"/>
        <item x="512"/>
        <item x="513"/>
        <item x="514"/>
        <item x="515"/>
        <item x="516"/>
        <item x="517"/>
        <item x="530"/>
        <item x="541"/>
        <item x="545"/>
        <item x="550"/>
        <item x="551"/>
        <item x="552"/>
        <item x="563"/>
        <item x="567"/>
        <item x="569"/>
        <item x="575"/>
        <item x="576"/>
        <item x="577"/>
        <item x="578"/>
        <item x="579"/>
        <item x="580"/>
        <item x="583"/>
        <item x="593"/>
        <item x="598"/>
        <item x="599"/>
        <item x="611"/>
        <item x="612"/>
        <item x="617"/>
        <item x="618"/>
        <item x="619"/>
        <item x="620"/>
        <item x="621"/>
        <item x="628"/>
        <item x="635"/>
        <item x="636"/>
        <item x="638"/>
        <item x="645"/>
        <item x="646"/>
        <item x="647"/>
        <item x="648"/>
        <item x="650"/>
        <item x="654"/>
        <item x="655"/>
        <item x="667"/>
        <item x="672"/>
        <item x="677"/>
        <item x="678"/>
        <item x="682"/>
        <item x="687"/>
        <item x="689"/>
        <item x="697"/>
        <item x="700"/>
        <item x="701"/>
        <item x="705"/>
        <item x="710"/>
        <item x="713"/>
        <item x="715"/>
        <item x="720"/>
        <item x="721"/>
        <item x="724"/>
        <item x="728"/>
        <item x="730"/>
        <item x="734"/>
        <item x="735"/>
        <item x="736"/>
        <item x="739"/>
        <item x="740"/>
        <item x="741"/>
        <item x="752"/>
        <item x="756"/>
        <item x="757"/>
        <item x="815"/>
        <item x="832"/>
        <item x="833"/>
        <item x="869"/>
        <item x="870"/>
        <item x="871"/>
        <item x="872"/>
        <item x="887"/>
        <item x="893"/>
        <item x="896"/>
        <item x="905"/>
        <item x="908"/>
        <item x="913"/>
        <item x="914"/>
        <item t="default"/>
      </items>
    </pivotField>
    <pivotField showAll="0" defaultSubtotal="0"/>
    <pivotField showAll="0" defaultSubtotal="0"/>
    <pivotField dataField="1" showAll="0" defaultSubtotal="0"/>
    <pivotField dataField="1" showAll="0" defaultSubtotal="0"/>
    <pivotField showAll="0" defaultSubtotal="0">
      <items count="10">
        <item x="1"/>
        <item x="7"/>
        <item x="6"/>
        <item x="3"/>
        <item x="5"/>
        <item x="2"/>
        <item x="4"/>
        <item x="0"/>
        <item m="1" x="9"/>
        <item m="1" x="8"/>
      </items>
    </pivotField>
    <pivotField showAll="0" defaultSubtotal="0">
      <items count="4">
        <item x="0"/>
        <item x="1"/>
        <item m="1" x="3"/>
        <item m="1" x="2"/>
      </items>
    </pivotField>
    <pivotField showAll="0" defaultSubtotal="0"/>
  </pivotFields>
  <rowFields count="1">
    <field x="2"/>
  </rowFields>
  <rowItems count="126">
    <i>
      <x v="59"/>
    </i>
    <i>
      <x v="19"/>
    </i>
    <i>
      <x v="43"/>
    </i>
    <i>
      <x v="40"/>
    </i>
    <i>
      <x v="39"/>
    </i>
    <i>
      <x v="58"/>
    </i>
    <i>
      <x v="33"/>
    </i>
    <i>
      <x v="49"/>
    </i>
    <i>
      <x v="75"/>
    </i>
    <i>
      <x v="98"/>
    </i>
    <i>
      <x v="97"/>
    </i>
    <i>
      <x v="18"/>
    </i>
    <i>
      <x v="99"/>
    </i>
    <i>
      <x v="53"/>
    </i>
    <i>
      <x v="72"/>
    </i>
    <i>
      <x v="14"/>
    </i>
    <i>
      <x v="69"/>
    </i>
    <i>
      <x v="82"/>
    </i>
    <i>
      <x v="120"/>
    </i>
    <i>
      <x v="67"/>
    </i>
    <i>
      <x v="95"/>
    </i>
    <i>
      <x v="63"/>
    </i>
    <i>
      <x v="87"/>
    </i>
    <i>
      <x v="20"/>
    </i>
    <i>
      <x v="110"/>
    </i>
    <i>
      <x v="57"/>
    </i>
    <i>
      <x v="6"/>
    </i>
    <i>
      <x v="37"/>
    </i>
    <i>
      <x v="114"/>
    </i>
    <i>
      <x v="74"/>
    </i>
    <i>
      <x v="34"/>
    </i>
    <i>
      <x v="101"/>
    </i>
    <i>
      <x v="61"/>
    </i>
    <i>
      <x v="94"/>
    </i>
    <i>
      <x v="80"/>
    </i>
    <i>
      <x v="29"/>
    </i>
    <i>
      <x v="32"/>
    </i>
    <i>
      <x v="93"/>
    </i>
    <i>
      <x v="41"/>
    </i>
    <i>
      <x v="96"/>
    </i>
    <i>
      <x v="55"/>
    </i>
    <i>
      <x v="45"/>
    </i>
    <i>
      <x v="22"/>
    </i>
    <i>
      <x v="30"/>
    </i>
    <i>
      <x v="38"/>
    </i>
    <i>
      <x v="122"/>
    </i>
    <i>
      <x v="17"/>
    </i>
    <i>
      <x v="78"/>
    </i>
    <i>
      <x v="16"/>
    </i>
    <i>
      <x v="64"/>
    </i>
    <i>
      <x v="46"/>
    </i>
    <i>
      <x v="100"/>
    </i>
    <i>
      <x v="36"/>
    </i>
    <i>
      <x v="50"/>
    </i>
    <i>
      <x v="28"/>
    </i>
    <i>
      <x v="42"/>
    </i>
    <i>
      <x v="113"/>
    </i>
    <i>
      <x v="88"/>
    </i>
    <i>
      <x v="71"/>
    </i>
    <i>
      <x v="7"/>
    </i>
    <i>
      <x v="12"/>
    </i>
    <i>
      <x v="76"/>
    </i>
    <i>
      <x v="60"/>
    </i>
    <i>
      <x v="112"/>
    </i>
    <i>
      <x v="54"/>
    </i>
    <i>
      <x v="85"/>
    </i>
    <i>
      <x v="52"/>
    </i>
    <i>
      <x v="92"/>
    </i>
    <i>
      <x v="107"/>
    </i>
    <i>
      <x v="8"/>
    </i>
    <i>
      <x/>
    </i>
    <i>
      <x v="65"/>
    </i>
    <i>
      <x v="44"/>
    </i>
    <i>
      <x v="121"/>
    </i>
    <i>
      <x v="108"/>
    </i>
    <i>
      <x v="66"/>
    </i>
    <i>
      <x v="35"/>
    </i>
    <i>
      <x v="1"/>
    </i>
    <i>
      <x v="15"/>
    </i>
    <i>
      <x v="25"/>
    </i>
    <i>
      <x v="91"/>
    </i>
    <i>
      <x v="51"/>
    </i>
    <i>
      <x v="73"/>
    </i>
    <i>
      <x v="48"/>
    </i>
    <i>
      <x v="26"/>
    </i>
    <i>
      <x v="102"/>
    </i>
    <i>
      <x v="79"/>
    </i>
    <i>
      <x v="62"/>
    </i>
    <i>
      <x v="2"/>
    </i>
    <i>
      <x v="70"/>
    </i>
    <i>
      <x v="10"/>
    </i>
    <i>
      <x v="47"/>
    </i>
    <i>
      <x v="24"/>
    </i>
    <i>
      <x v="103"/>
    </i>
    <i>
      <x v="5"/>
    </i>
    <i>
      <x v="90"/>
    </i>
    <i>
      <x v="104"/>
    </i>
    <i>
      <x v="115"/>
    </i>
    <i>
      <x v="116"/>
    </i>
    <i>
      <x v="83"/>
    </i>
    <i>
      <x v="118"/>
    </i>
    <i>
      <x v="106"/>
    </i>
    <i>
      <x v="111"/>
    </i>
    <i>
      <x v="84"/>
    </i>
    <i>
      <x v="13"/>
    </i>
    <i>
      <x v="123"/>
    </i>
    <i>
      <x v="68"/>
    </i>
    <i>
      <x v="56"/>
    </i>
    <i>
      <x v="77"/>
    </i>
    <i>
      <x v="109"/>
    </i>
    <i>
      <x v="21"/>
    </i>
    <i>
      <x v="105"/>
    </i>
    <i>
      <x v="125"/>
    </i>
    <i>
      <x v="31"/>
    </i>
    <i>
      <x v="3"/>
    </i>
    <i>
      <x v="11"/>
    </i>
    <i>
      <x v="23"/>
    </i>
    <i>
      <x v="126"/>
    </i>
    <i>
      <x v="81"/>
    </i>
    <i>
      <x v="4"/>
    </i>
    <i>
      <x v="124"/>
    </i>
    <i>
      <x v="89"/>
    </i>
    <i>
      <x v="117"/>
    </i>
    <i>
      <x v="86"/>
    </i>
    <i>
      <x v="27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Сумма по полю 2023" fld="6" baseField="2" baseItem="2"/>
    <dataField name="Сумма по полю 2022" fld="7" baseField="2" baseItem="2"/>
  </dataFields>
  <formats count="2">
    <format dxfId="203">
      <pivotArea outline="0" collapsedLevelsAreSubtotals="1" fieldPosition="0"/>
    </format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Сводная таблица2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18:C27" firstHeaderRow="0" firstDataRow="1" firstDataCol="1" rowPageCount="2" colPageCount="1"/>
  <pivotFields count="11">
    <pivotField showAll="0">
      <items count="8">
        <item m="1" x="6"/>
        <item m="1" x="4"/>
        <item x="2"/>
        <item x="0"/>
        <item x="1"/>
        <item m="1" x="5"/>
        <item m="1" x="3"/>
        <item t="default"/>
      </items>
    </pivotField>
    <pivotField showAll="0">
      <items count="10">
        <item x="0"/>
        <item x="1"/>
        <item x="2"/>
        <item x="3"/>
        <item x="4"/>
        <item x="5"/>
        <item x="6"/>
        <item x="7"/>
        <item h="1" m="1" x="8"/>
        <item t="default"/>
      </items>
    </pivotField>
    <pivotField axis="axisPage" multipleItemSelectionAllowed="1" showAll="0">
      <items count="128">
        <item x="0"/>
        <item x="88"/>
        <item x="95"/>
        <item x="99"/>
        <item x="100"/>
        <item x="61"/>
        <item x="1"/>
        <item x="2"/>
        <item x="62"/>
        <item m="1" x="126"/>
        <item x="89"/>
        <item x="101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12"/>
        <item x="68"/>
        <item x="69"/>
        <item x="13"/>
        <item x="70"/>
        <item x="14"/>
        <item x="15"/>
        <item x="71"/>
        <item x="72"/>
        <item x="16"/>
        <item x="17"/>
        <item x="74"/>
        <item x="18"/>
        <item x="19"/>
        <item x="20"/>
        <item x="21"/>
        <item x="22"/>
        <item x="23"/>
        <item x="24"/>
        <item x="75"/>
        <item x="76"/>
        <item x="25"/>
        <item x="26"/>
        <item x="103"/>
        <item x="27"/>
        <item x="28"/>
        <item x="77"/>
        <item x="29"/>
        <item x="91"/>
        <item x="30"/>
        <item x="31"/>
        <item x="32"/>
        <item x="79"/>
        <item x="33"/>
        <item x="80"/>
        <item x="34"/>
        <item x="35"/>
        <item x="36"/>
        <item x="37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1"/>
        <item x="49"/>
        <item x="85"/>
        <item x="112"/>
        <item x="94"/>
        <item x="86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67"/>
        <item x="82"/>
        <item x="81"/>
        <item x="110"/>
        <item x="115"/>
        <item x="116"/>
        <item x="117"/>
        <item x="118"/>
        <item x="119"/>
        <item x="120"/>
        <item x="121"/>
        <item x="122"/>
        <item x="123"/>
        <item m="1" x="125"/>
        <item x="3"/>
        <item x="73"/>
        <item x="78"/>
        <item x="93"/>
        <item x="104"/>
        <item x="105"/>
        <item x="124"/>
        <item t="default"/>
      </items>
    </pivotField>
    <pivotField axis="axisPage" showAll="0">
      <items count="1026">
        <item x="134"/>
        <item x="135"/>
        <item x="136"/>
        <item x="137"/>
        <item x="138"/>
        <item x="426"/>
        <item x="139"/>
        <item x="140"/>
        <item m="1" x="977"/>
        <item m="1" x="976"/>
        <item m="1" x="1004"/>
        <item m="1" x="918"/>
        <item m="1" x="947"/>
        <item m="1" x="974"/>
        <item m="1" x="1000"/>
        <item x="89"/>
        <item x="639"/>
        <item x="0"/>
        <item x="287"/>
        <item x="288"/>
        <item x="450"/>
        <item x="444"/>
        <item x="509"/>
        <item x="510"/>
        <item m="1" x="985"/>
        <item x="759"/>
        <item x="641"/>
        <item x="642"/>
        <item x="643"/>
        <item x="453"/>
        <item x="616"/>
        <item x="445"/>
        <item x="601"/>
        <item x="644"/>
        <item m="1" x="923"/>
        <item x="208"/>
        <item m="1" x="916"/>
        <item x="478"/>
        <item x="289"/>
        <item x="291"/>
        <item x="714"/>
        <item x="182"/>
        <item x="441"/>
        <item x="760"/>
        <item m="1" x="1020"/>
        <item m="1" x="921"/>
        <item x="304"/>
        <item x="157"/>
        <item m="1" x="952"/>
        <item m="1" x="917"/>
        <item x="651"/>
        <item x="652"/>
        <item x="519"/>
        <item x="481"/>
        <item x="653"/>
        <item x="306"/>
        <item x="520"/>
        <item x="12"/>
        <item x="360"/>
        <item x="60"/>
        <item x="61"/>
        <item x="62"/>
        <item x="63"/>
        <item x="521"/>
        <item x="588"/>
        <item x="600"/>
        <item x="307"/>
        <item x="522"/>
        <item x="308"/>
        <item x="13"/>
        <item x="14"/>
        <item x="15"/>
        <item x="311"/>
        <item x="16"/>
        <item x="312"/>
        <item x="17"/>
        <item x="313"/>
        <item x="661"/>
        <item m="1" x="924"/>
        <item x="566"/>
        <item x="64"/>
        <item x="573"/>
        <item x="320"/>
        <item x="321"/>
        <item x="526"/>
        <item x="527"/>
        <item x="27"/>
        <item x="322"/>
        <item x="528"/>
        <item x="323"/>
        <item x="28"/>
        <item x="29"/>
        <item x="531"/>
        <item x="348"/>
        <item x="742"/>
        <item x="349"/>
        <item x="325"/>
        <item x="326"/>
        <item x="30"/>
        <item x="529"/>
        <item x="337"/>
        <item x="761"/>
        <item m="1" x="950"/>
        <item m="1" x="1022"/>
        <item x="207"/>
        <item x="613"/>
        <item m="1" x="955"/>
        <item x="574"/>
        <item m="1" x="946"/>
        <item x="328"/>
        <item x="329"/>
        <item x="32"/>
        <item x="33"/>
        <item x="34"/>
        <item x="35"/>
        <item x="658"/>
        <item x="37"/>
        <item x="38"/>
        <item x="39"/>
        <item x="330"/>
        <item x="353"/>
        <item x="609"/>
        <item x="660"/>
        <item x="333"/>
        <item x="40"/>
        <item x="585"/>
        <item x="334"/>
        <item x="586"/>
        <item x="41"/>
        <item x="42"/>
        <item x="335"/>
        <item x="44"/>
        <item x="45"/>
        <item x="46"/>
        <item x="47"/>
        <item x="338"/>
        <item x="48"/>
        <item x="339"/>
        <item x="49"/>
        <item x="341"/>
        <item x="342"/>
        <item x="762"/>
        <item x="666"/>
        <item x="381"/>
        <item x="169"/>
        <item x="446"/>
        <item x="447"/>
        <item x="50"/>
        <item x="410"/>
        <item x="602"/>
        <item x="763"/>
        <item x="343"/>
        <item m="1" x="1019"/>
        <item m="1" x="941"/>
        <item x="90"/>
        <item x="159"/>
        <item x="160"/>
        <item x="161"/>
        <item x="442"/>
        <item x="560"/>
        <item x="162"/>
        <item x="589"/>
        <item x="668"/>
        <item x="351"/>
        <item x="626"/>
        <item x="454"/>
        <item x="144"/>
        <item x="55"/>
        <item x="430"/>
        <item x="145"/>
        <item x="364"/>
        <item x="354"/>
        <item x="603"/>
        <item x="670"/>
        <item x="356"/>
        <item x="627"/>
        <item x="357"/>
        <item x="532"/>
        <item x="209"/>
        <item x="183"/>
        <item x="366"/>
        <item x="170"/>
        <item m="1" x="992"/>
        <item x="56"/>
        <item x="546"/>
        <item x="344"/>
        <item x="31"/>
        <item x="367"/>
        <item x="225"/>
        <item m="1" x="956"/>
        <item m="1" x="973"/>
        <item x="358"/>
        <item x="359"/>
        <item x="57"/>
        <item x="58"/>
        <item x="59"/>
        <item x="675"/>
        <item x="368"/>
        <item x="473"/>
        <item x="361"/>
        <item x="673"/>
        <item x="674"/>
        <item x="362"/>
        <item x="533"/>
        <item x="534"/>
        <item x="363"/>
        <item x="535"/>
        <item x="365"/>
        <item x="748"/>
        <item x="91"/>
        <item x="764"/>
        <item x="443"/>
        <item x="221"/>
        <item x="350"/>
        <item m="1" x="1003"/>
        <item x="765"/>
        <item x="570"/>
        <item x="408"/>
        <item x="92"/>
        <item x="694"/>
        <item x="536"/>
        <item x="679"/>
        <item x="371"/>
        <item x="372"/>
        <item x="537"/>
        <item x="749"/>
        <item x="373"/>
        <item x="69"/>
        <item x="70"/>
        <item x="71"/>
        <item x="375"/>
        <item x="376"/>
        <item x="377"/>
        <item x="538"/>
        <item x="378"/>
        <item x="72"/>
        <item x="539"/>
        <item x="605"/>
        <item x="73"/>
        <item x="74"/>
        <item x="75"/>
        <item m="1" x="981"/>
        <item x="76"/>
        <item x="77"/>
        <item x="379"/>
        <item x="78"/>
        <item x="79"/>
        <item x="171"/>
        <item x="172"/>
        <item x="173"/>
        <item x="174"/>
        <item x="175"/>
        <item x="594"/>
        <item x="176"/>
        <item x="629"/>
        <item x="380"/>
        <item x="80"/>
        <item m="1" x="999"/>
        <item m="1" x="1010"/>
        <item x="669"/>
        <item x="119"/>
        <item x="226"/>
        <item m="1" x="931"/>
        <item x="459"/>
        <item x="766"/>
        <item x="68"/>
        <item x="767"/>
        <item x="711"/>
        <item x="768"/>
        <item x="81"/>
        <item x="82"/>
        <item x="83"/>
        <item x="84"/>
        <item x="85"/>
        <item x="86"/>
        <item x="87"/>
        <item x="750"/>
        <item x="769"/>
        <item x="88"/>
        <item x="683"/>
        <item x="383"/>
        <item x="751"/>
        <item x="93"/>
        <item x="685"/>
        <item x="542"/>
        <item x="388"/>
        <item x="389"/>
        <item x="390"/>
        <item x="384"/>
        <item x="391"/>
        <item x="227"/>
        <item x="393"/>
        <item x="394"/>
        <item x="395"/>
        <item x="396"/>
        <item x="101"/>
        <item x="398"/>
        <item x="399"/>
        <item x="102"/>
        <item x="103"/>
        <item x="104"/>
        <item m="1" x="984"/>
        <item m="1" x="1007"/>
        <item m="1" x="1008"/>
        <item m="1" x="1009"/>
        <item x="228"/>
        <item x="222"/>
        <item x="690"/>
        <item x="110"/>
        <item x="111"/>
        <item x="402"/>
        <item x="112"/>
        <item x="385"/>
        <item x="409"/>
        <item x="753"/>
        <item x="692"/>
        <item x="113"/>
        <item m="1" x="967"/>
        <item m="1" x="1023"/>
        <item x="114"/>
        <item x="115"/>
        <item x="116"/>
        <item x="117"/>
        <item x="403"/>
        <item x="404"/>
        <item x="405"/>
        <item x="406"/>
        <item x="94"/>
        <item m="1" x="949"/>
        <item x="229"/>
        <item x="548"/>
        <item x="597"/>
        <item x="121"/>
        <item x="755"/>
        <item x="210"/>
        <item x="214"/>
        <item x="416"/>
        <item x="417"/>
        <item x="418"/>
        <item x="696"/>
        <item x="419"/>
        <item x="420"/>
        <item x="421"/>
        <item x="422"/>
        <item x="423"/>
        <item x="191"/>
        <item x="215"/>
        <item x="470"/>
        <item x="553"/>
        <item x="554"/>
        <item x="429"/>
        <item x="770"/>
        <item x="771"/>
        <item x="772"/>
        <item x="141"/>
        <item x="192"/>
        <item x="431"/>
        <item x="614"/>
        <item x="773"/>
        <item x="615"/>
        <item x="698"/>
        <item x="150"/>
        <item x="151"/>
        <item x="432"/>
        <item x="555"/>
        <item x="152"/>
        <item x="153"/>
        <item x="154"/>
        <item x="155"/>
        <item x="433"/>
        <item x="434"/>
        <item x="556"/>
        <item x="156"/>
        <item x="436"/>
        <item x="437"/>
        <item x="557"/>
        <item x="523"/>
        <item x="315"/>
        <item x="316"/>
        <item x="317"/>
        <item x="318"/>
        <item x="464"/>
        <item m="1" x="965"/>
        <item x="345"/>
        <item x="559"/>
        <item x="158"/>
        <item x="590"/>
        <item x="712"/>
        <item x="163"/>
        <item x="164"/>
        <item x="165"/>
        <item x="166"/>
        <item x="167"/>
        <item x="704"/>
        <item x="706"/>
        <item x="177"/>
        <item x="178"/>
        <item x="448"/>
        <item x="179"/>
        <item x="707"/>
        <item x="708"/>
        <item x="595"/>
        <item x="709"/>
        <item x="181"/>
        <item x="624"/>
        <item x="184"/>
        <item x="451"/>
        <item x="185"/>
        <item x="631"/>
        <item x="460"/>
        <item x="591"/>
        <item x="186"/>
        <item x="625"/>
        <item x="193"/>
        <item x="66"/>
        <item x="67"/>
        <item x="168"/>
        <item x="561"/>
        <item x="438"/>
        <item x="596"/>
        <item x="633"/>
        <item x="452"/>
        <item x="562"/>
        <item m="1" x="936"/>
        <item x="194"/>
        <item m="1" x="958"/>
        <item x="195"/>
        <item x="608"/>
        <item x="216"/>
        <item x="592"/>
        <item x="203"/>
        <item x="205"/>
        <item x="716"/>
        <item x="717"/>
        <item x="223"/>
        <item x="187"/>
        <item x="188"/>
        <item x="189"/>
        <item m="1" x="996"/>
        <item x="465"/>
        <item m="1" x="982"/>
        <item x="774"/>
        <item x="196"/>
        <item x="197"/>
        <item x="206"/>
        <item x="718"/>
        <item x="461"/>
        <item x="462"/>
        <item x="463"/>
        <item x="632"/>
        <item x="386"/>
        <item m="1" x="962"/>
        <item x="565"/>
        <item m="1" x="980"/>
        <item x="466"/>
        <item x="467"/>
        <item x="468"/>
        <item m="1" x="944"/>
        <item x="775"/>
        <item x="776"/>
        <item m="1" x="964"/>
        <item m="1" x="989"/>
        <item m="1" x="1017"/>
        <item m="1" x="937"/>
        <item m="1" x="983"/>
        <item m="1" x="1014"/>
        <item x="198"/>
        <item m="1" x="960"/>
        <item x="146"/>
        <item x="147"/>
        <item x="148"/>
        <item x="149"/>
        <item x="777"/>
        <item x="469"/>
        <item m="1" x="991"/>
        <item x="407"/>
        <item x="693"/>
        <item x="471"/>
        <item x="211"/>
        <item x="212"/>
        <item x="722"/>
        <item x="695"/>
        <item x="220"/>
        <item m="1" x="986"/>
        <item x="723"/>
        <item x="54"/>
        <item x="725"/>
        <item x="199"/>
        <item x="213"/>
        <item x="472"/>
        <item x="726"/>
        <item x="568"/>
        <item x="778"/>
        <item m="1" x="966"/>
        <item m="1" x="971"/>
        <item m="1" x="925"/>
        <item m="1" x="926"/>
        <item m="1" x="927"/>
        <item m="1" x="928"/>
        <item m="1" x="929"/>
        <item x="779"/>
        <item x="780"/>
        <item x="190"/>
        <item m="1" x="990"/>
        <item x="743"/>
        <item m="1" x="938"/>
        <item m="1" x="963"/>
        <item x="581"/>
        <item m="1" x="988"/>
        <item m="1" x="1016"/>
        <item x="280"/>
        <item m="1" x="1013"/>
        <item x="10"/>
        <item x="781"/>
        <item x="200"/>
        <item x="95"/>
        <item x="782"/>
        <item m="1" x="1015"/>
        <item x="729"/>
        <item x="180"/>
        <item x="217"/>
        <item x="218"/>
        <item x="474"/>
        <item x="731"/>
        <item x="449"/>
        <item x="732"/>
        <item x="476"/>
        <item m="1" x="919"/>
        <item x="230"/>
        <item m="1" x="972"/>
        <item m="1" x="922"/>
        <item x="783"/>
        <item x="347"/>
        <item m="1" x="945"/>
        <item m="1" x="932"/>
        <item m="1" x="933"/>
        <item m="1" x="934"/>
        <item x="572"/>
        <item x="387"/>
        <item m="1" x="975"/>
        <item x="479"/>
        <item x="224"/>
        <item x="51"/>
        <item m="1" x="957"/>
        <item x="219"/>
        <item x="784"/>
        <item x="482"/>
        <item x="733"/>
        <item x="758"/>
        <item x="231"/>
        <item x="483"/>
        <item x="52"/>
        <item x="233"/>
        <item x="234"/>
        <item m="1" x="948"/>
        <item x="201"/>
        <item x="235"/>
        <item x="485"/>
        <item x="236"/>
        <item x="237"/>
        <item x="336"/>
        <item m="1" x="994"/>
        <item x="640"/>
        <item m="1" x="978"/>
        <item m="1" x="995"/>
        <item x="786"/>
        <item m="1" x="993"/>
        <item m="1" x="1018"/>
        <item x="623"/>
        <item x="53"/>
        <item m="1" x="954"/>
        <item m="1" x="951"/>
        <item m="1" x="1006"/>
        <item x="269"/>
        <item x="270"/>
        <item x="492"/>
        <item m="1" x="1012"/>
        <item x="582"/>
        <item x="744"/>
        <item m="1" x="969"/>
        <item x="787"/>
        <item x="142"/>
        <item x="96"/>
        <item x="663"/>
        <item x="737"/>
        <item x="665"/>
        <item x="284"/>
        <item x="285"/>
        <item m="1" x="940"/>
        <item m="1" x="987"/>
        <item m="1" x="1021"/>
        <item m="1" x="1001"/>
        <item m="1" x="930"/>
        <item m="1" x="998"/>
        <item m="1" x="959"/>
        <item x="411"/>
        <item x="286"/>
        <item x="507"/>
        <item x="120"/>
        <item x="480"/>
        <item x="745"/>
        <item x="18"/>
        <item x="19"/>
        <item x="20"/>
        <item x="21"/>
        <item x="622"/>
        <item x="22"/>
        <item x="23"/>
        <item x="24"/>
        <item x="25"/>
        <item x="26"/>
        <item x="232"/>
        <item x="281"/>
        <item x="282"/>
        <item x="283"/>
        <item x="547"/>
        <item x="637"/>
        <item x="508"/>
        <item x="143"/>
        <item x="458"/>
        <item x="202"/>
        <item x="738"/>
        <item x="746"/>
        <item x="319"/>
        <item x="656"/>
        <item x="43"/>
        <item x="109"/>
        <item m="1" x="1005"/>
        <item x="290"/>
        <item x="310"/>
        <item x="331"/>
        <item x="340"/>
        <item x="352"/>
        <item m="1" x="1024"/>
        <item m="1" x="920"/>
        <item x="397"/>
        <item x="427"/>
        <item x="435"/>
        <item x="455"/>
        <item x="204"/>
        <item x="477"/>
        <item x="484"/>
        <item x="785"/>
        <item x="518"/>
        <item x="524"/>
        <item x="525"/>
        <item x="382"/>
        <item x="543"/>
        <item x="544"/>
        <item x="549"/>
        <item x="440"/>
        <item x="558"/>
        <item x="564"/>
        <item m="1" x="953"/>
        <item x="584"/>
        <item x="587"/>
        <item x="804"/>
        <item x="604"/>
        <item x="540"/>
        <item x="606"/>
        <item x="607"/>
        <item m="1" x="943"/>
        <item x="630"/>
        <item x="634"/>
        <item m="1" x="968"/>
        <item x="649"/>
        <item x="314"/>
        <item x="657"/>
        <item x="659"/>
        <item x="662"/>
        <item x="346"/>
        <item x="664"/>
        <item x="355"/>
        <item m="1" x="997"/>
        <item x="671"/>
        <item x="676"/>
        <item x="680"/>
        <item x="681"/>
        <item x="684"/>
        <item x="686"/>
        <item x="688"/>
        <item x="691"/>
        <item x="699"/>
        <item x="702"/>
        <item x="610"/>
        <item x="703"/>
        <item x="719"/>
        <item x="727"/>
        <item x="475"/>
        <item m="1" x="939"/>
        <item m="1" x="1002"/>
        <item m="1" x="961"/>
        <item x="747"/>
        <item x="754"/>
        <item x="571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792"/>
        <item x="814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79"/>
        <item x="880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50"/>
        <item x="851"/>
        <item x="852"/>
        <item x="853"/>
        <item x="855"/>
        <item x="856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m="1" x="979"/>
        <item m="1" x="970"/>
        <item m="1" x="1011"/>
        <item m="1" x="942"/>
        <item x="873"/>
        <item x="818"/>
        <item x="874"/>
        <item x="875"/>
        <item x="876"/>
        <item x="877"/>
        <item x="878"/>
        <item x="881"/>
        <item x="883"/>
        <item x="884"/>
        <item x="885"/>
        <item x="849"/>
        <item x="854"/>
        <item x="857"/>
        <item x="886"/>
        <item m="1" x="935"/>
        <item x="882"/>
        <item x="889"/>
        <item x="890"/>
        <item x="891"/>
        <item x="892"/>
        <item x="894"/>
        <item x="895"/>
        <item x="897"/>
        <item x="898"/>
        <item x="899"/>
        <item x="900"/>
        <item x="901"/>
        <item x="902"/>
        <item x="903"/>
        <item x="904"/>
        <item x="906"/>
        <item x="888"/>
        <item x="907"/>
        <item x="909"/>
        <item x="910"/>
        <item x="911"/>
        <item x="912"/>
        <item m="1" x="915"/>
        <item x="1"/>
        <item x="2"/>
        <item x="3"/>
        <item x="4"/>
        <item x="5"/>
        <item x="6"/>
        <item x="7"/>
        <item x="8"/>
        <item x="9"/>
        <item x="11"/>
        <item x="36"/>
        <item x="65"/>
        <item x="97"/>
        <item x="98"/>
        <item x="99"/>
        <item x="100"/>
        <item x="105"/>
        <item x="106"/>
        <item x="107"/>
        <item x="108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72"/>
        <item x="273"/>
        <item x="274"/>
        <item x="275"/>
        <item x="276"/>
        <item x="277"/>
        <item x="278"/>
        <item x="27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9"/>
        <item x="324"/>
        <item x="327"/>
        <item x="332"/>
        <item x="369"/>
        <item x="370"/>
        <item x="374"/>
        <item x="392"/>
        <item x="400"/>
        <item x="401"/>
        <item x="412"/>
        <item x="413"/>
        <item x="414"/>
        <item x="415"/>
        <item x="424"/>
        <item x="425"/>
        <item x="428"/>
        <item x="439"/>
        <item x="456"/>
        <item x="457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11"/>
        <item x="512"/>
        <item x="513"/>
        <item x="514"/>
        <item x="515"/>
        <item x="516"/>
        <item x="517"/>
        <item x="530"/>
        <item x="541"/>
        <item x="545"/>
        <item x="550"/>
        <item x="551"/>
        <item x="552"/>
        <item x="563"/>
        <item x="567"/>
        <item x="569"/>
        <item x="575"/>
        <item x="576"/>
        <item x="577"/>
        <item x="578"/>
        <item x="579"/>
        <item x="580"/>
        <item x="583"/>
        <item x="593"/>
        <item x="598"/>
        <item x="599"/>
        <item x="611"/>
        <item x="612"/>
        <item x="617"/>
        <item x="618"/>
        <item x="619"/>
        <item x="620"/>
        <item x="621"/>
        <item x="628"/>
        <item x="635"/>
        <item x="636"/>
        <item x="638"/>
        <item x="645"/>
        <item x="646"/>
        <item x="647"/>
        <item x="648"/>
        <item x="650"/>
        <item x="654"/>
        <item x="655"/>
        <item x="667"/>
        <item x="672"/>
        <item x="677"/>
        <item x="678"/>
        <item x="682"/>
        <item x="687"/>
        <item x="689"/>
        <item x="697"/>
        <item x="700"/>
        <item x="701"/>
        <item x="705"/>
        <item x="710"/>
        <item x="713"/>
        <item x="715"/>
        <item x="720"/>
        <item x="721"/>
        <item x="724"/>
        <item x="728"/>
        <item x="730"/>
        <item x="734"/>
        <item x="735"/>
        <item x="736"/>
        <item x="739"/>
        <item x="740"/>
        <item x="741"/>
        <item x="752"/>
        <item x="756"/>
        <item x="757"/>
        <item x="815"/>
        <item x="832"/>
        <item x="833"/>
        <item x="869"/>
        <item x="870"/>
        <item x="871"/>
        <item x="872"/>
        <item x="887"/>
        <item x="893"/>
        <item x="896"/>
        <item x="905"/>
        <item x="908"/>
        <item x="913"/>
        <item x="914"/>
        <item t="default"/>
      </items>
    </pivotField>
    <pivotField showAll="0" defaultSubtotal="0"/>
    <pivotField showAll="0" defaultSubtotal="0"/>
    <pivotField dataField="1" showAll="0" defaultSubtotal="0"/>
    <pivotField dataField="1" showAll="0" defaultSubtotal="0"/>
    <pivotField showAll="0" defaultSubtotal="0">
      <items count="10">
        <item x="1"/>
        <item x="7"/>
        <item x="6"/>
        <item x="3"/>
        <item x="5"/>
        <item x="2"/>
        <item x="4"/>
        <item x="0"/>
        <item m="1" x="9"/>
        <item m="1" x="8"/>
      </items>
    </pivotField>
    <pivotField showAll="0" defaultSubtotal="0">
      <items count="4">
        <item x="0"/>
        <item x="1"/>
        <item m="1" x="3"/>
        <item m="1" x="2"/>
      </items>
    </pivotField>
    <pivotField axis="axisRow" showAll="0" sortType="descending" defaultSubtotal="0">
      <items count="9">
        <item x="0"/>
        <item x="1"/>
        <item x="2"/>
        <item x="3"/>
        <item x="4"/>
        <item x="5"/>
        <item x="6"/>
        <item x="7"/>
        <item m="1"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0"/>
  </rowFields>
  <rowItems count="9">
    <i>
      <x v="6"/>
    </i>
    <i>
      <x v="1"/>
    </i>
    <i>
      <x v="2"/>
    </i>
    <i>
      <x v="7"/>
    </i>
    <i>
      <x v="5"/>
    </i>
    <i>
      <x v="4"/>
    </i>
    <i>
      <x v="3"/>
    </i>
    <i>
      <x/>
    </i>
    <i t="grand">
      <x/>
    </i>
  </rowItems>
  <colFields count="1">
    <field x="-2"/>
  </colFields>
  <colItems count="2">
    <i>
      <x/>
    </i>
    <i i="1">
      <x v="1"/>
    </i>
  </colItems>
  <pageFields count="2">
    <pageField fld="3" hier="-1"/>
    <pageField fld="2" hier="-1"/>
  </pageFields>
  <dataFields count="2">
    <dataField name="Сумма по полю 2023" fld="6" baseField="1" baseItem="3"/>
    <dataField name="Сумма по полю 2022" fld="7" baseField="1" baseItem="3"/>
  </dataFields>
  <formats count="2">
    <format dxfId="205">
      <pivotArea outline="0" collapsedLevelsAreSubtotals="1" fieldPosition="0"/>
    </format>
    <format dxfId="20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4000000}" name="Сводная таблица5" cacheId="6" applyNumberFormats="0" applyBorderFormats="0" applyFontFormats="0" applyPatternFormats="0" applyAlignmentFormats="0" applyWidthHeightFormats="1" dataCaption="Значения" updatedVersion="6" minRefreshableVersion="3" itemPrintTitles="1" createdVersion="6" indent="0" outline="1" outlineData="1" multipleFieldFilters="0">
  <location ref="H70:J79" firstHeaderRow="0" firstDataRow="1" firstDataCol="1" rowPageCount="5" colPageCount="1"/>
  <pivotFields count="11">
    <pivotField axis="axisPage" showAll="0">
      <items count="8">
        <item m="1" x="6"/>
        <item x="0"/>
        <item m="1" x="5"/>
        <item m="1" x="3"/>
        <item m="1" x="4"/>
        <item x="1"/>
        <item x="2"/>
        <item t="default"/>
      </items>
    </pivotField>
    <pivotField axis="axisPage" multipleItemSelectionAllowed="1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h="1" m="1" x="8"/>
        <item t="default"/>
      </items>
    </pivotField>
    <pivotField axis="axisPage" multipleItemSelectionAllowed="1" showAll="0">
      <items count="128">
        <item x="0"/>
        <item x="88"/>
        <item x="95"/>
        <item x="99"/>
        <item x="100"/>
        <item x="61"/>
        <item x="1"/>
        <item x="2"/>
        <item x="62"/>
        <item m="1" x="126"/>
        <item x="89"/>
        <item x="101"/>
        <item x="4"/>
        <item x="90"/>
        <item x="5"/>
        <item x="63"/>
        <item x="6"/>
        <item x="7"/>
        <item x="8"/>
        <item x="9"/>
        <item x="10"/>
        <item x="102"/>
        <item x="64"/>
        <item x="65"/>
        <item x="96"/>
        <item x="66"/>
        <item x="11"/>
        <item x="98"/>
        <item x="12"/>
        <item x="68"/>
        <item x="69"/>
        <item x="13"/>
        <item x="70"/>
        <item x="14"/>
        <item x="15"/>
        <item x="71"/>
        <item x="72"/>
        <item x="16"/>
        <item x="17"/>
        <item x="74"/>
        <item x="18"/>
        <item x="19"/>
        <item x="20"/>
        <item x="21"/>
        <item x="22"/>
        <item x="23"/>
        <item x="24"/>
        <item x="75"/>
        <item x="76"/>
        <item x="25"/>
        <item x="26"/>
        <item x="103"/>
        <item x="27"/>
        <item x="28"/>
        <item x="77"/>
        <item x="29"/>
        <item x="91"/>
        <item x="30"/>
        <item x="31"/>
        <item x="32"/>
        <item x="79"/>
        <item x="33"/>
        <item x="80"/>
        <item x="34"/>
        <item x="35"/>
        <item x="36"/>
        <item x="37"/>
        <item x="38"/>
        <item x="106"/>
        <item x="39"/>
        <item x="97"/>
        <item x="40"/>
        <item x="41"/>
        <item x="83"/>
        <item x="42"/>
        <item x="43"/>
        <item x="44"/>
        <item x="107"/>
        <item x="45"/>
        <item x="92"/>
        <item x="46"/>
        <item x="84"/>
        <item x="47"/>
        <item x="108"/>
        <item x="109"/>
        <item x="48"/>
        <item x="111"/>
        <item x="49"/>
        <item x="85"/>
        <item x="112"/>
        <item x="94"/>
        <item x="86"/>
        <item x="50"/>
        <item x="51"/>
        <item x="52"/>
        <item x="53"/>
        <item x="54"/>
        <item x="55"/>
        <item x="56"/>
        <item x="57"/>
        <item x="58"/>
        <item x="59"/>
        <item x="60"/>
        <item x="113"/>
        <item x="87"/>
        <item x="114"/>
        <item x="67"/>
        <item x="82"/>
        <item x="81"/>
        <item x="110"/>
        <item x="115"/>
        <item x="116"/>
        <item x="117"/>
        <item x="118"/>
        <item x="119"/>
        <item x="120"/>
        <item x="121"/>
        <item x="122"/>
        <item x="123"/>
        <item m="1" x="125"/>
        <item x="3"/>
        <item x="73"/>
        <item x="78"/>
        <item x="93"/>
        <item x="104"/>
        <item x="105"/>
        <item x="124"/>
        <item t="default"/>
      </items>
    </pivotField>
    <pivotField axis="axisPage" showAll="0">
      <items count="1026">
        <item x="134"/>
        <item x="135"/>
        <item x="136"/>
        <item x="137"/>
        <item x="138"/>
        <item x="426"/>
        <item x="139"/>
        <item x="140"/>
        <item m="1" x="977"/>
        <item m="1" x="976"/>
        <item m="1" x="1004"/>
        <item m="1" x="918"/>
        <item m="1" x="947"/>
        <item m="1" x="974"/>
        <item m="1" x="1000"/>
        <item x="89"/>
        <item x="639"/>
        <item x="0"/>
        <item x="287"/>
        <item x="288"/>
        <item x="450"/>
        <item x="444"/>
        <item x="509"/>
        <item x="510"/>
        <item m="1" x="985"/>
        <item x="759"/>
        <item x="641"/>
        <item x="642"/>
        <item x="643"/>
        <item x="453"/>
        <item x="616"/>
        <item x="445"/>
        <item x="601"/>
        <item x="644"/>
        <item m="1" x="923"/>
        <item x="208"/>
        <item m="1" x="916"/>
        <item x="478"/>
        <item x="289"/>
        <item x="291"/>
        <item x="714"/>
        <item x="182"/>
        <item x="441"/>
        <item x="760"/>
        <item m="1" x="1020"/>
        <item m="1" x="921"/>
        <item x="304"/>
        <item x="157"/>
        <item m="1" x="952"/>
        <item m="1" x="917"/>
        <item x="651"/>
        <item x="652"/>
        <item x="519"/>
        <item x="481"/>
        <item x="653"/>
        <item x="306"/>
        <item x="520"/>
        <item x="12"/>
        <item x="360"/>
        <item x="60"/>
        <item x="61"/>
        <item x="62"/>
        <item x="63"/>
        <item x="521"/>
        <item x="588"/>
        <item x="600"/>
        <item x="307"/>
        <item x="522"/>
        <item x="308"/>
        <item x="13"/>
        <item x="14"/>
        <item x="15"/>
        <item x="311"/>
        <item x="16"/>
        <item x="312"/>
        <item x="17"/>
        <item x="313"/>
        <item x="661"/>
        <item m="1" x="924"/>
        <item x="566"/>
        <item x="64"/>
        <item x="573"/>
        <item x="320"/>
        <item x="321"/>
        <item x="526"/>
        <item x="527"/>
        <item x="27"/>
        <item x="322"/>
        <item x="528"/>
        <item x="323"/>
        <item x="28"/>
        <item x="29"/>
        <item x="531"/>
        <item x="348"/>
        <item x="742"/>
        <item x="349"/>
        <item x="325"/>
        <item x="326"/>
        <item x="30"/>
        <item x="529"/>
        <item x="337"/>
        <item x="761"/>
        <item m="1" x="950"/>
        <item m="1" x="1022"/>
        <item x="207"/>
        <item x="613"/>
        <item m="1" x="955"/>
        <item x="574"/>
        <item m="1" x="946"/>
        <item x="328"/>
        <item x="329"/>
        <item x="32"/>
        <item x="33"/>
        <item x="34"/>
        <item x="35"/>
        <item x="658"/>
        <item x="37"/>
        <item x="38"/>
        <item x="39"/>
        <item x="330"/>
        <item x="353"/>
        <item x="609"/>
        <item x="660"/>
        <item x="333"/>
        <item x="40"/>
        <item x="585"/>
        <item x="334"/>
        <item x="586"/>
        <item x="41"/>
        <item x="42"/>
        <item x="335"/>
        <item x="44"/>
        <item x="45"/>
        <item x="46"/>
        <item x="47"/>
        <item x="338"/>
        <item x="48"/>
        <item x="339"/>
        <item x="49"/>
        <item x="341"/>
        <item x="342"/>
        <item x="762"/>
        <item x="666"/>
        <item x="381"/>
        <item x="169"/>
        <item x="446"/>
        <item x="447"/>
        <item x="50"/>
        <item x="410"/>
        <item x="602"/>
        <item x="763"/>
        <item x="343"/>
        <item m="1" x="1019"/>
        <item m="1" x="941"/>
        <item x="90"/>
        <item x="159"/>
        <item x="160"/>
        <item x="161"/>
        <item x="442"/>
        <item x="560"/>
        <item x="162"/>
        <item x="589"/>
        <item x="668"/>
        <item x="351"/>
        <item x="626"/>
        <item x="454"/>
        <item x="144"/>
        <item x="55"/>
        <item x="430"/>
        <item x="145"/>
        <item x="364"/>
        <item x="354"/>
        <item x="603"/>
        <item x="670"/>
        <item x="356"/>
        <item x="627"/>
        <item x="357"/>
        <item x="532"/>
        <item x="209"/>
        <item x="183"/>
        <item x="366"/>
        <item x="170"/>
        <item m="1" x="992"/>
        <item x="56"/>
        <item x="546"/>
        <item x="344"/>
        <item x="31"/>
        <item x="367"/>
        <item x="225"/>
        <item m="1" x="956"/>
        <item m="1" x="973"/>
        <item x="358"/>
        <item x="359"/>
        <item x="57"/>
        <item x="58"/>
        <item x="59"/>
        <item x="675"/>
        <item x="368"/>
        <item x="473"/>
        <item x="361"/>
        <item x="673"/>
        <item x="674"/>
        <item x="362"/>
        <item x="533"/>
        <item x="534"/>
        <item x="363"/>
        <item x="535"/>
        <item x="365"/>
        <item x="748"/>
        <item x="91"/>
        <item x="764"/>
        <item x="443"/>
        <item x="221"/>
        <item x="350"/>
        <item m="1" x="1003"/>
        <item x="765"/>
        <item x="570"/>
        <item x="408"/>
        <item x="92"/>
        <item x="694"/>
        <item x="536"/>
        <item x="679"/>
        <item x="371"/>
        <item x="372"/>
        <item x="537"/>
        <item x="749"/>
        <item x="373"/>
        <item x="69"/>
        <item x="70"/>
        <item x="71"/>
        <item x="375"/>
        <item x="376"/>
        <item x="377"/>
        <item x="538"/>
        <item x="378"/>
        <item x="72"/>
        <item x="539"/>
        <item x="605"/>
        <item x="73"/>
        <item x="74"/>
        <item x="75"/>
        <item m="1" x="981"/>
        <item x="76"/>
        <item x="77"/>
        <item x="379"/>
        <item x="78"/>
        <item x="79"/>
        <item x="171"/>
        <item x="172"/>
        <item x="173"/>
        <item x="174"/>
        <item x="175"/>
        <item x="594"/>
        <item x="176"/>
        <item x="629"/>
        <item x="380"/>
        <item x="80"/>
        <item m="1" x="999"/>
        <item m="1" x="1010"/>
        <item x="669"/>
        <item x="119"/>
        <item x="226"/>
        <item m="1" x="931"/>
        <item x="459"/>
        <item x="766"/>
        <item x="68"/>
        <item x="767"/>
        <item x="711"/>
        <item x="768"/>
        <item x="81"/>
        <item x="82"/>
        <item x="83"/>
        <item x="84"/>
        <item x="85"/>
        <item x="86"/>
        <item x="87"/>
        <item x="750"/>
        <item x="769"/>
        <item x="88"/>
        <item x="683"/>
        <item x="383"/>
        <item x="751"/>
        <item x="93"/>
        <item x="685"/>
        <item x="542"/>
        <item x="388"/>
        <item x="389"/>
        <item x="390"/>
        <item x="384"/>
        <item x="391"/>
        <item x="227"/>
        <item x="393"/>
        <item x="394"/>
        <item x="395"/>
        <item x="396"/>
        <item x="101"/>
        <item x="398"/>
        <item x="399"/>
        <item x="102"/>
        <item x="103"/>
        <item x="104"/>
        <item m="1" x="984"/>
        <item m="1" x="1007"/>
        <item m="1" x="1008"/>
        <item m="1" x="1009"/>
        <item x="228"/>
        <item x="222"/>
        <item x="690"/>
        <item x="110"/>
        <item x="111"/>
        <item x="402"/>
        <item x="112"/>
        <item x="385"/>
        <item x="409"/>
        <item x="753"/>
        <item x="692"/>
        <item x="113"/>
        <item m="1" x="967"/>
        <item m="1" x="1023"/>
        <item x="114"/>
        <item x="115"/>
        <item x="116"/>
        <item x="117"/>
        <item x="403"/>
        <item x="404"/>
        <item x="405"/>
        <item x="406"/>
        <item x="94"/>
        <item m="1" x="949"/>
        <item x="229"/>
        <item x="548"/>
        <item x="597"/>
        <item x="121"/>
        <item x="755"/>
        <item x="210"/>
        <item x="214"/>
        <item x="416"/>
        <item x="417"/>
        <item x="418"/>
        <item x="696"/>
        <item x="419"/>
        <item x="420"/>
        <item x="421"/>
        <item x="422"/>
        <item x="423"/>
        <item x="191"/>
        <item x="215"/>
        <item x="470"/>
        <item x="553"/>
        <item x="554"/>
        <item x="429"/>
        <item x="770"/>
        <item x="771"/>
        <item x="772"/>
        <item x="141"/>
        <item x="192"/>
        <item x="431"/>
        <item x="614"/>
        <item x="773"/>
        <item x="615"/>
        <item x="698"/>
        <item x="150"/>
        <item x="151"/>
        <item x="432"/>
        <item x="555"/>
        <item x="152"/>
        <item x="153"/>
        <item x="154"/>
        <item x="155"/>
        <item x="433"/>
        <item x="434"/>
        <item x="556"/>
        <item x="156"/>
        <item x="436"/>
        <item x="437"/>
        <item x="557"/>
        <item x="523"/>
        <item x="315"/>
        <item x="316"/>
        <item x="317"/>
        <item x="318"/>
        <item x="464"/>
        <item m="1" x="965"/>
        <item x="345"/>
        <item x="559"/>
        <item x="158"/>
        <item x="590"/>
        <item x="712"/>
        <item x="163"/>
        <item x="164"/>
        <item x="165"/>
        <item x="166"/>
        <item x="167"/>
        <item x="704"/>
        <item x="706"/>
        <item x="177"/>
        <item x="178"/>
        <item x="448"/>
        <item x="179"/>
        <item x="707"/>
        <item x="708"/>
        <item x="595"/>
        <item x="709"/>
        <item x="181"/>
        <item x="624"/>
        <item x="184"/>
        <item x="451"/>
        <item x="185"/>
        <item x="631"/>
        <item x="460"/>
        <item x="591"/>
        <item x="186"/>
        <item x="625"/>
        <item x="193"/>
        <item x="66"/>
        <item x="67"/>
        <item x="168"/>
        <item x="561"/>
        <item x="438"/>
        <item x="596"/>
        <item x="633"/>
        <item x="452"/>
        <item x="562"/>
        <item m="1" x="936"/>
        <item x="194"/>
        <item m="1" x="958"/>
        <item x="195"/>
        <item x="608"/>
        <item x="216"/>
        <item x="592"/>
        <item x="203"/>
        <item x="205"/>
        <item x="716"/>
        <item x="717"/>
        <item x="223"/>
        <item x="187"/>
        <item x="188"/>
        <item x="189"/>
        <item m="1" x="996"/>
        <item x="465"/>
        <item m="1" x="982"/>
        <item x="774"/>
        <item x="196"/>
        <item x="197"/>
        <item x="206"/>
        <item x="718"/>
        <item x="461"/>
        <item x="462"/>
        <item x="463"/>
        <item x="632"/>
        <item x="386"/>
        <item m="1" x="962"/>
        <item x="565"/>
        <item m="1" x="980"/>
        <item x="466"/>
        <item x="467"/>
        <item x="468"/>
        <item m="1" x="944"/>
        <item x="775"/>
        <item x="776"/>
        <item m="1" x="964"/>
        <item m="1" x="989"/>
        <item m="1" x="1017"/>
        <item m="1" x="937"/>
        <item m="1" x="983"/>
        <item m="1" x="1014"/>
        <item x="198"/>
        <item m="1" x="960"/>
        <item x="146"/>
        <item x="147"/>
        <item x="148"/>
        <item x="149"/>
        <item x="777"/>
        <item x="469"/>
        <item m="1" x="991"/>
        <item x="407"/>
        <item x="693"/>
        <item x="471"/>
        <item x="211"/>
        <item x="212"/>
        <item x="722"/>
        <item x="695"/>
        <item x="220"/>
        <item m="1" x="986"/>
        <item x="723"/>
        <item x="54"/>
        <item x="725"/>
        <item x="199"/>
        <item x="213"/>
        <item x="472"/>
        <item x="726"/>
        <item x="568"/>
        <item x="778"/>
        <item m="1" x="966"/>
        <item m="1" x="971"/>
        <item m="1" x="925"/>
        <item m="1" x="926"/>
        <item m="1" x="927"/>
        <item m="1" x="928"/>
        <item m="1" x="929"/>
        <item x="779"/>
        <item x="780"/>
        <item x="190"/>
        <item m="1" x="990"/>
        <item x="743"/>
        <item m="1" x="938"/>
        <item m="1" x="963"/>
        <item x="581"/>
        <item m="1" x="988"/>
        <item m="1" x="1016"/>
        <item x="280"/>
        <item m="1" x="1013"/>
        <item x="10"/>
        <item x="781"/>
        <item x="200"/>
        <item x="95"/>
        <item x="782"/>
        <item m="1" x="1015"/>
        <item x="729"/>
        <item x="180"/>
        <item x="217"/>
        <item x="218"/>
        <item x="474"/>
        <item x="731"/>
        <item x="449"/>
        <item x="732"/>
        <item x="476"/>
        <item m="1" x="919"/>
        <item x="230"/>
        <item m="1" x="972"/>
        <item m="1" x="922"/>
        <item x="783"/>
        <item x="347"/>
        <item m="1" x="945"/>
        <item m="1" x="932"/>
        <item m="1" x="933"/>
        <item m="1" x="934"/>
        <item x="572"/>
        <item x="387"/>
        <item m="1" x="975"/>
        <item x="479"/>
        <item x="224"/>
        <item x="51"/>
        <item m="1" x="957"/>
        <item x="219"/>
        <item x="784"/>
        <item x="482"/>
        <item x="733"/>
        <item x="758"/>
        <item x="231"/>
        <item x="483"/>
        <item x="52"/>
        <item x="233"/>
        <item x="234"/>
        <item m="1" x="948"/>
        <item x="201"/>
        <item x="235"/>
        <item x="485"/>
        <item x="236"/>
        <item x="237"/>
        <item x="336"/>
        <item m="1" x="994"/>
        <item x="640"/>
        <item m="1" x="978"/>
        <item m="1" x="995"/>
        <item x="786"/>
        <item m="1" x="993"/>
        <item m="1" x="1018"/>
        <item x="623"/>
        <item x="53"/>
        <item m="1" x="954"/>
        <item m="1" x="951"/>
        <item m="1" x="1006"/>
        <item x="269"/>
        <item x="270"/>
        <item x="492"/>
        <item m="1" x="1012"/>
        <item x="582"/>
        <item x="744"/>
        <item m="1" x="969"/>
        <item x="787"/>
        <item x="142"/>
        <item x="96"/>
        <item x="663"/>
        <item x="737"/>
        <item x="665"/>
        <item x="284"/>
        <item x="285"/>
        <item m="1" x="940"/>
        <item m="1" x="987"/>
        <item m="1" x="1021"/>
        <item m="1" x="1001"/>
        <item m="1" x="930"/>
        <item m="1" x="998"/>
        <item m="1" x="959"/>
        <item x="411"/>
        <item x="286"/>
        <item x="507"/>
        <item x="120"/>
        <item x="480"/>
        <item x="745"/>
        <item x="18"/>
        <item x="19"/>
        <item x="20"/>
        <item x="21"/>
        <item x="622"/>
        <item x="22"/>
        <item x="23"/>
        <item x="24"/>
        <item x="25"/>
        <item x="26"/>
        <item x="232"/>
        <item x="281"/>
        <item x="282"/>
        <item x="283"/>
        <item x="547"/>
        <item x="637"/>
        <item x="508"/>
        <item x="143"/>
        <item x="458"/>
        <item x="202"/>
        <item x="738"/>
        <item x="746"/>
        <item x="319"/>
        <item x="656"/>
        <item x="43"/>
        <item x="109"/>
        <item m="1" x="1005"/>
        <item x="290"/>
        <item x="310"/>
        <item x="331"/>
        <item x="340"/>
        <item x="352"/>
        <item m="1" x="1024"/>
        <item m="1" x="920"/>
        <item x="397"/>
        <item x="427"/>
        <item x="435"/>
        <item x="455"/>
        <item x="204"/>
        <item x="477"/>
        <item x="484"/>
        <item x="785"/>
        <item x="518"/>
        <item x="524"/>
        <item x="525"/>
        <item x="382"/>
        <item x="543"/>
        <item x="544"/>
        <item x="549"/>
        <item x="440"/>
        <item x="558"/>
        <item x="564"/>
        <item m="1" x="953"/>
        <item x="584"/>
        <item x="587"/>
        <item x="804"/>
        <item x="604"/>
        <item x="540"/>
        <item x="606"/>
        <item x="607"/>
        <item m="1" x="943"/>
        <item x="630"/>
        <item x="634"/>
        <item m="1" x="968"/>
        <item x="649"/>
        <item x="314"/>
        <item x="657"/>
        <item x="659"/>
        <item x="662"/>
        <item x="346"/>
        <item x="664"/>
        <item x="355"/>
        <item m="1" x="997"/>
        <item x="671"/>
        <item x="676"/>
        <item x="680"/>
        <item x="681"/>
        <item x="684"/>
        <item x="686"/>
        <item x="688"/>
        <item x="691"/>
        <item x="699"/>
        <item x="702"/>
        <item x="610"/>
        <item x="703"/>
        <item x="719"/>
        <item x="727"/>
        <item x="475"/>
        <item m="1" x="939"/>
        <item m="1" x="1002"/>
        <item m="1" x="961"/>
        <item x="747"/>
        <item x="754"/>
        <item x="571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792"/>
        <item x="814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79"/>
        <item x="880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50"/>
        <item x="851"/>
        <item x="852"/>
        <item x="853"/>
        <item x="855"/>
        <item x="856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m="1" x="979"/>
        <item m="1" x="970"/>
        <item m="1" x="1011"/>
        <item m="1" x="942"/>
        <item x="873"/>
        <item x="818"/>
        <item x="874"/>
        <item x="875"/>
        <item x="876"/>
        <item x="877"/>
        <item x="878"/>
        <item x="881"/>
        <item x="883"/>
        <item x="884"/>
        <item x="885"/>
        <item x="849"/>
        <item x="854"/>
        <item x="857"/>
        <item x="886"/>
        <item m="1" x="935"/>
        <item x="882"/>
        <item x="889"/>
        <item x="890"/>
        <item x="891"/>
        <item x="892"/>
        <item x="894"/>
        <item x="895"/>
        <item x="897"/>
        <item x="898"/>
        <item x="899"/>
        <item x="900"/>
        <item x="901"/>
        <item x="902"/>
        <item x="903"/>
        <item x="904"/>
        <item x="906"/>
        <item x="888"/>
        <item x="907"/>
        <item x="909"/>
        <item x="910"/>
        <item x="911"/>
        <item x="912"/>
        <item m="1" x="915"/>
        <item x="1"/>
        <item x="2"/>
        <item x="3"/>
        <item x="4"/>
        <item x="5"/>
        <item x="6"/>
        <item x="7"/>
        <item x="8"/>
        <item x="9"/>
        <item x="11"/>
        <item x="36"/>
        <item x="65"/>
        <item x="97"/>
        <item x="98"/>
        <item x="99"/>
        <item x="100"/>
        <item x="105"/>
        <item x="106"/>
        <item x="107"/>
        <item x="108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72"/>
        <item x="273"/>
        <item x="274"/>
        <item x="275"/>
        <item x="276"/>
        <item x="277"/>
        <item x="278"/>
        <item x="27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9"/>
        <item x="324"/>
        <item x="327"/>
        <item x="332"/>
        <item x="369"/>
        <item x="370"/>
        <item x="374"/>
        <item x="392"/>
        <item x="400"/>
        <item x="401"/>
        <item x="412"/>
        <item x="413"/>
        <item x="414"/>
        <item x="415"/>
        <item x="424"/>
        <item x="425"/>
        <item x="428"/>
        <item x="439"/>
        <item x="456"/>
        <item x="457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11"/>
        <item x="512"/>
        <item x="513"/>
        <item x="514"/>
        <item x="515"/>
        <item x="516"/>
        <item x="517"/>
        <item x="530"/>
        <item x="541"/>
        <item x="545"/>
        <item x="550"/>
        <item x="551"/>
        <item x="552"/>
        <item x="563"/>
        <item x="567"/>
        <item x="569"/>
        <item x="575"/>
        <item x="576"/>
        <item x="577"/>
        <item x="578"/>
        <item x="579"/>
        <item x="580"/>
        <item x="583"/>
        <item x="593"/>
        <item x="598"/>
        <item x="599"/>
        <item x="611"/>
        <item x="612"/>
        <item x="617"/>
        <item x="618"/>
        <item x="619"/>
        <item x="620"/>
        <item x="621"/>
        <item x="628"/>
        <item x="635"/>
        <item x="636"/>
        <item x="638"/>
        <item x="645"/>
        <item x="646"/>
        <item x="647"/>
        <item x="648"/>
        <item x="650"/>
        <item x="654"/>
        <item x="655"/>
        <item x="667"/>
        <item x="672"/>
        <item x="677"/>
        <item x="678"/>
        <item x="682"/>
        <item x="687"/>
        <item x="689"/>
        <item x="697"/>
        <item x="700"/>
        <item x="701"/>
        <item x="705"/>
        <item x="710"/>
        <item x="713"/>
        <item x="715"/>
        <item x="720"/>
        <item x="721"/>
        <item x="724"/>
        <item x="728"/>
        <item x="730"/>
        <item x="734"/>
        <item x="735"/>
        <item x="736"/>
        <item x="739"/>
        <item x="740"/>
        <item x="741"/>
        <item x="752"/>
        <item x="756"/>
        <item x="757"/>
        <item x="815"/>
        <item x="832"/>
        <item x="833"/>
        <item x="869"/>
        <item x="870"/>
        <item x="871"/>
        <item x="872"/>
        <item x="887"/>
        <item x="893"/>
        <item x="896"/>
        <item x="905"/>
        <item x="908"/>
        <item x="913"/>
        <item x="914"/>
        <item t="default"/>
      </items>
    </pivotField>
    <pivotField showAll="0" defaultSubtotal="0"/>
    <pivotField showAll="0" defaultSubtotal="0"/>
    <pivotField dataField="1" showAll="0" defaultSubtotal="0"/>
    <pivotField dataField="1" showAll="0" defaultSubtotal="0"/>
    <pivotField axis="axisRow" showAll="0" sortType="descending" defaultSubtotal="0">
      <items count="10">
        <item x="1"/>
        <item x="7"/>
        <item x="6"/>
        <item x="3"/>
        <item x="5"/>
        <item x="2"/>
        <item x="4"/>
        <item x="0"/>
        <item m="1" x="8"/>
        <item m="1"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 defaultSubtotal="0">
      <items count="4">
        <item x="0"/>
        <item x="1"/>
        <item m="1" x="2"/>
        <item m="1" x="3"/>
      </items>
    </pivotField>
    <pivotField showAll="0" defaultSubtotal="0"/>
  </pivotFields>
  <rowFields count="1">
    <field x="8"/>
  </rowFields>
  <rowItems count="9">
    <i>
      <x v="5"/>
    </i>
    <i>
      <x v="3"/>
    </i>
    <i>
      <x v="4"/>
    </i>
    <i>
      <x v="7"/>
    </i>
    <i>
      <x/>
    </i>
    <i>
      <x v="6"/>
    </i>
    <i>
      <x v="2"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5">
    <pageField fld="3" hier="-1"/>
    <pageField fld="2" hier="-1"/>
    <pageField fld="9" hier="-1"/>
    <pageField fld="1" hier="-1"/>
    <pageField fld="0" hier="-1"/>
  </pageFields>
  <dataFields count="2">
    <dataField name="Сумма по полю 2023" fld="6" baseField="0" baseItem="0"/>
    <dataField name="Сумма по полю 2022" fld="7" baseField="0" baseItem="0"/>
  </dataFields>
  <formats count="2">
    <format dxfId="207">
      <pivotArea outline="0" collapsedLevelsAreSubtotals="1" fieldPosition="0"/>
    </format>
    <format dxfId="20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ТИП_ТС" xr10:uid="{00000000-0013-0000-FFFF-FFFF01000000}" sourceName="ТИП ТС">
  <pivotTables>
    <pivotTable tabId="12" name="Сводная таблица1"/>
    <pivotTable tabId="12" name="Сводная таблица2"/>
    <pivotTable tabId="12" name="Сводная таблица3"/>
    <pivotTable tabId="12" name="Сводная таблица4"/>
    <pivotTable tabId="12" name="Сводная таблица5"/>
  </pivotTables>
  <data>
    <tabular pivotCacheId="2">
      <items count="7">
        <i x="2" s="1"/>
        <i x="0" s="1"/>
        <i x="1" s="1"/>
        <i x="6" s="1" nd="1"/>
        <i x="4" s="1" nd="1"/>
        <i x="5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толбец2" xr10:uid="{00000000-0013-0000-FFFF-FFFF0A000000}" sourceName="ФО">
  <extLst>
    <x:ext xmlns:x15="http://schemas.microsoft.com/office/spreadsheetml/2010/11/main" uri="{2F2917AC-EB37-4324-AD4E-5DD8C200BD13}">
      <x15:tableSlicerCache tableId="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ФО1" xr10:uid="{00000000-0013-0000-FFFF-FFFF02000000}" sourceName="ФО">
  <pivotTables>
    <pivotTable tabId="12" name="Сводная таблица1"/>
    <pivotTable tabId="12" name="Сводная таблица2"/>
    <pivotTable tabId="12" name="Сводная таблица3"/>
    <pivotTable tabId="12" name="Сводная таблица4"/>
  </pivotTables>
  <data>
    <tabular pivotCacheId="2">
      <items count="9">
        <i x="0" s="1"/>
        <i x="1" s="1"/>
        <i x="2" s="1"/>
        <i x="3" s="1"/>
        <i x="4" s="1"/>
        <i x="5" s="1"/>
        <i x="6" s="1"/>
        <i x="7" s="1"/>
        <i x="8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трана_производитель" xr10:uid="{00000000-0013-0000-FFFF-FFFF03000000}" sourceName="Страна производитель">
  <pivotTables>
    <pivotTable tabId="12" name="Сводная таблица1"/>
    <pivotTable tabId="12" name="Сводная таблица2"/>
    <pivotTable tabId="12" name="Сводная таблица3"/>
    <pivotTable tabId="12" name="Сводная таблица4"/>
  </pivotTables>
  <data>
    <tabular pivotCacheId="2">
      <items count="10">
        <i x="1" s="1"/>
        <i x="7" s="1"/>
        <i x="6" s="1"/>
        <i x="3" s="1"/>
        <i x="5" s="1"/>
        <i x="2" s="1"/>
        <i x="4" s="1"/>
        <i x="0" s="1"/>
        <i x="9" s="1" nd="1"/>
        <i x="8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ЕГМЕНТ" xr10:uid="{00000000-0013-0000-FFFF-FFFF04000000}" sourceName="СЕГМЕНТ">
  <pivotTables>
    <pivotTable tabId="12" name="Сводная таблица1"/>
    <pivotTable tabId="12" name="Сводная таблица2"/>
    <pivotTable tabId="12" name="Сводная таблица3"/>
    <pivotTable tabId="12" name="Сводная таблица4"/>
  </pivotTables>
  <data>
    <tabular pivotCacheId="2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арка1" xr10:uid="{00000000-0013-0000-FFFF-FFFF05000000}" sourceName="Марка">
  <pivotTables>
    <pivotTable tabId="12" name="Сводная таблица2"/>
    <pivotTable tabId="12" name="Сводная таблица1"/>
    <pivotTable tabId="12" name="Сводная таблица3"/>
    <pivotTable tabId="12" name="Сводная таблица4"/>
  </pivotTables>
  <data>
    <tabular pivotCacheId="2">
      <items count="127">
        <i x="0" s="1"/>
        <i x="88" s="1"/>
        <i x="95" s="1"/>
        <i x="99" s="1"/>
        <i x="100" s="1"/>
        <i x="122" s="1"/>
        <i x="61" s="1"/>
        <i x="1" s="1"/>
        <i x="2" s="1"/>
        <i x="62" s="1"/>
        <i x="89" s="1"/>
        <i x="101" s="1"/>
        <i x="117" s="1"/>
        <i x="4" s="1"/>
        <i x="90" s="1"/>
        <i x="5" s="1"/>
        <i x="63" s="1"/>
        <i x="6" s="1"/>
        <i x="7" s="1"/>
        <i x="8" s="1"/>
        <i x="9" s="1"/>
        <i x="10" s="1"/>
        <i x="102" s="1"/>
        <i x="64" s="1"/>
        <i x="65" s="1"/>
        <i x="96" s="1"/>
        <i x="66" s="1"/>
        <i x="11" s="1"/>
        <i x="98" s="1"/>
        <i x="67" s="1"/>
        <i x="12" s="1"/>
        <i x="68" s="1"/>
        <i x="69" s="1"/>
        <i x="13" s="1"/>
        <i x="123" s="1"/>
        <i x="70" s="1"/>
        <i x="14" s="1"/>
        <i x="15" s="1"/>
        <i x="71" s="1"/>
        <i x="72" s="1"/>
        <i x="16" s="1"/>
        <i x="73" s="1"/>
        <i x="116" s="1"/>
        <i x="17" s="1"/>
        <i x="74" s="1"/>
        <i x="18" s="1"/>
        <i x="19" s="1"/>
        <i x="20" s="1"/>
        <i x="115" s="1"/>
        <i x="21" s="1"/>
        <i x="22" s="1"/>
        <i x="23" s="1"/>
        <i x="24" s="1"/>
        <i x="75" s="1"/>
        <i x="76" s="1"/>
        <i x="25" s="1"/>
        <i x="26" s="1"/>
        <i x="103" s="1"/>
        <i x="27" s="1"/>
        <i x="118" s="1"/>
        <i x="28" s="1"/>
        <i x="77" s="1"/>
        <i x="29" s="1"/>
        <i x="78" s="1"/>
        <i x="91" s="1"/>
        <i x="30" s="1"/>
        <i x="31" s="1"/>
        <i x="32" s="1"/>
        <i x="79" s="1"/>
        <i x="33" s="1"/>
        <i x="120" s="1"/>
        <i x="80" s="1"/>
        <i x="34" s="1"/>
        <i x="35" s="1"/>
        <i x="36" s="1"/>
        <i x="104" s="1"/>
        <i x="105" s="1"/>
        <i x="81" s="1"/>
        <i x="82" s="1"/>
        <i x="124" s="1"/>
        <i x="37" s="1"/>
        <i x="121" s="1"/>
        <i x="38" s="1"/>
        <i x="106" s="1"/>
        <i x="39" s="1"/>
        <i x="97" s="1"/>
        <i x="40" s="1"/>
        <i x="41" s="1"/>
        <i x="83" s="1"/>
        <i x="42" s="1"/>
        <i x="43" s="1"/>
        <i x="44" s="1"/>
        <i x="107" s="1"/>
        <i x="45" s="1"/>
        <i x="92" s="1"/>
        <i x="46" s="1"/>
        <i x="84" s="1"/>
        <i x="47" s="1"/>
        <i x="108" s="1"/>
        <i x="109" s="1"/>
        <i x="48" s="1"/>
        <i x="110" s="1"/>
        <i x="93" s="1"/>
        <i x="111" s="1"/>
        <i x="49" s="1"/>
        <i x="85" s="1"/>
        <i x="112" s="1"/>
        <i x="94" s="1"/>
        <i x="86" s="1"/>
        <i x="11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113" s="1"/>
        <i x="87" s="1"/>
        <i x="114" s="1"/>
        <i x="3" s="1"/>
        <i x="126" s="1" nd="1"/>
        <i x="125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ФО_описание" xr10:uid="{00000000-0013-0000-FFFF-FFFF06000000}" sourceName="ФО описание">
  <pivotTables>
    <pivotTable tabId="16" name="Сводная таблица1"/>
    <pivotTable tabId="16" name="Сводная таблица3"/>
    <pivotTable tabId="16" name="Сводная таблица4"/>
    <pivotTable tabId="16" name="Сводная таблица6"/>
  </pivotTables>
  <data>
    <tabular pivotCacheId="2">
      <items count="9">
        <i x="0"/>
        <i x="1" s="1"/>
        <i x="2"/>
        <i x="3"/>
        <i x="4"/>
        <i x="5"/>
        <i x="6"/>
        <i x="7"/>
        <i x="8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ТИП_ТС1" xr10:uid="{00000000-0013-0000-FFFF-FFFF07000000}" sourceName="ТИП ТС">
  <pivotTables>
    <pivotTable tabId="16" name="Сводная таблица1"/>
    <pivotTable tabId="16" name="Сводная таблица2"/>
    <pivotTable tabId="16" name="Сводная таблица3"/>
    <pivotTable tabId="16" name="Сводная таблица4"/>
    <pivotTable tabId="16" name="Сводная таблица6"/>
  </pivotTables>
  <data>
    <tabular pivotCacheId="2">
      <items count="7">
        <i x="2" s="1"/>
        <i x="0" s="1"/>
        <i x="1" s="1"/>
        <i x="6" s="1" nd="1"/>
        <i x="4" s="1" nd="1"/>
        <i x="5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ЕГМЕНТ1" xr10:uid="{00000000-0013-0000-FFFF-FFFF08000000}" sourceName="СЕГМЕНТ">
  <pivotTables>
    <pivotTable tabId="16" name="Сводная таблица1"/>
    <pivotTable tabId="16" name="Сводная таблица2"/>
    <pivotTable tabId="16" name="Сводная таблица3"/>
    <pivotTable tabId="16" name="Сводная таблица4"/>
    <pivotTable tabId="16" name="Сводная таблица6"/>
  </pivotTables>
  <data>
    <tabular pivotCacheId="2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Регион" xr10:uid="{00000000-0013-0000-FFFF-FFFF09000000}" sourceName="Регион">
  <pivotTables>
    <pivotTable tabId="27" name="Сводная таблица7"/>
    <pivotTable tabId="28" name="Сводная таблица7"/>
  </pivotTables>
  <data>
    <tabular pivotCacheId="4">
      <items count="7">
        <i x="0"/>
        <i x="1"/>
        <i x="2" s="1"/>
        <i x="5"/>
        <i x="3"/>
        <i x="4"/>
        <i x="6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ТИП ТС 1" xr10:uid="{00000000-0014-0000-FFFF-FFFF01000000}" cache="Срез_ТИП_ТС" caption="ТИП ТС" style="SlicerStyleLight3" rowHeight="252000"/>
  <slicer name="Страна производитель 1" xr10:uid="{00000000-0014-0000-FFFF-FFFF02000000}" cache="Срез_Страна_производитель" caption="Страна производитель" columnCount="2" style="SlicerStyleLight3" rowHeight="252000"/>
  <slicer name="СЕГМЕНТ 1" xr10:uid="{00000000-0014-0000-FFFF-FFFF03000000}" cache="Срез_СЕГМЕНТ" caption="СЕГМЕНТ" style="SlicerStyleLight2" rowHeight="252000"/>
  <slicer name="Марка 2" xr10:uid="{00000000-0014-0000-FFFF-FFFF04000000}" cache="Срез_Марка1" caption="Марка" startItem="69" columnCount="3" style="SlicerStyleLight2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ТИП ТС 2" xr10:uid="{00000000-0014-0000-FFFF-FFFF05000000}" cache="Срез_ТИП_ТС" caption="ТИП ТС" style="SlicerStyleLight3" rowHeight="252000"/>
  <slicer name="Страна производитель 2" xr10:uid="{00000000-0014-0000-FFFF-FFFF06000000}" cache="Срез_Страна_производитель" caption="Страна производитель" columnCount="2" style="SlicerStyleLight3" rowHeight="252000"/>
  <slicer name="СЕГМЕНТ 2" xr10:uid="{00000000-0014-0000-FFFF-FFFF07000000}" cache="Срез_СЕГМЕНТ" caption="СЕГМЕНТ" style="SlicerStyleLight2" rowHeight="252000"/>
  <slicer name="Марка 3" xr10:uid="{00000000-0014-0000-FFFF-FFFF08000000}" cache="Срез_Марка1" caption="Марка" columnCount="3" style="SlicerStyleLight2" rowHeight="180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ФО описание 1" xr10:uid="{00000000-0014-0000-FFFF-FFFF09000000}" cache="Срез_ФО_описание" caption="ФО описание" showCaption="0" style="SlicerStyleLight2" rowHeight="241300"/>
  <slicer name="ТИП ТС 4" xr10:uid="{00000000-0014-0000-FFFF-FFFF0A000000}" cache="Срез_ТИП_ТС1" caption="ТИП ТС" style="SlicerStyleLight2" rowHeight="241300"/>
  <slicer name="СЕГМЕНТ 4" xr10:uid="{00000000-0014-0000-FFFF-FFFF0B000000}" cache="Срез_СЕГМЕНТ1" caption="СЕГМЕНТ" style="SlicerStyleLight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ФО" xr10:uid="{00000000-0014-0000-FFFF-FFFF0C000000}" cache="Срез_Столбец2" caption="ФО" showCaption="0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ТИП ТС" xr10:uid="{00000000-0014-0000-FFFF-FFFF0D000000}" cache="Срез_ТИП_ТС" caption="ТИП ТС" rowHeight="241300"/>
  <slicer name="ФО 2" xr10:uid="{00000000-0014-0000-FFFF-FFFF0E000000}" cache="Срез_ФО1" caption="ФО" rowHeight="241300"/>
  <slicer name="Страна производитель" xr10:uid="{00000000-0014-0000-FFFF-FFFF0F000000}" cache="Срез_Страна_производитель" caption="Страна производитель" rowHeight="241300"/>
  <slicer name="СЕГМЕНТ" xr10:uid="{00000000-0014-0000-FFFF-FFFF10000000}" cache="Срез_СЕГМЕНТ" caption="СЕГМЕНТ" rowHeight="241300"/>
  <slicer name="Марка 1" xr10:uid="{00000000-0014-0000-FFFF-FFFF11000000}" cache="Срез_Марка1" caption="Марка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ФО описание" xr10:uid="{00000000-0014-0000-FFFF-FFFF12000000}" cache="Срез_ФО_описание" caption="ФО описание" rowHeight="241300"/>
  <slicer name="ТИП ТС 3" xr10:uid="{00000000-0014-0000-FFFF-FFFF13000000}" cache="Срез_ТИП_ТС1" caption="ТИП ТС" rowHeight="241300"/>
  <slicer name="СЕГМЕНТ 3" xr10:uid="{00000000-0014-0000-FFFF-FFFF14000000}" cache="Срез_СЕГМЕНТ1" caption="СЕГМЕНТ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Регион 1" xr10:uid="{00000000-0014-0000-FFFF-FFFF15000000}" cache="Срез_Регион" caption="Регион" columnCount="3" showCaption="0" rowHeight="2160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Регион" xr10:uid="{00000000-0014-0000-FFFF-FFFF16000000}" cache="Срез_Регион" caption="Регион" columnCount="3" showCaption="0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ФО" displayName="ФО" ref="C4:D12" headerRowDxfId="216" dataDxfId="214" headerRowBorderDxfId="215" tableBorderDxfId="213" totalsRowBorderDxfId="212">
  <autoFilter ref="C4:D12" xr:uid="{00000000-0009-0000-0100-000001000000}">
    <filterColumn colId="1">
      <filters>
        <filter val="Приволжский ФО"/>
      </filters>
    </filterColumn>
  </autoFilter>
  <tableColumns count="2">
    <tableColumn id="1" xr3:uid="{00000000-0010-0000-0000-000001000000}" name="Столбец1" totalsRowLabel="Итог" dataDxfId="211" totalsRowDxfId="210"/>
    <tableColumn id="2" xr3:uid="{00000000-0010-0000-0000-000002000000}" name="ФО" totalsRowFunction="count" dataDxfId="209" totalsRowDxfId="208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СВОД2023" displayName="СВОД2023" ref="A2:K4102" totalsRowShown="0" headerRowDxfId="183" headerRowBorderDxfId="182" tableBorderDxfId="181">
  <autoFilter ref="A2:K4102" xr:uid="{00000000-0009-0000-0100-000002000000}"/>
  <tableColumns count="11">
    <tableColumn id="1" xr3:uid="{00000000-0010-0000-0100-000001000000}" name="ТИП ТС"/>
    <tableColumn id="2" xr3:uid="{00000000-0010-0000-0100-000002000000}" name="ФО"/>
    <tableColumn id="3" xr3:uid="{00000000-0010-0000-0100-000003000000}" name="Марка" dataDxfId="180"/>
    <tableColumn id="4" xr3:uid="{00000000-0010-0000-0100-000004000000}" name="Модель" dataDxfId="179"/>
    <tableColumn id="5" xr3:uid="{00000000-0010-0000-0100-000005000000}" name="мес 2023" dataDxfId="178"/>
    <tableColumn id="6" xr3:uid="{00000000-0010-0000-0100-000006000000}" name="мес 2022" dataDxfId="177"/>
    <tableColumn id="7" xr3:uid="{00000000-0010-0000-0100-000007000000}" name="2023" dataDxfId="176"/>
    <tableColumn id="8" xr3:uid="{00000000-0010-0000-0100-000008000000}" name="2022" dataDxfId="175"/>
    <tableColumn id="9" xr3:uid="{00000000-0010-0000-0100-000009000000}" name="Страна производитель" dataDxfId="174"/>
    <tableColumn id="10" xr3:uid="{00000000-0010-0000-0100-00000A000000}" name="СЕГМЕНТ" dataDxfId="173"/>
    <tableColumn id="11" xr3:uid="{00000000-0010-0000-0100-00000B000000}" name="ФО описание" dataDxfId="172">
      <calculatedColumnFormula>VLOOKUP(СВОД2023[[#This Row],[ФО]],СПРАВОЧНИК!H:P,2,0)</calculatedColumnFormula>
    </tableColumn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СтатистикаФО" displayName="СтатистикаФО" ref="H1:P9" totalsRowShown="0" headerRowDxfId="171" dataDxfId="170">
  <autoFilter ref="H1:P9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00000000-0010-0000-0200-000001000000}" name="Сокращение" dataDxfId="169"/>
    <tableColumn id="2" xr3:uid="{00000000-0010-0000-0200-000002000000}" name="Наименование" dataDxfId="168"/>
    <tableColumn id="3" xr3:uid="{00000000-0010-0000-0200-000003000000}" name="Территория" dataDxfId="167"/>
    <tableColumn id="4" xr3:uid="{00000000-0010-0000-0200-000004000000}" name="Население, чел. (2023 г)" dataDxfId="166"/>
    <tableColumn id="5" xr3:uid="{00000000-0010-0000-0200-000005000000}" name="Плотность" dataDxfId="165"/>
    <tableColumn id="6" xr3:uid="{00000000-0010-0000-0200-000006000000}" name="ВРП млн.руб. (2020 г)" dataDxfId="164"/>
    <tableColumn id="7" xr3:uid="{00000000-0010-0000-0200-000007000000}" name="Доля ВРП, %" dataDxfId="163"/>
    <tableColumn id="8" xr3:uid="{00000000-0010-0000-0200-000008000000}" name="ВРП на 1 чел. руб." dataDxfId="162"/>
    <tableColumn id="9" xr3:uid="{00000000-0010-0000-0200-000009000000}" name="Средняя зарплата, руб. (2022 г)" dataDxfId="161" dataCellStyle="Финансовый"/>
  </tableColumns>
  <tableStyleInfo name="TableStyleMedium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Справочник" displayName="Справочник" ref="B1:D126" totalsRowShown="0" headerRowDxfId="160" headerRowBorderDxfId="159" tableBorderDxfId="158" totalsRowBorderDxfId="157">
  <autoFilter ref="B1:D126" xr:uid="{00000000-0009-0000-0100-000004000000}"/>
  <tableColumns count="3">
    <tableColumn id="1" xr3:uid="{00000000-0010-0000-0300-000001000000}" name="Марка" dataDxfId="156"/>
    <tableColumn id="2" xr3:uid="{00000000-0010-0000-0300-000002000000}" name="Страна Бренда" dataDxfId="155"/>
    <tableColumn id="3" xr3:uid="{00000000-0010-0000-0300-000003000000}" name="Сегмент" dataDxfId="154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2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microsoft.com/office/2007/relationships/slicer" Target="../slicers/slicer4.xml"/><Relationship Id="rId4" Type="http://schemas.microsoft.com/office/2007/relationships/slicer" Target="../slicers/slicer3.xml"/></Relationships>
</file>

<file path=xl/worksheets/_rels/sheet7.xml.rels><?xml version="1.0" encoding="UTF-8" standalone="yes"?>
<Relationships xmlns="http://schemas.openxmlformats.org/package/2006/relationships"><Relationship Id="rId8" Type="http://schemas.microsoft.com/office/2007/relationships/slicer" Target="../slicers/slicer5.xml"/><Relationship Id="rId3" Type="http://schemas.openxmlformats.org/officeDocument/2006/relationships/pivotTable" Target="../pivotTables/pivotTable7.xml"/><Relationship Id="rId7" Type="http://schemas.openxmlformats.org/officeDocument/2006/relationships/drawing" Target="../drawings/drawing5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7" Type="http://schemas.microsoft.com/office/2007/relationships/slicer" Target="../slicers/slicer6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drawing" Target="../drawings/drawing6.xml"/><Relationship Id="rId5" Type="http://schemas.openxmlformats.org/officeDocument/2006/relationships/pivotTable" Target="../pivotTables/pivotTable14.xml"/><Relationship Id="rId4" Type="http://schemas.openxmlformats.org/officeDocument/2006/relationships/pivotTable" Target="../pivotTables/pivotTable1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7"/>
  <sheetViews>
    <sheetView showGridLines="0" tabSelected="1" zoomScale="70" zoomScaleNormal="70" workbookViewId="0">
      <selection activeCell="C39" sqref="C39"/>
    </sheetView>
  </sheetViews>
  <sheetFormatPr baseColWidth="10" defaultColWidth="9.1640625" defaultRowHeight="15" x14ac:dyDescent="0.2"/>
  <cols>
    <col min="1" max="1" width="9.1640625" customWidth="1"/>
    <col min="20" max="20" width="6.83203125" customWidth="1"/>
    <col min="21" max="21" width="9.1640625" style="149"/>
    <col min="22" max="22" width="24.5" style="149" customWidth="1"/>
    <col min="23" max="28" width="9.1640625" style="149"/>
  </cols>
  <sheetData>
    <row r="1" spans="1:22" x14ac:dyDescent="0.2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</row>
    <row r="2" spans="1:22" x14ac:dyDescent="0.2">
      <c r="A2" s="156"/>
      <c r="V2" s="150" t="str">
        <f>'СВОД РОССИЯ'!A1</f>
        <v>РЕГИСТРАЦИИ 6M'23</v>
      </c>
    </row>
    <row r="3" spans="1:22" x14ac:dyDescent="0.2">
      <c r="A3" s="156"/>
    </row>
    <row r="4" spans="1:22" x14ac:dyDescent="0.2">
      <c r="A4" s="156"/>
    </row>
    <row r="5" spans="1:22" x14ac:dyDescent="0.2">
      <c r="A5" s="156"/>
    </row>
    <row r="6" spans="1:22" x14ac:dyDescent="0.2">
      <c r="A6" s="156"/>
    </row>
    <row r="7" spans="1:22" x14ac:dyDescent="0.2">
      <c r="A7" s="156"/>
    </row>
    <row r="8" spans="1:22" x14ac:dyDescent="0.2">
      <c r="A8" s="156"/>
    </row>
    <row r="9" spans="1:22" x14ac:dyDescent="0.2">
      <c r="A9" s="156"/>
    </row>
    <row r="10" spans="1:22" x14ac:dyDescent="0.2">
      <c r="A10" s="156"/>
    </row>
    <row r="11" spans="1:22" x14ac:dyDescent="0.2">
      <c r="A11" s="156"/>
    </row>
    <row r="12" spans="1:22" x14ac:dyDescent="0.2">
      <c r="A12" s="156"/>
    </row>
    <row r="13" spans="1:22" x14ac:dyDescent="0.2">
      <c r="A13" s="156"/>
    </row>
    <row r="14" spans="1:22" x14ac:dyDescent="0.2">
      <c r="A14" s="156"/>
    </row>
    <row r="15" spans="1:22" x14ac:dyDescent="0.2">
      <c r="A15" s="156"/>
    </row>
    <row r="16" spans="1:22" x14ac:dyDescent="0.2">
      <c r="A16" s="156"/>
    </row>
    <row r="17" spans="1:1" x14ac:dyDescent="0.2">
      <c r="A17" s="156"/>
    </row>
    <row r="18" spans="1:1" x14ac:dyDescent="0.2">
      <c r="A18" s="156"/>
    </row>
    <row r="19" spans="1:1" x14ac:dyDescent="0.2">
      <c r="A19" s="156"/>
    </row>
    <row r="20" spans="1:1" x14ac:dyDescent="0.2">
      <c r="A20" s="156"/>
    </row>
    <row r="21" spans="1:1" x14ac:dyDescent="0.2">
      <c r="A21" s="156"/>
    </row>
    <row r="22" spans="1:1" x14ac:dyDescent="0.2">
      <c r="A22" s="156"/>
    </row>
    <row r="23" spans="1:1" x14ac:dyDescent="0.2">
      <c r="A23" s="156"/>
    </row>
    <row r="24" spans="1:1" x14ac:dyDescent="0.2">
      <c r="A24" s="156"/>
    </row>
    <row r="25" spans="1:1" x14ac:dyDescent="0.2">
      <c r="A25" s="156"/>
    </row>
    <row r="26" spans="1:1" x14ac:dyDescent="0.2">
      <c r="A26" s="156"/>
    </row>
    <row r="27" spans="1:1" x14ac:dyDescent="0.2">
      <c r="A27" s="156"/>
    </row>
    <row r="28" spans="1:1" x14ac:dyDescent="0.2">
      <c r="A28" s="156"/>
    </row>
    <row r="29" spans="1:1" x14ac:dyDescent="0.2">
      <c r="A29" s="156"/>
    </row>
    <row r="30" spans="1:1" x14ac:dyDescent="0.2">
      <c r="A30" s="156"/>
    </row>
    <row r="31" spans="1:1" x14ac:dyDescent="0.2">
      <c r="A31" s="156"/>
    </row>
    <row r="32" spans="1:1" x14ac:dyDescent="0.2">
      <c r="A32" s="156"/>
    </row>
    <row r="33" spans="1:1" x14ac:dyDescent="0.2">
      <c r="A33" s="156"/>
    </row>
    <row r="34" spans="1:1" x14ac:dyDescent="0.2">
      <c r="A34" s="156"/>
    </row>
    <row r="35" spans="1:1" x14ac:dyDescent="0.2">
      <c r="A35" s="156"/>
    </row>
    <row r="36" spans="1:1" x14ac:dyDescent="0.2">
      <c r="A36" s="156"/>
    </row>
    <row r="37" spans="1:1" s="149" customFormat="1" x14ac:dyDescent="0.2">
      <c r="A37" s="154" t="s">
        <v>670</v>
      </c>
    </row>
    <row r="38" spans="1:1" s="149" customFormat="1" x14ac:dyDescent="0.2"/>
    <row r="39" spans="1:1" s="149" customFormat="1" x14ac:dyDescent="0.2"/>
    <row r="40" spans="1:1" s="149" customFormat="1" x14ac:dyDescent="0.2"/>
    <row r="41" spans="1:1" s="149" customFormat="1" x14ac:dyDescent="0.2"/>
    <row r="42" spans="1:1" s="149" customFormat="1" x14ac:dyDescent="0.2"/>
    <row r="43" spans="1:1" s="149" customFormat="1" x14ac:dyDescent="0.2"/>
    <row r="44" spans="1:1" s="149" customFormat="1" x14ac:dyDescent="0.2"/>
    <row r="45" spans="1:1" s="149" customFormat="1" x14ac:dyDescent="0.2"/>
    <row r="46" spans="1:1" s="149" customFormat="1" x14ac:dyDescent="0.2"/>
    <row r="47" spans="1:1" s="149" customFormat="1" x14ac:dyDescent="0.2"/>
    <row r="48" spans="1:1" s="149" customFormat="1" x14ac:dyDescent="0.2"/>
    <row r="49" s="149" customFormat="1" x14ac:dyDescent="0.2"/>
    <row r="50" s="149" customFormat="1" x14ac:dyDescent="0.2"/>
    <row r="51" s="149" customFormat="1" x14ac:dyDescent="0.2"/>
    <row r="52" s="149" customFormat="1" x14ac:dyDescent="0.2"/>
    <row r="53" s="149" customFormat="1" x14ac:dyDescent="0.2"/>
    <row r="54" s="149" customFormat="1" x14ac:dyDescent="0.2"/>
    <row r="55" s="149" customFormat="1" x14ac:dyDescent="0.2"/>
    <row r="56" s="149" customFormat="1" x14ac:dyDescent="0.2"/>
    <row r="57" s="149" customFormat="1" x14ac:dyDescent="0.2"/>
    <row r="58" s="149" customFormat="1" x14ac:dyDescent="0.2"/>
    <row r="59" s="149" customFormat="1" x14ac:dyDescent="0.2"/>
    <row r="60" s="149" customFormat="1" x14ac:dyDescent="0.2"/>
    <row r="61" s="149" customFormat="1" x14ac:dyDescent="0.2"/>
    <row r="62" s="149" customFormat="1" x14ac:dyDescent="0.2"/>
    <row r="63" s="149" customFormat="1" x14ac:dyDescent="0.2"/>
    <row r="64" s="149" customFormat="1" x14ac:dyDescent="0.2"/>
    <row r="65" s="149" customFormat="1" x14ac:dyDescent="0.2"/>
    <row r="66" s="149" customFormat="1" x14ac:dyDescent="0.2"/>
    <row r="67" s="149" customFormat="1" x14ac:dyDescent="0.2"/>
  </sheetData>
  <mergeCells count="2">
    <mergeCell ref="A1:T1"/>
    <mergeCell ref="A2:A36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Y143"/>
  <sheetViews>
    <sheetView showGridLines="0" zoomScale="55" zoomScaleNormal="55" workbookViewId="0">
      <pane xSplit="6" ySplit="6" topLeftCell="G7" activePane="bottomRight" state="frozen"/>
      <selection pane="topRight" activeCell="G1" sqref="G1"/>
      <selection pane="bottomLeft" activeCell="A5" sqref="A5"/>
      <selection pane="bottomRight" activeCell="B34" sqref="B34"/>
    </sheetView>
  </sheetViews>
  <sheetFormatPr baseColWidth="10" defaultColWidth="9.1640625" defaultRowHeight="15" outlineLevelRow="1" outlineLevelCol="2" x14ac:dyDescent="0.2"/>
  <cols>
    <col min="1" max="1" width="5.33203125" style="80" customWidth="1"/>
    <col min="2" max="2" width="23.5" style="82" customWidth="1"/>
    <col min="3" max="3" width="10.6640625" style="82" customWidth="1"/>
    <col min="4" max="4" width="9.1640625" style="82"/>
    <col min="5" max="5" width="10.6640625" style="82" customWidth="1" outlineLevel="1"/>
    <col min="6" max="6" width="10.5" style="82" customWidth="1"/>
    <col min="7" max="7" width="3" style="82" customWidth="1"/>
    <col min="8" max="8" width="10.6640625" style="82" customWidth="1"/>
    <col min="9" max="9" width="9.1640625" style="82"/>
    <col min="10" max="10" width="10.6640625" style="82" customWidth="1" outlineLevel="1"/>
    <col min="11" max="11" width="10.5" style="82" customWidth="1"/>
    <col min="12" max="12" width="3.5" style="82" customWidth="1"/>
    <col min="13" max="13" width="10.6640625" style="82" customWidth="1" outlineLevel="1"/>
    <col min="14" max="14" width="9.1640625" style="82" customWidth="1" outlineLevel="1"/>
    <col min="15" max="15" width="10.6640625" style="82" customWidth="1" outlineLevel="2"/>
    <col min="16" max="16" width="10.5" style="82" customWidth="1" outlineLevel="1"/>
    <col min="17" max="17" width="2.6640625" style="82" customWidth="1" outlineLevel="1"/>
    <col min="18" max="18" width="11.33203125" style="82" customWidth="1" outlineLevel="1"/>
    <col min="19" max="19" width="9.1640625" style="82" customWidth="1" outlineLevel="1"/>
    <col min="20" max="20" width="10.6640625" style="82" customWidth="1" outlineLevel="2"/>
    <col min="21" max="21" width="10.6640625" style="82" customWidth="1" outlineLevel="1"/>
    <col min="22" max="22" width="4" style="82" customWidth="1" outlineLevel="1"/>
    <col min="23" max="23" width="10.6640625" style="82" customWidth="1" outlineLevel="1"/>
    <col min="24" max="24" width="9.1640625" style="82" customWidth="1" outlineLevel="1"/>
    <col min="25" max="25" width="10.6640625" style="82" customWidth="1" outlineLevel="2"/>
    <col min="26" max="26" width="10.5" style="82" customWidth="1" outlineLevel="1"/>
    <col min="27" max="27" width="3.5" style="82" customWidth="1" outlineLevel="1"/>
    <col min="28" max="28" width="10.6640625" style="82" customWidth="1" outlineLevel="1"/>
    <col min="29" max="29" width="9.1640625" style="82" customWidth="1" outlineLevel="1"/>
    <col min="30" max="30" width="10.6640625" style="82" customWidth="1" outlineLevel="2"/>
    <col min="31" max="31" width="10.5" style="82" customWidth="1" outlineLevel="1"/>
    <col min="32" max="32" width="2.83203125" style="82" customWidth="1" outlineLevel="1"/>
    <col min="33" max="33" width="10.6640625" style="82" customWidth="1" outlineLevel="1"/>
    <col min="34" max="34" width="9.1640625" style="82" customWidth="1" outlineLevel="1"/>
    <col min="35" max="35" width="10.6640625" style="82" customWidth="1" outlineLevel="2"/>
    <col min="36" max="36" width="10.5" style="82" customWidth="1" outlineLevel="1"/>
    <col min="37" max="37" width="3.33203125" style="82" customWidth="1" outlineLevel="1"/>
    <col min="38" max="38" width="12" style="82" customWidth="1" outlineLevel="1"/>
    <col min="39" max="39" width="9.83203125" style="82" customWidth="1" outlineLevel="1"/>
    <col min="40" max="40" width="10.6640625" style="82" customWidth="1" outlineLevel="2"/>
    <col min="41" max="41" width="11.5" style="82" customWidth="1" outlineLevel="1"/>
    <col min="42" max="42" width="3.5" style="82" customWidth="1" outlineLevel="1"/>
    <col min="43" max="43" width="10.6640625" style="82" customWidth="1" outlineLevel="1"/>
    <col min="44" max="44" width="9.1640625" style="82" customWidth="1" outlineLevel="1"/>
    <col min="45" max="45" width="10.6640625" style="82" customWidth="1" outlineLevel="2"/>
    <col min="46" max="46" width="10.5" style="82" customWidth="1" outlineLevel="1"/>
    <col min="47" max="47" width="3.5" style="82" customWidth="1" outlineLevel="1"/>
    <col min="48" max="48" width="10.6640625" style="82" customWidth="1" outlineLevel="1"/>
    <col min="49" max="49" width="9.1640625" style="82" customWidth="1" outlineLevel="1"/>
    <col min="50" max="50" width="10.6640625" style="82" customWidth="1" outlineLevel="2"/>
    <col min="51" max="51" width="10.5" style="82" customWidth="1" outlineLevel="1"/>
    <col min="52" max="16384" width="9.1640625" style="82"/>
  </cols>
  <sheetData>
    <row r="1" spans="1:51" ht="51" customHeight="1" x14ac:dyDescent="0.2">
      <c r="A1" s="130" t="s">
        <v>1136</v>
      </c>
      <c r="B1" s="124"/>
      <c r="C1" s="124"/>
      <c r="D1" s="124"/>
      <c r="E1" s="124"/>
      <c r="F1" s="124"/>
      <c r="G1" s="124"/>
      <c r="H1" s="124"/>
      <c r="I1" s="124"/>
      <c r="J1" s="124"/>
      <c r="R1" s="167" t="s">
        <v>1239</v>
      </c>
      <c r="S1" s="167"/>
      <c r="T1" s="167"/>
      <c r="U1" s="167"/>
      <c r="V1" s="167"/>
      <c r="W1" s="166">
        <f>F134</f>
        <v>0.14264072017071561</v>
      </c>
      <c r="X1" s="166"/>
      <c r="AB1" s="167" t="str">
        <f>CONCATENATE("Динамика регистраций ",H5)</f>
        <v>Динамика регистраций Пермский край</v>
      </c>
      <c r="AC1" s="167"/>
      <c r="AD1" s="167"/>
      <c r="AE1" s="167"/>
      <c r="AF1" s="167"/>
      <c r="AG1" s="166">
        <f>K134</f>
        <v>0.32325040272060135</v>
      </c>
      <c r="AH1" s="166"/>
    </row>
    <row r="2" spans="1:51" ht="28.75" customHeight="1" x14ac:dyDescent="0.4">
      <c r="B2" s="81" t="s">
        <v>1134</v>
      </c>
      <c r="R2" s="164" t="s">
        <v>216</v>
      </c>
      <c r="S2" s="164"/>
      <c r="T2" s="164"/>
      <c r="U2" s="164"/>
      <c r="V2" s="164"/>
      <c r="W2" s="165">
        <f>VLOOKUP(R2,B:F,5,0)</f>
        <v>2.9068476977567888</v>
      </c>
      <c r="X2" s="165"/>
      <c r="AB2" s="164" t="str">
        <f>R2</f>
        <v>GEELY</v>
      </c>
      <c r="AC2" s="164"/>
      <c r="AD2" s="164"/>
      <c r="AE2" s="164"/>
      <c r="AF2" s="164"/>
      <c r="AG2" s="165">
        <f>VLOOKUP(AB2,B:K,10,0)</f>
        <v>2.8194444444444446</v>
      </c>
      <c r="AH2" s="165"/>
    </row>
    <row r="3" spans="1:51" ht="34" x14ac:dyDescent="0.4">
      <c r="B3" s="120" t="s">
        <v>1135</v>
      </c>
    </row>
    <row r="4" spans="1:51" ht="21" x14ac:dyDescent="0.25">
      <c r="B4" s="84" t="s">
        <v>663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</row>
    <row r="5" spans="1:51" s="123" customFormat="1" ht="21" x14ac:dyDescent="0.25">
      <c r="A5" s="121"/>
      <c r="B5" s="86" t="s">
        <v>1132</v>
      </c>
      <c r="C5" s="160" t="s">
        <v>647</v>
      </c>
      <c r="D5" s="160"/>
      <c r="E5" s="160"/>
      <c r="F5" s="160"/>
      <c r="G5" s="122"/>
      <c r="H5" s="161" t="str">
        <f>'СВОД Регионы'!$B$1</f>
        <v>Пермский край</v>
      </c>
      <c r="I5" s="161"/>
      <c r="J5" s="161"/>
      <c r="K5" s="161"/>
      <c r="M5" s="160" t="s">
        <v>867</v>
      </c>
      <c r="N5" s="160"/>
      <c r="O5" s="160"/>
      <c r="P5" s="160"/>
      <c r="Q5" s="84"/>
      <c r="R5" s="160" t="s">
        <v>864</v>
      </c>
      <c r="S5" s="160"/>
      <c r="T5" s="160"/>
      <c r="U5" s="160"/>
      <c r="W5" s="160" t="s">
        <v>863</v>
      </c>
      <c r="X5" s="160"/>
      <c r="Y5" s="160"/>
      <c r="Z5" s="160"/>
      <c r="AB5" s="160" t="s">
        <v>868</v>
      </c>
      <c r="AC5" s="160"/>
      <c r="AD5" s="160"/>
      <c r="AE5" s="160"/>
      <c r="AG5" s="160" t="s">
        <v>865</v>
      </c>
      <c r="AH5" s="160"/>
      <c r="AI5" s="160"/>
      <c r="AJ5" s="160"/>
      <c r="AL5" s="160" t="s">
        <v>866</v>
      </c>
      <c r="AM5" s="160"/>
      <c r="AN5" s="160"/>
      <c r="AO5" s="160"/>
      <c r="AQ5" s="160" t="s">
        <v>870</v>
      </c>
      <c r="AR5" s="160"/>
      <c r="AS5" s="160"/>
      <c r="AT5" s="160"/>
      <c r="AU5" s="122"/>
      <c r="AV5" s="160" t="s">
        <v>869</v>
      </c>
      <c r="AW5" s="160"/>
      <c r="AX5" s="160"/>
      <c r="AY5" s="160"/>
    </row>
    <row r="6" spans="1:51" ht="32" x14ac:dyDescent="0.2">
      <c r="A6" s="87" t="s">
        <v>902</v>
      </c>
      <c r="B6" s="87" t="s">
        <v>903</v>
      </c>
      <c r="C6" s="87" t="s">
        <v>904</v>
      </c>
      <c r="D6" s="87" t="s">
        <v>905</v>
      </c>
      <c r="E6" s="87" t="s">
        <v>906</v>
      </c>
      <c r="F6" s="87" t="s">
        <v>907</v>
      </c>
      <c r="G6" s="85"/>
      <c r="H6" s="88" t="s">
        <v>904</v>
      </c>
      <c r="I6" s="88" t="s">
        <v>905</v>
      </c>
      <c r="J6" s="88" t="s">
        <v>906</v>
      </c>
      <c r="K6" s="88" t="s">
        <v>907</v>
      </c>
      <c r="M6" s="87" t="s">
        <v>904</v>
      </c>
      <c r="N6" s="87" t="s">
        <v>905</v>
      </c>
      <c r="O6" s="87" t="s">
        <v>906</v>
      </c>
      <c r="P6" s="87" t="s">
        <v>907</v>
      </c>
      <c r="R6" s="87" t="s">
        <v>904</v>
      </c>
      <c r="S6" s="87" t="s">
        <v>905</v>
      </c>
      <c r="T6" s="87" t="s">
        <v>906</v>
      </c>
      <c r="U6" s="87" t="s">
        <v>907</v>
      </c>
      <c r="W6" s="87" t="s">
        <v>904</v>
      </c>
      <c r="X6" s="87" t="s">
        <v>905</v>
      </c>
      <c r="Y6" s="87" t="s">
        <v>906</v>
      </c>
      <c r="Z6" s="87" t="s">
        <v>907</v>
      </c>
      <c r="AB6" s="87" t="s">
        <v>904</v>
      </c>
      <c r="AC6" s="87" t="s">
        <v>905</v>
      </c>
      <c r="AD6" s="87" t="s">
        <v>906</v>
      </c>
      <c r="AE6" s="87" t="s">
        <v>907</v>
      </c>
      <c r="AG6" s="87" t="s">
        <v>904</v>
      </c>
      <c r="AH6" s="87" t="s">
        <v>905</v>
      </c>
      <c r="AI6" s="87" t="s">
        <v>906</v>
      </c>
      <c r="AJ6" s="87" t="s">
        <v>907</v>
      </c>
      <c r="AL6" s="87" t="s">
        <v>904</v>
      </c>
      <c r="AM6" s="87" t="s">
        <v>905</v>
      </c>
      <c r="AN6" s="87" t="s">
        <v>906</v>
      </c>
      <c r="AO6" s="87" t="s">
        <v>907</v>
      </c>
      <c r="AQ6" s="87" t="s">
        <v>904</v>
      </c>
      <c r="AR6" s="87" t="s">
        <v>905</v>
      </c>
      <c r="AS6" s="87" t="s">
        <v>906</v>
      </c>
      <c r="AT6" s="87" t="s">
        <v>907</v>
      </c>
      <c r="AU6" s="85"/>
      <c r="AV6" s="87" t="s">
        <v>904</v>
      </c>
      <c r="AW6" s="87" t="s">
        <v>905</v>
      </c>
      <c r="AX6" s="87" t="s">
        <v>906</v>
      </c>
      <c r="AY6" s="87" t="s">
        <v>907</v>
      </c>
    </row>
    <row r="7" spans="1:51" ht="15" customHeight="1" x14ac:dyDescent="0.2">
      <c r="A7" s="89">
        <v>1</v>
      </c>
      <c r="B7" s="83" t="str">
        <f>'ОТЧЕТ 23 иномарки'!A9</f>
        <v>CHERY</v>
      </c>
      <c r="C7" s="90">
        <f>VLOOKUP($B7,'ОТЧЕТ 23 иномарки'!A:J,10,0)</f>
        <v>47469</v>
      </c>
      <c r="D7" s="91">
        <f t="shared" ref="D7:D38" si="0">C7/$C$118</f>
        <v>0.18239208785128602</v>
      </c>
      <c r="E7" s="90">
        <f>VLOOKUP($B7,'ОТЧЕТ 22 иномарки'!A:J,10,0)</f>
        <v>14100</v>
      </c>
      <c r="F7" s="91">
        <f t="shared" ref="F7:F70" si="1">IFERROR(C7/E7-1,0)</f>
        <v>2.366595744680851</v>
      </c>
      <c r="G7" s="85"/>
      <c r="H7" s="90">
        <f>VLOOKUP($B7,'СВОД Регионы'!A:J,2,0)</f>
        <v>694</v>
      </c>
      <c r="I7" s="91">
        <f t="shared" ref="I7:I38" si="2">H7/$H$118</f>
        <v>0.20636336604222422</v>
      </c>
      <c r="J7" s="90">
        <f>VLOOKUP($B7,'СВОД Регионы'!A:J,3,0)</f>
        <v>145</v>
      </c>
      <c r="K7" s="91">
        <f t="shared" ref="K7:K70" si="3">IFERROR(H7/J7-1,0)</f>
        <v>3.7862068965517244</v>
      </c>
      <c r="M7" s="90">
        <f>VLOOKUP($B7,'ОТЧЕТ 23 иномарки'!A:J,3,0)</f>
        <v>7698</v>
      </c>
      <c r="N7" s="91">
        <f t="shared" ref="N7:N38" si="4">M7/M$118</f>
        <v>0.18667248654153937</v>
      </c>
      <c r="O7" s="90">
        <f>VLOOKUP($B7,'ОТЧЕТ 22 иномарки'!A:J,3,0)</f>
        <v>2376</v>
      </c>
      <c r="P7" s="91">
        <f t="shared" ref="P7:P70" si="5">IFERROR(M7/O7-1,0)</f>
        <v>2.2398989898989901</v>
      </c>
      <c r="R7" s="90">
        <f>VLOOKUP($B7,'ОТЧЕТ 23 иномарки'!A:J,4,0)</f>
        <v>5972</v>
      </c>
      <c r="S7" s="91">
        <f t="shared" ref="S7:S38" si="6">R7/R$118</f>
        <v>0.17893632958801498</v>
      </c>
      <c r="T7" s="90">
        <f>VLOOKUP($B7,'ОТЧЕТ 22 иномарки'!A:J,4,0)</f>
        <v>1651</v>
      </c>
      <c r="U7" s="91">
        <f t="shared" ref="U7:U70" si="7">IFERROR(R7/T7-1,0)</f>
        <v>2.6172016959418536</v>
      </c>
      <c r="W7" s="90">
        <f>VLOOKUP($B7,'ОТЧЕТ 23 иномарки'!A:J,8,0)</f>
        <v>20872</v>
      </c>
      <c r="X7" s="91">
        <f t="shared" ref="X7:X38" si="8">W7/W$118</f>
        <v>0.17532423896243532</v>
      </c>
      <c r="Y7" s="90">
        <f>VLOOKUP($B7,'ОТЧЕТ 22 иномарки'!A:J,8,0)</f>
        <v>5115</v>
      </c>
      <c r="Z7" s="91">
        <f t="shared" ref="Z7:Z70" si="9">IFERROR(W7/Y7-1,0)</f>
        <v>3.0805474095796672</v>
      </c>
      <c r="AB7" s="90">
        <f>VLOOKUP($B7,'ОТЧЕТ 23 иномарки'!A:J,7,0)</f>
        <v>3981</v>
      </c>
      <c r="AC7" s="91">
        <f t="shared" ref="AC7:AC38" si="10">AB7/AB$118</f>
        <v>0.20547096774193549</v>
      </c>
      <c r="AD7" s="90">
        <f>VLOOKUP($B7,'ОТЧЕТ 22 иномарки'!A:J,7,0)</f>
        <v>1169</v>
      </c>
      <c r="AE7" s="91">
        <f t="shared" ref="AE7:AE70" si="11">IFERROR(AB7/AD7-1,0)</f>
        <v>2.4054747647562018</v>
      </c>
      <c r="AG7" s="90">
        <f>VLOOKUP($B7,'ОТЧЕТ 23 иномарки'!A:J,6,0)</f>
        <v>2866</v>
      </c>
      <c r="AH7" s="91">
        <f t="shared" ref="AH7:AH38" si="12">AG7/AG$118</f>
        <v>0.19893107517179148</v>
      </c>
      <c r="AI7" s="90">
        <f>VLOOKUP($B7,'ОТЧЕТ 22 иномарки'!A:J,6,0)</f>
        <v>1479</v>
      </c>
      <c r="AJ7" s="91">
        <f t="shared" ref="AJ7:AJ70" si="13">IFERROR(AG7/AI7-1,0)</f>
        <v>0.9377958079783637</v>
      </c>
      <c r="AL7" s="90">
        <f>VLOOKUP($B7,'ОТЧЕТ 23 иномарки'!A:J,5,0)</f>
        <v>894</v>
      </c>
      <c r="AM7" s="91">
        <f t="shared" ref="AM7:AM38" si="14">AL7/AL$118</f>
        <v>0.14771976206212822</v>
      </c>
      <c r="AN7" s="90">
        <f>VLOOKUP($B7,'ОТЧЕТ 22 иномарки'!A:J,5,0)</f>
        <v>357</v>
      </c>
      <c r="AO7" s="91">
        <f t="shared" ref="AO7:AO70" si="15">IFERROR(AL7/AN7-1,0)</f>
        <v>1.5042016806722689</v>
      </c>
      <c r="AQ7" s="90">
        <f>VLOOKUP($B7,'ОТЧЕТ 23 иномарки'!A:J,9,0)</f>
        <v>4990</v>
      </c>
      <c r="AR7" s="91">
        <f t="shared" ref="AR7:AR38" si="16">AQ7/AQ$118</f>
        <v>0.20529065701238328</v>
      </c>
      <c r="AS7" s="90">
        <f>VLOOKUP($B7,'ОТЧЕТ 22 иномарки'!A:J,9,0)</f>
        <v>1844</v>
      </c>
      <c r="AT7" s="91">
        <f t="shared" ref="AT7:AT70" si="17">IFERROR(AQ7/AS7-1,0)</f>
        <v>1.7060737527114966</v>
      </c>
      <c r="AU7" s="85"/>
      <c r="AV7" s="90">
        <f>VLOOKUP($B7,'ОТЧЕТ 23 иномарки'!A:J,2,0)</f>
        <v>196</v>
      </c>
      <c r="AW7" s="91">
        <f t="shared" ref="AW7:AW38" si="18">AV7/AV$118</f>
        <v>7.9804560260586313E-2</v>
      </c>
      <c r="AX7" s="90">
        <f>VLOOKUP($B7,'ОТЧЕТ 22 иномарки'!A:J,2,0)</f>
        <v>109</v>
      </c>
      <c r="AY7" s="91">
        <f t="shared" ref="AY7:AY70" si="19">IFERROR(AV7/AX7-1,0)</f>
        <v>0.798165137614679</v>
      </c>
    </row>
    <row r="8" spans="1:51" ht="15" customHeight="1" x14ac:dyDescent="0.2">
      <c r="A8" s="89">
        <v>2</v>
      </c>
      <c r="B8" s="83" t="str">
        <f>'ОТЧЕТ 23 иномарки'!A10</f>
        <v>HAVAL</v>
      </c>
      <c r="C8" s="90">
        <f>VLOOKUP($B8,'ОТЧЕТ 23 иномарки'!A:J,10,0)</f>
        <v>38636</v>
      </c>
      <c r="D8" s="91">
        <f t="shared" si="0"/>
        <v>0.148452689254509</v>
      </c>
      <c r="E8" s="90">
        <f>VLOOKUP($B8,'ОТЧЕТ 22 иномарки'!A:J,10,0)</f>
        <v>12580</v>
      </c>
      <c r="F8" s="91">
        <f t="shared" si="1"/>
        <v>2.0712241653418122</v>
      </c>
      <c r="G8" s="85"/>
      <c r="H8" s="90">
        <f>VLOOKUP($B8,'СВОД Регионы'!A:J,2,0)</f>
        <v>598</v>
      </c>
      <c r="I8" s="91">
        <f t="shared" si="2"/>
        <v>0.17781742491822777</v>
      </c>
      <c r="J8" s="90">
        <f>VLOOKUP($B8,'СВОД Регионы'!A:J,3,0)</f>
        <v>124</v>
      </c>
      <c r="K8" s="91">
        <f t="shared" si="3"/>
        <v>3.82258064516129</v>
      </c>
      <c r="M8" s="90">
        <f>VLOOKUP($B8,'ОТЧЕТ 23 иномарки'!A:J,3,0)</f>
        <v>6759</v>
      </c>
      <c r="N8" s="91">
        <f t="shared" si="4"/>
        <v>0.16390222610213881</v>
      </c>
      <c r="O8" s="90">
        <f>VLOOKUP($B8,'ОТЧЕТ 22 иномарки'!A:J,3,0)</f>
        <v>1849</v>
      </c>
      <c r="P8" s="91">
        <f t="shared" si="5"/>
        <v>2.6554894537587885</v>
      </c>
      <c r="R8" s="90">
        <f>VLOOKUP($B8,'ОТЧЕТ 23 иномарки'!A:J,4,0)</f>
        <v>5450</v>
      </c>
      <c r="S8" s="91">
        <f t="shared" si="6"/>
        <v>0.16329588014981272</v>
      </c>
      <c r="T8" s="90">
        <f>VLOOKUP($B8,'ОТЧЕТ 22 иномарки'!A:J,4,0)</f>
        <v>1915</v>
      </c>
      <c r="U8" s="91">
        <f t="shared" si="7"/>
        <v>1.8459530026109658</v>
      </c>
      <c r="W8" s="90">
        <f>VLOOKUP($B8,'ОТЧЕТ 23 иномарки'!A:J,8,0)</f>
        <v>17664</v>
      </c>
      <c r="X8" s="91">
        <f t="shared" si="8"/>
        <v>0.14837712519319937</v>
      </c>
      <c r="Y8" s="90">
        <f>VLOOKUP($B8,'ОТЧЕТ 22 иномарки'!A:J,8,0)</f>
        <v>5751</v>
      </c>
      <c r="Z8" s="91">
        <f t="shared" si="9"/>
        <v>2.0714658320292125</v>
      </c>
      <c r="AB8" s="90">
        <f>VLOOKUP($B8,'ОТЧЕТ 23 иномарки'!A:J,7,0)</f>
        <v>2890</v>
      </c>
      <c r="AC8" s="91">
        <f t="shared" si="10"/>
        <v>0.14916129032258066</v>
      </c>
      <c r="AD8" s="90">
        <f>VLOOKUP($B8,'ОТЧЕТ 22 иномарки'!A:J,7,0)</f>
        <v>827</v>
      </c>
      <c r="AE8" s="91">
        <f t="shared" si="11"/>
        <v>2.4945586457073761</v>
      </c>
      <c r="AG8" s="90">
        <f>VLOOKUP($B8,'ОТЧЕТ 23 иномарки'!A:J,6,0)</f>
        <v>1970</v>
      </c>
      <c r="AH8" s="91">
        <f t="shared" si="12"/>
        <v>0.13673908516693273</v>
      </c>
      <c r="AI8" s="90">
        <f>VLOOKUP($B8,'ОТЧЕТ 22 иномарки'!A:J,6,0)</f>
        <v>863</v>
      </c>
      <c r="AJ8" s="91">
        <f t="shared" si="13"/>
        <v>1.2827346465816918</v>
      </c>
      <c r="AL8" s="90">
        <f>VLOOKUP($B8,'ОТЧЕТ 23 иномарки'!A:J,5,0)</f>
        <v>596</v>
      </c>
      <c r="AM8" s="91">
        <f t="shared" si="14"/>
        <v>9.8479841374752145E-2</v>
      </c>
      <c r="AN8" s="90">
        <f>VLOOKUP($B8,'ОТЧЕТ 22 иномарки'!A:J,5,0)</f>
        <v>223</v>
      </c>
      <c r="AO8" s="91">
        <f t="shared" si="15"/>
        <v>1.6726457399103141</v>
      </c>
      <c r="AQ8" s="90">
        <f>VLOOKUP($B8,'ОТЧЕТ 23 иномарки'!A:J,9,0)</f>
        <v>3049</v>
      </c>
      <c r="AR8" s="91">
        <f t="shared" si="16"/>
        <v>0.12543711687991113</v>
      </c>
      <c r="AS8" s="90">
        <f>VLOOKUP($B8,'ОТЧЕТ 22 иномарки'!A:J,9,0)</f>
        <v>1042</v>
      </c>
      <c r="AT8" s="91">
        <f t="shared" si="17"/>
        <v>1.9261036468330133</v>
      </c>
      <c r="AU8" s="85"/>
      <c r="AV8" s="90">
        <f>VLOOKUP($B8,'ОТЧЕТ 23 иномарки'!A:J,2,0)</f>
        <v>258</v>
      </c>
      <c r="AW8" s="91">
        <f t="shared" si="18"/>
        <v>0.10504885993485343</v>
      </c>
      <c r="AX8" s="90">
        <f>VLOOKUP($B8,'ОТЧЕТ 22 иномарки'!A:J,2,0)</f>
        <v>110</v>
      </c>
      <c r="AY8" s="91">
        <f t="shared" si="19"/>
        <v>1.3454545454545452</v>
      </c>
    </row>
    <row r="9" spans="1:51" ht="15" customHeight="1" x14ac:dyDescent="0.2">
      <c r="A9" s="89">
        <v>3</v>
      </c>
      <c r="B9" s="83" t="str">
        <f>'ОТЧЕТ 23 иномарки'!A11</f>
        <v>GEELY</v>
      </c>
      <c r="C9" s="90">
        <f>VLOOKUP($B9,'ОТЧЕТ 23 иномарки'!A:J,10,0)</f>
        <v>33091</v>
      </c>
      <c r="D9" s="91">
        <f t="shared" si="0"/>
        <v>0.12714690806814777</v>
      </c>
      <c r="E9" s="90">
        <f>VLOOKUP($B9,'ОТЧЕТ 22 иномарки'!A:J,10,0)</f>
        <v>8470</v>
      </c>
      <c r="F9" s="91">
        <f t="shared" si="1"/>
        <v>2.9068476977567888</v>
      </c>
      <c r="G9" s="85"/>
      <c r="H9" s="90">
        <f>VLOOKUP($B9,'СВОД Регионы'!A:J,2,0)</f>
        <v>275</v>
      </c>
      <c r="I9" s="91">
        <f t="shared" si="2"/>
        <v>8.1772227178114776E-2</v>
      </c>
      <c r="J9" s="90">
        <f>VLOOKUP($B9,'СВОД Регионы'!A:J,3,0)</f>
        <v>72</v>
      </c>
      <c r="K9" s="91">
        <f t="shared" si="3"/>
        <v>2.8194444444444446</v>
      </c>
      <c r="M9" s="90">
        <f>VLOOKUP($B9,'ОТЧЕТ 23 иномарки'!A:J,3,0)</f>
        <v>3833</v>
      </c>
      <c r="N9" s="91">
        <f t="shared" si="4"/>
        <v>9.2948251612590335E-2</v>
      </c>
      <c r="O9" s="90">
        <f>VLOOKUP($B9,'ОТЧЕТ 22 иномарки'!A:J,3,0)</f>
        <v>1272</v>
      </c>
      <c r="P9" s="91">
        <f t="shared" si="5"/>
        <v>2.0133647798742138</v>
      </c>
      <c r="R9" s="90">
        <f>VLOOKUP($B9,'ОТЧЕТ 23 иномарки'!A:J,4,0)</f>
        <v>4138</v>
      </c>
      <c r="S9" s="91">
        <f t="shared" si="6"/>
        <v>0.12398501872659176</v>
      </c>
      <c r="T9" s="90">
        <f>VLOOKUP($B9,'ОТЧЕТ 22 иномарки'!A:J,4,0)</f>
        <v>1319</v>
      </c>
      <c r="U9" s="91">
        <f t="shared" si="7"/>
        <v>2.1372251705837755</v>
      </c>
      <c r="W9" s="90">
        <f>VLOOKUP($B9,'ОТЧЕТ 23 иномарки'!A:J,8,0)</f>
        <v>18603</v>
      </c>
      <c r="X9" s="91">
        <f t="shared" si="8"/>
        <v>0.15626469995296016</v>
      </c>
      <c r="Y9" s="90">
        <f>VLOOKUP($B9,'ОТЧЕТ 22 иномарки'!A:J,8,0)</f>
        <v>3549</v>
      </c>
      <c r="Z9" s="91">
        <f t="shared" si="9"/>
        <v>4.2417582417582418</v>
      </c>
      <c r="AB9" s="90">
        <f>VLOOKUP($B9,'ОТЧЕТ 23 иномарки'!A:J,7,0)</f>
        <v>2734</v>
      </c>
      <c r="AC9" s="91">
        <f t="shared" si="10"/>
        <v>0.14110967741935485</v>
      </c>
      <c r="AD9" s="90">
        <f>VLOOKUP($B9,'ОТЧЕТ 22 иномарки'!A:J,7,0)</f>
        <v>885</v>
      </c>
      <c r="AE9" s="91">
        <f t="shared" si="11"/>
        <v>2.0892655367231638</v>
      </c>
      <c r="AG9" s="90">
        <f>VLOOKUP($B9,'ОТЧЕТ 23 иномарки'!A:J,6,0)</f>
        <v>1356</v>
      </c>
      <c r="AH9" s="91">
        <f t="shared" si="12"/>
        <v>9.4120913444853196E-2</v>
      </c>
      <c r="AI9" s="90">
        <f>VLOOKUP($B9,'ОТЧЕТ 22 иномарки'!A:J,6,0)</f>
        <v>613</v>
      </c>
      <c r="AJ9" s="91">
        <f t="shared" si="13"/>
        <v>1.2120717781402934</v>
      </c>
      <c r="AL9" s="90">
        <f>VLOOKUP($B9,'ОТЧЕТ 23 иномарки'!A:J,5,0)</f>
        <v>383</v>
      </c>
      <c r="AM9" s="91">
        <f t="shared" si="14"/>
        <v>6.3284864507600791E-2</v>
      </c>
      <c r="AN9" s="90">
        <f>VLOOKUP($B9,'ОТЧЕТ 22 иномарки'!A:J,5,0)</f>
        <v>128</v>
      </c>
      <c r="AO9" s="91">
        <f t="shared" si="15"/>
        <v>1.9921875</v>
      </c>
      <c r="AQ9" s="90">
        <f>VLOOKUP($B9,'ОТЧЕТ 23 иномарки'!A:J,9,0)</f>
        <v>1915</v>
      </c>
      <c r="AR9" s="91">
        <f t="shared" si="16"/>
        <v>7.8783889414571928E-2</v>
      </c>
      <c r="AS9" s="90">
        <f>VLOOKUP($B9,'ОТЧЕТ 22 иномарки'!A:J,9,0)</f>
        <v>681</v>
      </c>
      <c r="AT9" s="91">
        <f t="shared" si="17"/>
        <v>1.8120411160058736</v>
      </c>
      <c r="AU9" s="85"/>
      <c r="AV9" s="90">
        <f>VLOOKUP($B9,'ОТЧЕТ 23 иномарки'!A:J,2,0)</f>
        <v>129</v>
      </c>
      <c r="AW9" s="91">
        <f t="shared" si="18"/>
        <v>5.2524429967426713E-2</v>
      </c>
      <c r="AX9" s="90">
        <f>VLOOKUP($B9,'ОТЧЕТ 22 иномарки'!A:J,2,0)</f>
        <v>23</v>
      </c>
      <c r="AY9" s="91">
        <f t="shared" si="19"/>
        <v>4.6086956521739131</v>
      </c>
    </row>
    <row r="10" spans="1:51" ht="15" customHeight="1" x14ac:dyDescent="0.2">
      <c r="A10" s="89">
        <v>4</v>
      </c>
      <c r="B10" s="83" t="str">
        <f>'ОТЧЕТ 23 иномарки'!A12</f>
        <v>KIA</v>
      </c>
      <c r="C10" s="90">
        <f>VLOOKUP($B10,'ОТЧЕТ 23 иномарки'!A:J,10,0)</f>
        <v>19009</v>
      </c>
      <c r="D10" s="91">
        <f t="shared" si="0"/>
        <v>7.3039061239231845E-2</v>
      </c>
      <c r="E10" s="90">
        <f>VLOOKUP($B10,'ОТЧЕТ 22 иномарки'!A:J,10,0)</f>
        <v>45129</v>
      </c>
      <c r="F10" s="91">
        <f t="shared" si="1"/>
        <v>-0.57878526003235176</v>
      </c>
      <c r="G10" s="85"/>
      <c r="H10" s="90">
        <f>VLOOKUP($B10,'СВОД Регионы'!A:J,2,0)</f>
        <v>218</v>
      </c>
      <c r="I10" s="91">
        <f t="shared" si="2"/>
        <v>6.4823074635741898E-2</v>
      </c>
      <c r="J10" s="90">
        <f>VLOOKUP($B10,'СВОД Регионы'!A:J,3,0)</f>
        <v>622</v>
      </c>
      <c r="K10" s="91">
        <f t="shared" si="3"/>
        <v>-0.64951768488745976</v>
      </c>
      <c r="M10" s="90">
        <f>VLOOKUP($B10,'ОТЧЕТ 23 иномарки'!A:J,3,0)</f>
        <v>4003</v>
      </c>
      <c r="N10" s="91">
        <f t="shared" si="4"/>
        <v>9.7070662980745917E-2</v>
      </c>
      <c r="O10" s="90">
        <f>VLOOKUP($B10,'ОТЧЕТ 22 иномарки'!A:J,3,0)</f>
        <v>7632</v>
      </c>
      <c r="P10" s="91">
        <f t="shared" si="5"/>
        <v>-0.47549790356394128</v>
      </c>
      <c r="R10" s="90">
        <f>VLOOKUP($B10,'ОТЧЕТ 23 иномарки'!A:J,4,0)</f>
        <v>2205</v>
      </c>
      <c r="S10" s="91">
        <f t="shared" si="6"/>
        <v>6.6067415730337073E-2</v>
      </c>
      <c r="T10" s="90">
        <f>VLOOKUP($B10,'ОТЧЕТ 22 иномарки'!A:J,4,0)</f>
        <v>5706</v>
      </c>
      <c r="U10" s="91">
        <f t="shared" si="7"/>
        <v>-0.61356466876971605</v>
      </c>
      <c r="W10" s="90">
        <f>VLOOKUP($B10,'ОТЧЕТ 23 иномарки'!A:J,8,0)</f>
        <v>7684</v>
      </c>
      <c r="X10" s="91">
        <f t="shared" si="8"/>
        <v>6.4545393454740946E-2</v>
      </c>
      <c r="Y10" s="90">
        <f>VLOOKUP($B10,'ОТЧЕТ 22 иномарки'!A:J,8,0)</f>
        <v>18909</v>
      </c>
      <c r="Z10" s="91">
        <f t="shared" si="9"/>
        <v>-0.59363266169548889</v>
      </c>
      <c r="AB10" s="90">
        <f>VLOOKUP($B10,'ОТЧЕТ 23 иномарки'!A:J,7,0)</f>
        <v>1549</v>
      </c>
      <c r="AC10" s="91">
        <f t="shared" si="10"/>
        <v>7.9948387096774196E-2</v>
      </c>
      <c r="AD10" s="90">
        <f>VLOOKUP($B10,'ОТЧЕТ 22 иномарки'!A:J,7,0)</f>
        <v>3659</v>
      </c>
      <c r="AE10" s="91">
        <f t="shared" si="11"/>
        <v>-0.57666028969663841</v>
      </c>
      <c r="AG10" s="90">
        <f>VLOOKUP($B10,'ОТЧЕТ 23 иномарки'!A:J,6,0)</f>
        <v>885</v>
      </c>
      <c r="AH10" s="91">
        <f t="shared" si="12"/>
        <v>6.1428472270424098E-2</v>
      </c>
      <c r="AI10" s="90">
        <f>VLOOKUP($B10,'ОТЧЕТ 22 иномарки'!A:J,6,0)</f>
        <v>3033</v>
      </c>
      <c r="AJ10" s="91">
        <f t="shared" si="13"/>
        <v>-0.70820969337289807</v>
      </c>
      <c r="AL10" s="90">
        <f>VLOOKUP($B10,'ОТЧЕТ 23 иномарки'!A:J,5,0)</f>
        <v>787</v>
      </c>
      <c r="AM10" s="91">
        <f t="shared" si="14"/>
        <v>0.13003965631196299</v>
      </c>
      <c r="AN10" s="90">
        <f>VLOOKUP($B10,'ОТЧЕТ 22 иномарки'!A:J,5,0)</f>
        <v>1538</v>
      </c>
      <c r="AO10" s="91">
        <f t="shared" si="15"/>
        <v>-0.48829648894668398</v>
      </c>
      <c r="AQ10" s="90">
        <f>VLOOKUP($B10,'ОТЧЕТ 23 иномарки'!A:J,9,0)</f>
        <v>1803</v>
      </c>
      <c r="AR10" s="91">
        <f t="shared" si="16"/>
        <v>7.4176163245155718E-2</v>
      </c>
      <c r="AS10" s="90">
        <f>VLOOKUP($B10,'ОТЧЕТ 22 иномарки'!A:J,9,0)</f>
        <v>4254</v>
      </c>
      <c r="AT10" s="91">
        <f t="shared" si="17"/>
        <v>-0.57616361071932298</v>
      </c>
      <c r="AU10" s="85"/>
      <c r="AV10" s="90">
        <f>VLOOKUP($B10,'ОТЧЕТ 23 иномарки'!A:J,2,0)</f>
        <v>93</v>
      </c>
      <c r="AW10" s="91">
        <f t="shared" si="18"/>
        <v>3.7866449511400654E-2</v>
      </c>
      <c r="AX10" s="90">
        <f>VLOOKUP($B10,'ОТЧЕТ 22 иномарки'!A:J,2,0)</f>
        <v>398</v>
      </c>
      <c r="AY10" s="91">
        <f t="shared" si="19"/>
        <v>-0.76633165829145722</v>
      </c>
    </row>
    <row r="11" spans="1:51" ht="15" customHeight="1" x14ac:dyDescent="0.2">
      <c r="A11" s="89">
        <v>5</v>
      </c>
      <c r="B11" s="83" t="str">
        <f>'ОТЧЕТ 23 иномарки'!A13</f>
        <v>EXEED</v>
      </c>
      <c r="C11" s="90">
        <f>VLOOKUP($B11,'ОТЧЕТ 23 иномарки'!A:J,10,0)</f>
        <v>16587</v>
      </c>
      <c r="D11" s="91">
        <f t="shared" si="0"/>
        <v>6.3732911188128696E-2</v>
      </c>
      <c r="E11" s="90">
        <f>VLOOKUP($B11,'ОТЧЕТ 22 иномарки'!A:J,10,0)</f>
        <v>2519</v>
      </c>
      <c r="F11" s="91">
        <f t="shared" si="1"/>
        <v>5.584755855498214</v>
      </c>
      <c r="G11" s="85"/>
      <c r="H11" s="90">
        <f>VLOOKUP($B11,'СВОД Регионы'!A:J,2,0)</f>
        <v>195</v>
      </c>
      <c r="I11" s="91">
        <f t="shared" si="2"/>
        <v>5.7983942908117751E-2</v>
      </c>
      <c r="J11" s="90">
        <f>VLOOKUP($B11,'СВОД Регионы'!A:J,3,0)</f>
        <v>27</v>
      </c>
      <c r="K11" s="91">
        <f t="shared" si="3"/>
        <v>6.2222222222222223</v>
      </c>
      <c r="M11" s="90">
        <f>VLOOKUP($B11,'ОТЧЕТ 23 иномарки'!A:J,3,0)</f>
        <v>2210</v>
      </c>
      <c r="N11" s="91">
        <f t="shared" si="4"/>
        <v>5.3591347786022599E-2</v>
      </c>
      <c r="O11" s="90">
        <f>VLOOKUP($B11,'ОТЧЕТ 22 иномарки'!A:J,3,0)</f>
        <v>294</v>
      </c>
      <c r="P11" s="91">
        <f t="shared" si="5"/>
        <v>6.5170068027210881</v>
      </c>
      <c r="R11" s="90">
        <f>VLOOKUP($B11,'ОТЧЕТ 23 иномарки'!A:J,4,0)</f>
        <v>2856</v>
      </c>
      <c r="S11" s="91">
        <f t="shared" si="6"/>
        <v>8.5573033707865162E-2</v>
      </c>
      <c r="T11" s="90">
        <f>VLOOKUP($B11,'ОТЧЕТ 22 иномарки'!A:J,4,0)</f>
        <v>347</v>
      </c>
      <c r="U11" s="91">
        <f t="shared" si="7"/>
        <v>7.2305475504322771</v>
      </c>
      <c r="W11" s="90">
        <f>VLOOKUP($B11,'ОТЧЕТ 23 иномарки'!A:J,8,0)</f>
        <v>7887</v>
      </c>
      <c r="X11" s="91">
        <f t="shared" si="8"/>
        <v>6.6250587998118407E-2</v>
      </c>
      <c r="Y11" s="90">
        <f>VLOOKUP($B11,'ОТЧЕТ 22 иномарки'!A:J,8,0)</f>
        <v>1225</v>
      </c>
      <c r="Z11" s="91">
        <f t="shared" si="9"/>
        <v>5.4383673469387759</v>
      </c>
      <c r="AB11" s="90">
        <f>VLOOKUP($B11,'ОТЧЕТ 23 иномарки'!A:J,7,0)</f>
        <v>869</v>
      </c>
      <c r="AC11" s="91">
        <f t="shared" si="10"/>
        <v>4.4851612903225806E-2</v>
      </c>
      <c r="AD11" s="90">
        <f>VLOOKUP($B11,'ОТЧЕТ 22 иномарки'!A:J,7,0)</f>
        <v>145</v>
      </c>
      <c r="AE11" s="91">
        <f t="shared" si="11"/>
        <v>4.9931034482758623</v>
      </c>
      <c r="AG11" s="90">
        <f>VLOOKUP($B11,'ОТЧЕТ 23 иномарки'!A:J,6,0)</f>
        <v>859</v>
      </c>
      <c r="AH11" s="91">
        <f t="shared" si="12"/>
        <v>5.9623793989033107E-2</v>
      </c>
      <c r="AI11" s="90">
        <f>VLOOKUP($B11,'ОТЧЕТ 22 иномарки'!A:J,6,0)</f>
        <v>170</v>
      </c>
      <c r="AJ11" s="91">
        <f t="shared" si="13"/>
        <v>4.052941176470588</v>
      </c>
      <c r="AL11" s="90">
        <f>VLOOKUP($B11,'ОТЧЕТ 23 иномарки'!A:J,5,0)</f>
        <v>199</v>
      </c>
      <c r="AM11" s="91">
        <f t="shared" si="14"/>
        <v>3.2881692002643757E-2</v>
      </c>
      <c r="AN11" s="90">
        <f>VLOOKUP($B11,'ОТЧЕТ 22 иномарки'!A:J,5,0)</f>
        <v>42</v>
      </c>
      <c r="AO11" s="91">
        <f t="shared" si="15"/>
        <v>3.7380952380952381</v>
      </c>
      <c r="AQ11" s="90">
        <f>VLOOKUP($B11,'ОТЧЕТ 23 иномарки'!A:J,9,0)</f>
        <v>1627</v>
      </c>
      <c r="AR11" s="91">
        <f t="shared" si="16"/>
        <v>6.693545069321595E-2</v>
      </c>
      <c r="AS11" s="90">
        <f>VLOOKUP($B11,'ОТЧЕТ 22 иномарки'!A:J,9,0)</f>
        <v>256</v>
      </c>
      <c r="AT11" s="91">
        <f t="shared" si="17"/>
        <v>5.35546875</v>
      </c>
      <c r="AU11" s="85"/>
      <c r="AV11" s="90">
        <f>VLOOKUP($B11,'ОТЧЕТ 23 иномарки'!A:J,2,0)</f>
        <v>80</v>
      </c>
      <c r="AW11" s="91">
        <f t="shared" si="18"/>
        <v>3.2573289902280131E-2</v>
      </c>
      <c r="AX11" s="90">
        <f>VLOOKUP($B11,'ОТЧЕТ 22 иномарки'!A:J,2,0)</f>
        <v>40</v>
      </c>
      <c r="AY11" s="91">
        <f t="shared" si="19"/>
        <v>1</v>
      </c>
    </row>
    <row r="12" spans="1:51" ht="15" customHeight="1" x14ac:dyDescent="0.2">
      <c r="A12" s="89">
        <v>6</v>
      </c>
      <c r="B12" s="83" t="str">
        <f>'ОТЧЕТ 23 иномарки'!A14</f>
        <v>HYUNDAI</v>
      </c>
      <c r="C12" s="90">
        <f>VLOOKUP($B12,'ОТЧЕТ 23 иномарки'!A:J,10,0)</f>
        <v>16314</v>
      </c>
      <c r="D12" s="91">
        <f t="shared" si="0"/>
        <v>6.268395207832228E-2</v>
      </c>
      <c r="E12" s="90">
        <f>VLOOKUP($B12,'ОТЧЕТ 22 иномарки'!A:J,10,0)</f>
        <v>37844</v>
      </c>
      <c r="F12" s="91">
        <f t="shared" si="1"/>
        <v>-0.56891449106859737</v>
      </c>
      <c r="G12" s="85"/>
      <c r="H12" s="90">
        <f>VLOOKUP($B12,'СВОД Регионы'!A:J,2,0)</f>
        <v>295</v>
      </c>
      <c r="I12" s="91">
        <f t="shared" si="2"/>
        <v>8.771929824561403E-2</v>
      </c>
      <c r="J12" s="90">
        <f>VLOOKUP($B12,'СВОД Регионы'!A:J,3,0)</f>
        <v>567</v>
      </c>
      <c r="K12" s="91">
        <f t="shared" si="3"/>
        <v>-0.47971781305114636</v>
      </c>
      <c r="M12" s="90">
        <f>VLOOKUP($B12,'ОТЧЕТ 23 иномарки'!A:J,3,0)</f>
        <v>4022</v>
      </c>
      <c r="N12" s="91">
        <f t="shared" si="4"/>
        <v>9.7531403074833892E-2</v>
      </c>
      <c r="O12" s="90">
        <f>VLOOKUP($B12,'ОТЧЕТ 22 иномарки'!A:J,3,0)</f>
        <v>6429</v>
      </c>
      <c r="P12" s="91">
        <f t="shared" si="5"/>
        <v>-0.37439726240472859</v>
      </c>
      <c r="R12" s="90">
        <f>VLOOKUP($B12,'ОТЧЕТ 23 иномарки'!A:J,4,0)</f>
        <v>1501</v>
      </c>
      <c r="S12" s="91">
        <f t="shared" si="6"/>
        <v>4.4973782771535582E-2</v>
      </c>
      <c r="T12" s="90">
        <f>VLOOKUP($B12,'ОТЧЕТ 22 иномарки'!A:J,4,0)</f>
        <v>4705</v>
      </c>
      <c r="U12" s="91">
        <f t="shared" si="7"/>
        <v>-0.6809776833156217</v>
      </c>
      <c r="W12" s="90">
        <f>VLOOKUP($B12,'ОТЧЕТ 23 иномарки'!A:J,8,0)</f>
        <v>5894</v>
      </c>
      <c r="X12" s="91">
        <f t="shared" si="8"/>
        <v>4.9509441569786976E-2</v>
      </c>
      <c r="Y12" s="90">
        <f>VLOOKUP($B12,'ОТЧЕТ 22 иномарки'!A:J,8,0)</f>
        <v>14645</v>
      </c>
      <c r="Z12" s="91">
        <f t="shared" si="9"/>
        <v>-0.597541823147832</v>
      </c>
      <c r="AB12" s="90">
        <f>VLOOKUP($B12,'ОТЧЕТ 23 иномарки'!A:J,7,0)</f>
        <v>1373</v>
      </c>
      <c r="AC12" s="91">
        <f t="shared" si="10"/>
        <v>7.0864516129032259E-2</v>
      </c>
      <c r="AD12" s="90">
        <f>VLOOKUP($B12,'ОТЧЕТ 22 иномарки'!A:J,7,0)</f>
        <v>2740</v>
      </c>
      <c r="AE12" s="91">
        <f t="shared" si="11"/>
        <v>-0.49890510948905109</v>
      </c>
      <c r="AG12" s="90">
        <f>VLOOKUP($B12,'ОТЧЕТ 23 иномарки'!A:J,6,0)</f>
        <v>980</v>
      </c>
      <c r="AH12" s="91">
        <f t="shared" si="12"/>
        <v>6.802248906781426E-2</v>
      </c>
      <c r="AI12" s="90">
        <f>VLOOKUP($B12,'ОТЧЕТ 22 иномарки'!A:J,6,0)</f>
        <v>2810</v>
      </c>
      <c r="AJ12" s="91">
        <f t="shared" si="13"/>
        <v>-0.6512455516014235</v>
      </c>
      <c r="AL12" s="90">
        <f>VLOOKUP($B12,'ОТЧЕТ 23 иномарки'!A:J,5,0)</f>
        <v>537</v>
      </c>
      <c r="AM12" s="91">
        <f t="shared" si="14"/>
        <v>8.8730998017184398E-2</v>
      </c>
      <c r="AN12" s="90">
        <f>VLOOKUP($B12,'ОТЧЕТ 22 иномарки'!A:J,5,0)</f>
        <v>1693</v>
      </c>
      <c r="AO12" s="91">
        <f t="shared" si="15"/>
        <v>-0.68281157708210283</v>
      </c>
      <c r="AQ12" s="90">
        <f>VLOOKUP($B12,'ОТЧЕТ 23 иномарки'!A:J,9,0)</f>
        <v>1887</v>
      </c>
      <c r="AR12" s="91">
        <f t="shared" si="16"/>
        <v>7.7631957872217883E-2</v>
      </c>
      <c r="AS12" s="90">
        <f>VLOOKUP($B12,'ОТЧЕТ 22 иномарки'!A:J,9,0)</f>
        <v>4438</v>
      </c>
      <c r="AT12" s="91">
        <f t="shared" si="17"/>
        <v>-0.57480847228481302</v>
      </c>
      <c r="AU12" s="85"/>
      <c r="AV12" s="90">
        <f>VLOOKUP($B12,'ОТЧЕТ 23 иномарки'!A:J,2,0)</f>
        <v>120</v>
      </c>
      <c r="AW12" s="91">
        <f t="shared" si="18"/>
        <v>4.8859934853420196E-2</v>
      </c>
      <c r="AX12" s="90">
        <f>VLOOKUP($B12,'ОТЧЕТ 22 иномарки'!A:J,2,0)</f>
        <v>384</v>
      </c>
      <c r="AY12" s="91">
        <f t="shared" si="19"/>
        <v>-0.6875</v>
      </c>
    </row>
    <row r="13" spans="1:51" ht="15" customHeight="1" x14ac:dyDescent="0.2">
      <c r="A13" s="89">
        <v>7</v>
      </c>
      <c r="B13" s="83" t="str">
        <f>'ОТЧЕТ 23 иномарки'!A15</f>
        <v>OMODA</v>
      </c>
      <c r="C13" s="90">
        <f>VLOOKUP($B13,'ОТЧЕТ 23 иномарки'!A:J,10,0)</f>
        <v>13824</v>
      </c>
      <c r="D13" s="91">
        <f t="shared" si="0"/>
        <v>5.3116522835032931E-2</v>
      </c>
      <c r="E13" s="90">
        <f>VLOOKUP($B13,'ОТЧЕТ 22 иномарки'!A:J,10,0)</f>
        <v>0</v>
      </c>
      <c r="F13" s="91">
        <f t="shared" si="1"/>
        <v>0</v>
      </c>
      <c r="G13" s="85"/>
      <c r="H13" s="90">
        <f>VLOOKUP($B13,'СВОД Регионы'!A:J,2,0)</f>
        <v>313</v>
      </c>
      <c r="I13" s="91">
        <f t="shared" si="2"/>
        <v>9.307166220636337E-2</v>
      </c>
      <c r="J13" s="90">
        <f>VLOOKUP($B13,'СВОД Регионы'!A:J,3,0)</f>
        <v>0</v>
      </c>
      <c r="K13" s="91">
        <f t="shared" si="3"/>
        <v>0</v>
      </c>
      <c r="M13" s="90">
        <f>VLOOKUP($B13,'ОТЧЕТ 23 иномарки'!A:J,3,0)</f>
        <v>2410</v>
      </c>
      <c r="N13" s="91">
        <f t="shared" si="4"/>
        <v>5.8441243513264463E-2</v>
      </c>
      <c r="O13" s="90">
        <f>VLOOKUP($B13,'ОТЧЕТ 22 иномарки'!A:J,3,0)</f>
        <v>0</v>
      </c>
      <c r="P13" s="91">
        <f t="shared" si="5"/>
        <v>0</v>
      </c>
      <c r="R13" s="90">
        <f>VLOOKUP($B13,'ОТЧЕТ 23 иномарки'!A:J,4,0)</f>
        <v>2073</v>
      </c>
      <c r="S13" s="91">
        <f t="shared" si="6"/>
        <v>6.2112359550561796E-2</v>
      </c>
      <c r="T13" s="90">
        <f>VLOOKUP($B13,'ОТЧЕТ 22 иномарки'!A:J,4,0)</f>
        <v>0</v>
      </c>
      <c r="U13" s="91">
        <f t="shared" si="7"/>
        <v>0</v>
      </c>
      <c r="W13" s="90">
        <f>VLOOKUP($B13,'ОТЧЕТ 23 иномарки'!A:J,8,0)</f>
        <v>4998</v>
      </c>
      <c r="X13" s="91">
        <f t="shared" si="8"/>
        <v>4.1983065654189904E-2</v>
      </c>
      <c r="Y13" s="90">
        <f>VLOOKUP($B13,'ОТЧЕТ 22 иномарки'!A:J,8,0)</f>
        <v>0</v>
      </c>
      <c r="Z13" s="91">
        <f t="shared" si="9"/>
        <v>0</v>
      </c>
      <c r="AB13" s="90">
        <f>VLOOKUP($B13,'ОТЧЕТ 23 иномарки'!A:J,7,0)</f>
        <v>1080</v>
      </c>
      <c r="AC13" s="91">
        <f t="shared" si="10"/>
        <v>5.574193548387097E-2</v>
      </c>
      <c r="AD13" s="90">
        <f>VLOOKUP($B13,'ОТЧЕТ 22 иномарки'!A:J,7,0)</f>
        <v>0</v>
      </c>
      <c r="AE13" s="91">
        <f t="shared" si="11"/>
        <v>0</v>
      </c>
      <c r="AG13" s="90">
        <f>VLOOKUP($B13,'ОТЧЕТ 23 иномарки'!A:J,6,0)</f>
        <v>974</v>
      </c>
      <c r="AH13" s="91">
        <f t="shared" si="12"/>
        <v>6.7606024849031721E-2</v>
      </c>
      <c r="AI13" s="90">
        <f>VLOOKUP($B13,'ОТЧЕТ 22 иномарки'!A:J,6,0)</f>
        <v>0</v>
      </c>
      <c r="AJ13" s="91">
        <f t="shared" si="13"/>
        <v>0</v>
      </c>
      <c r="AL13" s="90">
        <f>VLOOKUP($B13,'ОТЧЕТ 23 иномарки'!A:J,5,0)</f>
        <v>331</v>
      </c>
      <c r="AM13" s="91">
        <f t="shared" si="14"/>
        <v>5.4692663582286846E-2</v>
      </c>
      <c r="AN13" s="90">
        <f>VLOOKUP($B13,'ОТЧЕТ 22 иномарки'!A:J,5,0)</f>
        <v>0</v>
      </c>
      <c r="AO13" s="91">
        <f t="shared" si="15"/>
        <v>0</v>
      </c>
      <c r="AQ13" s="90">
        <f>VLOOKUP($B13,'ОТЧЕТ 23 иномарки'!A:J,9,0)</f>
        <v>1929</v>
      </c>
      <c r="AR13" s="91">
        <f t="shared" si="16"/>
        <v>7.9359855185748965E-2</v>
      </c>
      <c r="AS13" s="90">
        <f>VLOOKUP($B13,'ОТЧЕТ 22 иномарки'!A:J,9,0)</f>
        <v>0</v>
      </c>
      <c r="AT13" s="91">
        <f t="shared" si="17"/>
        <v>0</v>
      </c>
      <c r="AU13" s="85"/>
      <c r="AV13" s="90">
        <f>VLOOKUP($B13,'ОТЧЕТ 23 иномарки'!A:J,2,0)</f>
        <v>29</v>
      </c>
      <c r="AW13" s="91">
        <f t="shared" si="18"/>
        <v>1.1807817589576547E-2</v>
      </c>
      <c r="AX13" s="90">
        <f>VLOOKUP($B13,'ОТЧЕТ 22 иномарки'!A:J,2,0)</f>
        <v>0</v>
      </c>
      <c r="AY13" s="91">
        <f t="shared" si="19"/>
        <v>0</v>
      </c>
    </row>
    <row r="14" spans="1:51" ht="15" customHeight="1" x14ac:dyDescent="0.2">
      <c r="A14" s="89">
        <v>8</v>
      </c>
      <c r="B14" s="83" t="str">
        <f>'ОТЧЕТ 23 иномарки'!A16</f>
        <v>TOYOTA</v>
      </c>
      <c r="C14" s="90">
        <f>VLOOKUP($B14,'ОТЧЕТ 23 иномарки'!A:J,10,0)</f>
        <v>10621</v>
      </c>
      <c r="D14" s="91">
        <f t="shared" si="0"/>
        <v>4.080950441484988E-2</v>
      </c>
      <c r="E14" s="90">
        <f>VLOOKUP($B14,'ОТЧЕТ 22 иномарки'!A:J,10,0)</f>
        <v>21821</v>
      </c>
      <c r="F14" s="91">
        <f t="shared" si="1"/>
        <v>-0.51326703634113935</v>
      </c>
      <c r="G14" s="85"/>
      <c r="H14" s="90">
        <f>VLOOKUP($B14,'СВОД Регионы'!A:J,2,0)</f>
        <v>174</v>
      </c>
      <c r="I14" s="91">
        <f t="shared" si="2"/>
        <v>5.1739518287243533E-2</v>
      </c>
      <c r="J14" s="90">
        <f>VLOOKUP($B14,'СВОД Регионы'!A:J,3,0)</f>
        <v>361</v>
      </c>
      <c r="K14" s="91">
        <f t="shared" si="3"/>
        <v>-0.51800554016620493</v>
      </c>
      <c r="M14" s="90">
        <f>VLOOKUP($B14,'ОТЧЕТ 23 иномарки'!A:J,3,0)</f>
        <v>1367</v>
      </c>
      <c r="N14" s="91">
        <f t="shared" si="4"/>
        <v>3.3149037295698146E-2</v>
      </c>
      <c r="O14" s="90">
        <f>VLOOKUP($B14,'ОТЧЕТ 22 иномарки'!A:J,3,0)</f>
        <v>3238</v>
      </c>
      <c r="P14" s="91">
        <f t="shared" si="5"/>
        <v>-0.57782581840642377</v>
      </c>
      <c r="R14" s="90">
        <f>VLOOKUP($B14,'ОТЧЕТ 23 иномарки'!A:J,4,0)</f>
        <v>953</v>
      </c>
      <c r="S14" s="91">
        <f t="shared" si="6"/>
        <v>2.855430711610487E-2</v>
      </c>
      <c r="T14" s="90">
        <f>VLOOKUP($B14,'ОТЧЕТ 22 иномарки'!A:J,4,0)</f>
        <v>2359</v>
      </c>
      <c r="U14" s="91">
        <f t="shared" si="7"/>
        <v>-0.59601526070368793</v>
      </c>
      <c r="W14" s="90">
        <f>VLOOKUP($B14,'ОТЧЕТ 23 иномарки'!A:J,8,0)</f>
        <v>3746</v>
      </c>
      <c r="X14" s="91">
        <f t="shared" si="8"/>
        <v>3.1466299307842213E-2</v>
      </c>
      <c r="Y14" s="90">
        <f>VLOOKUP($B14,'ОТЧЕТ 22 иномарки'!A:J,8,0)</f>
        <v>8560</v>
      </c>
      <c r="Z14" s="91">
        <f t="shared" si="9"/>
        <v>-0.56238317757009348</v>
      </c>
      <c r="AB14" s="90">
        <f>VLOOKUP($B14,'ОТЧЕТ 23 иномарки'!A:J,7,0)</f>
        <v>733</v>
      </c>
      <c r="AC14" s="91">
        <f t="shared" si="10"/>
        <v>3.7832258064516129E-2</v>
      </c>
      <c r="AD14" s="90">
        <f>VLOOKUP($B14,'ОТЧЕТ 22 иномарки'!A:J,7,0)</f>
        <v>2000</v>
      </c>
      <c r="AE14" s="91">
        <f t="shared" si="11"/>
        <v>-0.63349999999999995</v>
      </c>
      <c r="AG14" s="90">
        <f>VLOOKUP($B14,'ОТЧЕТ 23 иномарки'!A:J,6,0)</f>
        <v>985</v>
      </c>
      <c r="AH14" s="91">
        <f t="shared" si="12"/>
        <v>6.8369542583466364E-2</v>
      </c>
      <c r="AI14" s="90">
        <f>VLOOKUP($B14,'ОТЧЕТ 22 иномарки'!A:J,6,0)</f>
        <v>2036</v>
      </c>
      <c r="AJ14" s="91">
        <f t="shared" si="13"/>
        <v>-0.51620825147347738</v>
      </c>
      <c r="AL14" s="90">
        <f>VLOOKUP($B14,'ОТЧЕТ 23 иномарки'!A:J,5,0)</f>
        <v>839</v>
      </c>
      <c r="AM14" s="91">
        <f t="shared" si="14"/>
        <v>0.13863185723727695</v>
      </c>
      <c r="AN14" s="90">
        <f>VLOOKUP($B14,'ОТЧЕТ 22 иномарки'!A:J,5,0)</f>
        <v>1003</v>
      </c>
      <c r="AO14" s="91">
        <f t="shared" si="15"/>
        <v>-0.16350947158524431</v>
      </c>
      <c r="AQ14" s="90">
        <f>VLOOKUP($B14,'ОТЧЕТ 23 иномарки'!A:J,9,0)</f>
        <v>1249</v>
      </c>
      <c r="AR14" s="91">
        <f t="shared" si="16"/>
        <v>5.1384374871436211E-2</v>
      </c>
      <c r="AS14" s="90">
        <f>VLOOKUP($B14,'ОТЧЕТ 22 иномарки'!A:J,9,0)</f>
        <v>1617</v>
      </c>
      <c r="AT14" s="91">
        <f t="shared" si="17"/>
        <v>-0.22758194186765612</v>
      </c>
      <c r="AU14" s="85"/>
      <c r="AV14" s="90">
        <f>VLOOKUP($B14,'ОТЧЕТ 23 иномарки'!A:J,2,0)</f>
        <v>749</v>
      </c>
      <c r="AW14" s="91">
        <f t="shared" si="18"/>
        <v>0.30496742671009774</v>
      </c>
      <c r="AX14" s="90">
        <f>VLOOKUP($B14,'ОТЧЕТ 22 иномарки'!A:J,2,0)</f>
        <v>1008</v>
      </c>
      <c r="AY14" s="91">
        <f t="shared" si="19"/>
        <v>-0.25694444444444442</v>
      </c>
    </row>
    <row r="15" spans="1:51" ht="15" customHeight="1" x14ac:dyDescent="0.2">
      <c r="A15" s="89">
        <v>9</v>
      </c>
      <c r="B15" s="83" t="str">
        <f>'ОТЧЕТ 23 иномарки'!A17</f>
        <v>CHANGAN</v>
      </c>
      <c r="C15" s="90">
        <f>VLOOKUP($B15,'ОТЧЕТ 23 иномарки'!A:J,10,0)</f>
        <v>8789</v>
      </c>
      <c r="D15" s="91">
        <f t="shared" si="0"/>
        <v>3.3770335590068319E-2</v>
      </c>
      <c r="E15" s="90">
        <f>VLOOKUP($B15,'ОТЧЕТ 22 иномарки'!A:J,10,0)</f>
        <v>1131</v>
      </c>
      <c r="F15" s="91">
        <f t="shared" si="1"/>
        <v>6.7709991158267018</v>
      </c>
      <c r="G15" s="85"/>
      <c r="H15" s="90">
        <f>VLOOKUP($B15,'СВОД Регионы'!A:J,2,0)</f>
        <v>74</v>
      </c>
      <c r="I15" s="91">
        <f t="shared" si="2"/>
        <v>2.200416294974725E-2</v>
      </c>
      <c r="J15" s="90">
        <f>VLOOKUP($B15,'СВОД Регионы'!A:J,3,0)</f>
        <v>23</v>
      </c>
      <c r="K15" s="91">
        <f t="shared" si="3"/>
        <v>2.2173913043478262</v>
      </c>
      <c r="M15" s="90">
        <f>VLOOKUP($B15,'ОТЧЕТ 23 иномарки'!A:J,3,0)</f>
        <v>1318</v>
      </c>
      <c r="N15" s="91">
        <f t="shared" si="4"/>
        <v>3.1960812842523889E-2</v>
      </c>
      <c r="O15" s="90">
        <f>VLOOKUP($B15,'ОТЧЕТ 22 иномарки'!A:J,3,0)</f>
        <v>213</v>
      </c>
      <c r="P15" s="91">
        <f t="shared" si="5"/>
        <v>5.187793427230047</v>
      </c>
      <c r="R15" s="90">
        <f>VLOOKUP($B15,'ОТЧЕТ 23 иномарки'!A:J,4,0)</f>
        <v>1054</v>
      </c>
      <c r="S15" s="91">
        <f t="shared" si="6"/>
        <v>3.1580524344569288E-2</v>
      </c>
      <c r="T15" s="90">
        <f>VLOOKUP($B15,'ОТЧЕТ 22 иномарки'!A:J,4,0)</f>
        <v>63</v>
      </c>
      <c r="U15" s="91">
        <f t="shared" si="7"/>
        <v>15.730158730158731</v>
      </c>
      <c r="W15" s="90">
        <f>VLOOKUP($B15,'ОТЧЕТ 23 иномарки'!A:J,8,0)</f>
        <v>3913</v>
      </c>
      <c r="X15" s="91">
        <f t="shared" si="8"/>
        <v>3.2869094818896577E-2</v>
      </c>
      <c r="Y15" s="90">
        <f>VLOOKUP($B15,'ОТЧЕТ 22 иномарки'!A:J,8,0)</f>
        <v>350</v>
      </c>
      <c r="Z15" s="91">
        <f t="shared" si="9"/>
        <v>10.18</v>
      </c>
      <c r="AB15" s="90">
        <f>VLOOKUP($B15,'ОТЧЕТ 23 иномарки'!A:J,7,0)</f>
        <v>705</v>
      </c>
      <c r="AC15" s="91">
        <f t="shared" si="10"/>
        <v>3.638709677419355E-2</v>
      </c>
      <c r="AD15" s="90">
        <f>VLOOKUP($B15,'ОТЧЕТ 22 иномарки'!A:J,7,0)</f>
        <v>186</v>
      </c>
      <c r="AE15" s="91">
        <f t="shared" si="11"/>
        <v>2.7903225806451615</v>
      </c>
      <c r="AG15" s="90">
        <f>VLOOKUP($B15,'ОТЧЕТ 23 иномарки'!A:J,6,0)</f>
        <v>640</v>
      </c>
      <c r="AH15" s="91">
        <f t="shared" si="12"/>
        <v>4.4422850003470536E-2</v>
      </c>
      <c r="AI15" s="90">
        <f>VLOOKUP($B15,'ОТЧЕТ 22 иномарки'!A:J,6,0)</f>
        <v>168</v>
      </c>
      <c r="AJ15" s="91">
        <f t="shared" si="13"/>
        <v>2.8095238095238093</v>
      </c>
      <c r="AL15" s="90">
        <f>VLOOKUP($B15,'ОТЧЕТ 23 иномарки'!A:J,5,0)</f>
        <v>192</v>
      </c>
      <c r="AM15" s="91">
        <f t="shared" si="14"/>
        <v>3.1725049570389956E-2</v>
      </c>
      <c r="AN15" s="90">
        <f>VLOOKUP($B15,'ОТЧЕТ 22 иномарки'!A:J,5,0)</f>
        <v>42</v>
      </c>
      <c r="AO15" s="91">
        <f t="shared" si="15"/>
        <v>3.5714285714285712</v>
      </c>
      <c r="AQ15" s="90">
        <f>VLOOKUP($B15,'ОТЧЕТ 23 иномарки'!A:J,9,0)</f>
        <v>930</v>
      </c>
      <c r="AR15" s="91">
        <f t="shared" si="16"/>
        <v>3.8260583371045376E-2</v>
      </c>
      <c r="AS15" s="90">
        <f>VLOOKUP($B15,'ОТЧЕТ 22 иномарки'!A:J,9,0)</f>
        <v>107</v>
      </c>
      <c r="AT15" s="91">
        <f t="shared" si="17"/>
        <v>7.6915887850467293</v>
      </c>
      <c r="AU15" s="85"/>
      <c r="AV15" s="90">
        <f>VLOOKUP($B15,'ОТЧЕТ 23 иномарки'!A:J,2,0)</f>
        <v>37</v>
      </c>
      <c r="AW15" s="91">
        <f t="shared" si="18"/>
        <v>1.506514657980456E-2</v>
      </c>
      <c r="AX15" s="90">
        <f>VLOOKUP($B15,'ОТЧЕТ 22 иномарки'!A:J,2,0)</f>
        <v>2</v>
      </c>
      <c r="AY15" s="91">
        <f t="shared" si="19"/>
        <v>17.5</v>
      </c>
    </row>
    <row r="16" spans="1:51" ht="15" customHeight="1" x14ac:dyDescent="0.2">
      <c r="A16" s="89">
        <v>10</v>
      </c>
      <c r="B16" s="83" t="str">
        <f>'ОТЧЕТ 23 иномарки'!A18</f>
        <v>VOLKSWAGEN</v>
      </c>
      <c r="C16" s="90">
        <f>VLOOKUP($B16,'ОТЧЕТ 23 иномарки'!A:J,10,0)</f>
        <v>4581</v>
      </c>
      <c r="D16" s="91">
        <f t="shared" si="0"/>
        <v>1.7601764403015471E-2</v>
      </c>
      <c r="E16" s="90">
        <f>VLOOKUP($B16,'ОТЧЕТ 22 иномарки'!A:J,10,0)</f>
        <v>14719</v>
      </c>
      <c r="F16" s="91">
        <f t="shared" si="1"/>
        <v>-0.68876961750118892</v>
      </c>
      <c r="G16" s="85"/>
      <c r="H16" s="90">
        <f>VLOOKUP($B16,'СВОД Регионы'!A:J,2,0)</f>
        <v>47</v>
      </c>
      <c r="I16" s="91">
        <f t="shared" si="2"/>
        <v>1.3975617008623252E-2</v>
      </c>
      <c r="J16" s="90">
        <f>VLOOKUP($B16,'СВОД Регионы'!A:J,3,0)</f>
        <v>186</v>
      </c>
      <c r="K16" s="91">
        <f t="shared" si="3"/>
        <v>-0.74731182795698925</v>
      </c>
      <c r="M16" s="90">
        <f>VLOOKUP($B16,'ОТЧЕТ 23 иномарки'!A:J,3,0)</f>
        <v>540</v>
      </c>
      <c r="N16" s="91">
        <f t="shared" si="4"/>
        <v>1.3094718463553033E-2</v>
      </c>
      <c r="O16" s="90">
        <f>VLOOKUP($B16,'ОТЧЕТ 22 иномарки'!A:J,3,0)</f>
        <v>2054</v>
      </c>
      <c r="P16" s="91">
        <f t="shared" si="5"/>
        <v>-0.73709834469328139</v>
      </c>
      <c r="R16" s="90">
        <f>VLOOKUP($B16,'ОТЧЕТ 23 иномарки'!A:J,4,0)</f>
        <v>396</v>
      </c>
      <c r="S16" s="91">
        <f t="shared" si="6"/>
        <v>1.1865168539325843E-2</v>
      </c>
      <c r="T16" s="90">
        <f>VLOOKUP($B16,'ОТЧЕТ 22 иномарки'!A:J,4,0)</f>
        <v>2315</v>
      </c>
      <c r="U16" s="91">
        <f t="shared" si="7"/>
        <v>-0.82894168466522677</v>
      </c>
      <c r="W16" s="90">
        <f>VLOOKUP($B16,'ОТЧЕТ 23 иномарки'!A:J,8,0)</f>
        <v>2567</v>
      </c>
      <c r="X16" s="91">
        <f t="shared" si="8"/>
        <v>2.1562730999260801E-2</v>
      </c>
      <c r="Y16" s="90">
        <f>VLOOKUP($B16,'ОТЧЕТ 22 иномарки'!A:J,8,0)</f>
        <v>6943</v>
      </c>
      <c r="Z16" s="91">
        <f t="shared" si="9"/>
        <v>-0.63027509722022179</v>
      </c>
      <c r="AB16" s="90">
        <f>VLOOKUP($B16,'ОТЧЕТ 23 иномарки'!A:J,7,0)</f>
        <v>261</v>
      </c>
      <c r="AC16" s="91">
        <f t="shared" si="10"/>
        <v>1.3470967741935484E-2</v>
      </c>
      <c r="AD16" s="90">
        <f>VLOOKUP($B16,'ОТЧЕТ 22 иномарки'!A:J,7,0)</f>
        <v>930</v>
      </c>
      <c r="AE16" s="91">
        <f t="shared" si="11"/>
        <v>-0.71935483870967742</v>
      </c>
      <c r="AG16" s="90">
        <f>VLOOKUP($B16,'ОТЧЕТ 23 иномарки'!A:J,6,0)</f>
        <v>122</v>
      </c>
      <c r="AH16" s="91">
        <f t="shared" si="12"/>
        <v>8.4681057819115703E-3</v>
      </c>
      <c r="AI16" s="90">
        <f>VLOOKUP($B16,'ОТЧЕТ 22 иномарки'!A:J,6,0)</f>
        <v>710</v>
      </c>
      <c r="AJ16" s="91">
        <f t="shared" si="13"/>
        <v>-0.82816901408450705</v>
      </c>
      <c r="AL16" s="90">
        <f>VLOOKUP($B16,'ОТЧЕТ 23 иномарки'!A:J,5,0)</f>
        <v>109</v>
      </c>
      <c r="AM16" s="91">
        <f t="shared" si="14"/>
        <v>1.8010575016523464E-2</v>
      </c>
      <c r="AN16" s="90">
        <f>VLOOKUP($B16,'ОТЧЕТ 22 иномарки'!A:J,5,0)</f>
        <v>260</v>
      </c>
      <c r="AO16" s="91">
        <f t="shared" si="15"/>
        <v>-0.5807692307692307</v>
      </c>
      <c r="AQ16" s="90">
        <f>VLOOKUP($B16,'ОТЧЕТ 23 иномарки'!A:J,9,0)</f>
        <v>575</v>
      </c>
      <c r="AR16" s="91">
        <f t="shared" si="16"/>
        <v>2.3655737030485045E-2</v>
      </c>
      <c r="AS16" s="90">
        <f>VLOOKUP($B16,'ОТЧЕТ 22 иномарки'!A:J,9,0)</f>
        <v>1459</v>
      </c>
      <c r="AT16" s="91">
        <f t="shared" si="17"/>
        <v>-0.60589444825222749</v>
      </c>
      <c r="AU16" s="85"/>
      <c r="AV16" s="90">
        <f>VLOOKUP($B16,'ОТЧЕТ 23 иномарки'!A:J,2,0)</f>
        <v>11</v>
      </c>
      <c r="AW16" s="91">
        <f t="shared" si="18"/>
        <v>4.4788273615635182E-3</v>
      </c>
      <c r="AX16" s="90">
        <f>VLOOKUP($B16,'ОТЧЕТ 22 иномарки'!A:J,2,0)</f>
        <v>48</v>
      </c>
      <c r="AY16" s="91">
        <f t="shared" si="19"/>
        <v>-0.77083333333333337</v>
      </c>
    </row>
    <row r="17" spans="1:51" ht="15" customHeight="1" x14ac:dyDescent="0.2">
      <c r="A17" s="89">
        <v>11</v>
      </c>
      <c r="B17" s="83" t="str">
        <f>'ОТЧЕТ 23 иномарки'!A19</f>
        <v>JAC</v>
      </c>
      <c r="C17" s="90">
        <f>VLOOKUP($B17,'ОТЧЕТ 23 иномарки'!A:J,10,0)</f>
        <v>4413</v>
      </c>
      <c r="D17" s="91">
        <f t="shared" si="0"/>
        <v>1.6956251104673054E-2</v>
      </c>
      <c r="E17" s="90">
        <f>VLOOKUP($B17,'ОТЧЕТ 22 иномарки'!A:J,10,0)</f>
        <v>397</v>
      </c>
      <c r="F17" s="91">
        <f t="shared" si="1"/>
        <v>10.115869017632242</v>
      </c>
      <c r="G17" s="85"/>
      <c r="H17" s="90">
        <f>VLOOKUP($B17,'СВОД Регионы'!A:J,2,0)</f>
        <v>18</v>
      </c>
      <c r="I17" s="91">
        <f t="shared" si="2"/>
        <v>5.3523639607493305E-3</v>
      </c>
      <c r="J17" s="90">
        <f>VLOOKUP($B17,'СВОД Регионы'!A:J,3,0)</f>
        <v>2</v>
      </c>
      <c r="K17" s="91">
        <f t="shared" si="3"/>
        <v>8</v>
      </c>
      <c r="M17" s="90">
        <f>VLOOKUP($B17,'ОТЧЕТ 23 иномарки'!A:J,3,0)</f>
        <v>289</v>
      </c>
      <c r="N17" s="91">
        <f t="shared" si="4"/>
        <v>7.0080993258644936E-3</v>
      </c>
      <c r="O17" s="90">
        <f>VLOOKUP($B17,'ОТЧЕТ 22 иномарки'!A:J,3,0)</f>
        <v>69</v>
      </c>
      <c r="P17" s="91">
        <f t="shared" si="5"/>
        <v>3.1884057971014492</v>
      </c>
      <c r="R17" s="90">
        <f>VLOOKUP($B17,'ОТЧЕТ 23 иномарки'!A:J,4,0)</f>
        <v>769</v>
      </c>
      <c r="S17" s="91">
        <f t="shared" si="6"/>
        <v>2.304119850187266E-2</v>
      </c>
      <c r="T17" s="90">
        <f>VLOOKUP($B17,'ОТЧЕТ 22 иномарки'!A:J,4,0)</f>
        <v>41</v>
      </c>
      <c r="U17" s="91">
        <f t="shared" si="7"/>
        <v>17.756097560975611</v>
      </c>
      <c r="W17" s="90">
        <f>VLOOKUP($B17,'ОТЧЕТ 23 иномарки'!A:J,8,0)</f>
        <v>2864</v>
      </c>
      <c r="X17" s="91">
        <f t="shared" si="8"/>
        <v>2.4057523015926348E-2</v>
      </c>
      <c r="Y17" s="90">
        <f>VLOOKUP($B17,'ОТЧЕТ 22 иномарки'!A:J,8,0)</f>
        <v>141</v>
      </c>
      <c r="Z17" s="91">
        <f t="shared" si="9"/>
        <v>19.312056737588652</v>
      </c>
      <c r="AB17" s="90">
        <f>VLOOKUP($B17,'ОТЧЕТ 23 иномарки'!A:J,7,0)</f>
        <v>140</v>
      </c>
      <c r="AC17" s="91">
        <f t="shared" si="10"/>
        <v>7.2258064516129029E-3</v>
      </c>
      <c r="AD17" s="90">
        <f>VLOOKUP($B17,'ОТЧЕТ 22 иномарки'!A:J,7,0)</f>
        <v>51</v>
      </c>
      <c r="AE17" s="91">
        <f t="shared" si="11"/>
        <v>1.7450980392156863</v>
      </c>
      <c r="AG17" s="90">
        <f>VLOOKUP($B17,'ОТЧЕТ 23 иномарки'!A:J,6,0)</f>
        <v>116</v>
      </c>
      <c r="AH17" s="91">
        <f t="shared" si="12"/>
        <v>8.0516415631290347E-3</v>
      </c>
      <c r="AI17" s="90">
        <f>VLOOKUP($B17,'ОТЧЕТ 22 иномарки'!A:J,6,0)</f>
        <v>46</v>
      </c>
      <c r="AJ17" s="91">
        <f t="shared" si="13"/>
        <v>1.5217391304347827</v>
      </c>
      <c r="AL17" s="90">
        <f>VLOOKUP($B17,'ОТЧЕТ 23 иномарки'!A:J,5,0)</f>
        <v>46</v>
      </c>
      <c r="AM17" s="91">
        <f t="shared" si="14"/>
        <v>7.6007931262392602E-3</v>
      </c>
      <c r="AN17" s="90">
        <f>VLOOKUP($B17,'ОТЧЕТ 22 иномарки'!A:J,5,0)</f>
        <v>9</v>
      </c>
      <c r="AO17" s="91">
        <f t="shared" si="15"/>
        <v>4.1111111111111107</v>
      </c>
      <c r="AQ17" s="90">
        <f>VLOOKUP($B17,'ОТЧЕТ 23 иномарки'!A:J,9,0)</f>
        <v>161</v>
      </c>
      <c r="AR17" s="91">
        <f t="shared" si="16"/>
        <v>6.6236063685358127E-3</v>
      </c>
      <c r="AS17" s="90">
        <f>VLOOKUP($B17,'ОТЧЕТ 22 иномарки'!A:J,9,0)</f>
        <v>34</v>
      </c>
      <c r="AT17" s="91">
        <f t="shared" si="17"/>
        <v>3.7352941176470589</v>
      </c>
      <c r="AU17" s="85"/>
      <c r="AV17" s="90">
        <f>VLOOKUP($B17,'ОТЧЕТ 23 иномарки'!A:J,2,0)</f>
        <v>28</v>
      </c>
      <c r="AW17" s="91">
        <f t="shared" si="18"/>
        <v>1.1400651465798045E-2</v>
      </c>
      <c r="AX17" s="90">
        <f>VLOOKUP($B17,'ОТЧЕТ 22 иномарки'!A:J,2,0)</f>
        <v>6</v>
      </c>
      <c r="AY17" s="91">
        <f t="shared" si="19"/>
        <v>3.666666666666667</v>
      </c>
    </row>
    <row r="18" spans="1:51" ht="15" customHeight="1" x14ac:dyDescent="0.2">
      <c r="A18" s="89">
        <v>12</v>
      </c>
      <c r="B18" s="83" t="str">
        <f>'ОТЧЕТ 23 иномарки'!A20</f>
        <v>MITSUBISHI</v>
      </c>
      <c r="C18" s="90">
        <f>VLOOKUP($B18,'ОТЧЕТ 23 иномарки'!A:J,10,0)</f>
        <v>4352</v>
      </c>
      <c r="D18" s="91">
        <f t="shared" si="0"/>
        <v>1.6721868299917775E-2</v>
      </c>
      <c r="E18" s="90">
        <f>VLOOKUP($B18,'ОТЧЕТ 22 иномарки'!A:J,10,0)</f>
        <v>8276</v>
      </c>
      <c r="F18" s="91">
        <f t="shared" si="1"/>
        <v>-0.47414209763170612</v>
      </c>
      <c r="G18" s="85"/>
      <c r="H18" s="90">
        <f>VLOOKUP($B18,'СВОД Регионы'!A:J,2,0)</f>
        <v>85</v>
      </c>
      <c r="I18" s="91">
        <f t="shared" si="2"/>
        <v>2.5275052036871842E-2</v>
      </c>
      <c r="J18" s="90">
        <f>VLOOKUP($B18,'СВОД Регионы'!A:J,3,0)</f>
        <v>161</v>
      </c>
      <c r="K18" s="91">
        <f t="shared" si="3"/>
        <v>-0.47204968944099379</v>
      </c>
      <c r="M18" s="90">
        <f>VLOOKUP($B18,'ОТЧЕТ 23 иномарки'!A:J,3,0)</f>
        <v>1093</v>
      </c>
      <c r="N18" s="91">
        <f t="shared" si="4"/>
        <v>2.6504680149376788E-2</v>
      </c>
      <c r="O18" s="90">
        <f>VLOOKUP($B18,'ОТЧЕТ 22 иномарки'!A:J,3,0)</f>
        <v>1367</v>
      </c>
      <c r="P18" s="91">
        <f t="shared" si="5"/>
        <v>-0.20043891733723485</v>
      </c>
      <c r="R18" s="90">
        <f>VLOOKUP($B18,'ОТЧЕТ 23 иномарки'!A:J,4,0)</f>
        <v>486</v>
      </c>
      <c r="S18" s="91">
        <f t="shared" si="6"/>
        <v>1.4561797752808988E-2</v>
      </c>
      <c r="T18" s="90">
        <f>VLOOKUP($B18,'ОТЧЕТ 22 иномарки'!A:J,4,0)</f>
        <v>1483</v>
      </c>
      <c r="U18" s="91">
        <f t="shared" si="7"/>
        <v>-0.67228590694538104</v>
      </c>
      <c r="W18" s="90">
        <f>VLOOKUP($B18,'ОТЧЕТ 23 иномарки'!A:J,8,0)</f>
        <v>1422</v>
      </c>
      <c r="X18" s="91">
        <f t="shared" si="8"/>
        <v>1.1944761776762314E-2</v>
      </c>
      <c r="Y18" s="90">
        <f>VLOOKUP($B18,'ОТЧЕТ 22 иномарки'!A:J,8,0)</f>
        <v>3329</v>
      </c>
      <c r="Z18" s="91">
        <f t="shared" si="9"/>
        <v>-0.5728446981075398</v>
      </c>
      <c r="AB18" s="90">
        <f>VLOOKUP($B18,'ОТЧЕТ 23 иномарки'!A:J,7,0)</f>
        <v>363</v>
      </c>
      <c r="AC18" s="91">
        <f t="shared" si="10"/>
        <v>1.8735483870967743E-2</v>
      </c>
      <c r="AD18" s="90">
        <f>VLOOKUP($B18,'ОТЧЕТ 22 иномарки'!A:J,7,0)</f>
        <v>716</v>
      </c>
      <c r="AE18" s="91">
        <f t="shared" si="11"/>
        <v>-0.49301675977653636</v>
      </c>
      <c r="AG18" s="90">
        <f>VLOOKUP($B18,'ОТЧЕТ 23 иномарки'!A:J,6,0)</f>
        <v>412</v>
      </c>
      <c r="AH18" s="91">
        <f t="shared" si="12"/>
        <v>2.8597209689734157E-2</v>
      </c>
      <c r="AI18" s="90">
        <f>VLOOKUP($B18,'ОТЧЕТ 22 иномарки'!A:J,6,0)</f>
        <v>645</v>
      </c>
      <c r="AJ18" s="91">
        <f t="shared" si="13"/>
        <v>-0.36124031007751933</v>
      </c>
      <c r="AL18" s="90">
        <f>VLOOKUP($B18,'ОТЧЕТ 23 иномарки'!A:J,5,0)</f>
        <v>96</v>
      </c>
      <c r="AM18" s="91">
        <f t="shared" si="14"/>
        <v>1.5862524785194978E-2</v>
      </c>
      <c r="AN18" s="90">
        <f>VLOOKUP($B18,'ОТЧЕТ 22 иномарки'!A:J,5,0)</f>
        <v>72</v>
      </c>
      <c r="AO18" s="91">
        <f t="shared" si="15"/>
        <v>0.33333333333333326</v>
      </c>
      <c r="AQ18" s="90">
        <f>VLOOKUP($B18,'ОТЧЕТ 23 иномарки'!A:J,9,0)</f>
        <v>435</v>
      </c>
      <c r="AR18" s="91">
        <f t="shared" si="16"/>
        <v>1.7896079318714772E-2</v>
      </c>
      <c r="AS18" s="90">
        <f>VLOOKUP($B18,'ОТЧЕТ 22 иномарки'!A:J,9,0)</f>
        <v>504</v>
      </c>
      <c r="AT18" s="91">
        <f t="shared" si="17"/>
        <v>-0.13690476190476186</v>
      </c>
      <c r="AU18" s="85"/>
      <c r="AV18" s="90">
        <f>VLOOKUP($B18,'ОТЧЕТ 23 иномарки'!A:J,2,0)</f>
        <v>45</v>
      </c>
      <c r="AW18" s="91">
        <f t="shared" si="18"/>
        <v>1.8322475570032574E-2</v>
      </c>
      <c r="AX18" s="90">
        <f>VLOOKUP($B18,'ОТЧЕТ 22 иномарки'!A:J,2,0)</f>
        <v>160</v>
      </c>
      <c r="AY18" s="91">
        <f t="shared" si="19"/>
        <v>-0.71875</v>
      </c>
    </row>
    <row r="19" spans="1:51" ht="15" customHeight="1" x14ac:dyDescent="0.2">
      <c r="A19" s="89">
        <v>13</v>
      </c>
      <c r="B19" s="83" t="str">
        <f>'ОТЧЕТ 23 иномарки'!A21</f>
        <v>BMW</v>
      </c>
      <c r="C19" s="90">
        <f>VLOOKUP($B19,'ОТЧЕТ 23 иномарки'!A:J,10,0)</f>
        <v>3944</v>
      </c>
      <c r="D19" s="91">
        <f t="shared" si="0"/>
        <v>1.5154193146800483E-2</v>
      </c>
      <c r="E19" s="90">
        <f>VLOOKUP($B19,'ОТЧЕТ 22 иномарки'!A:J,10,0)</f>
        <v>9002</v>
      </c>
      <c r="F19" s="91">
        <f t="shared" si="1"/>
        <v>-0.56187513885803153</v>
      </c>
      <c r="G19" s="85"/>
      <c r="H19" s="90">
        <f>VLOOKUP($B19,'СВОД Регионы'!A:J,2,0)</f>
        <v>24</v>
      </c>
      <c r="I19" s="91">
        <f t="shared" si="2"/>
        <v>7.1364852809991082E-3</v>
      </c>
      <c r="J19" s="90">
        <f>VLOOKUP($B19,'СВОД Регионы'!A:J,3,0)</f>
        <v>52</v>
      </c>
      <c r="K19" s="91">
        <f t="shared" si="3"/>
        <v>-0.53846153846153844</v>
      </c>
      <c r="M19" s="90">
        <f>VLOOKUP($B19,'ОТЧЕТ 23 иномарки'!A:J,3,0)</f>
        <v>371</v>
      </c>
      <c r="N19" s="91">
        <f t="shared" si="4"/>
        <v>8.9965565740336585E-3</v>
      </c>
      <c r="O19" s="90">
        <f>VLOOKUP($B19,'ОТЧЕТ 22 иномарки'!A:J,3,0)</f>
        <v>665</v>
      </c>
      <c r="P19" s="91">
        <f t="shared" si="5"/>
        <v>-0.44210526315789478</v>
      </c>
      <c r="R19" s="90">
        <f>VLOOKUP($B19,'ОТЧЕТ 23 иномарки'!A:J,4,0)</f>
        <v>658</v>
      </c>
      <c r="S19" s="91">
        <f t="shared" si="6"/>
        <v>1.9715355805243445E-2</v>
      </c>
      <c r="T19" s="90">
        <f>VLOOKUP($B19,'ОТЧЕТ 22 иномарки'!A:J,4,0)</f>
        <v>1218</v>
      </c>
      <c r="U19" s="91">
        <f t="shared" si="7"/>
        <v>-0.45977011494252873</v>
      </c>
      <c r="W19" s="90">
        <f>VLOOKUP($B19,'ОТЧЕТ 23 иномарки'!A:J,8,0)</f>
        <v>2022</v>
      </c>
      <c r="X19" s="91">
        <f t="shared" si="8"/>
        <v>1.6984745648813925E-2</v>
      </c>
      <c r="Y19" s="90">
        <f>VLOOKUP($B19,'ОТЧЕТ 22 иномарки'!A:J,8,0)</f>
        <v>5724</v>
      </c>
      <c r="Z19" s="91">
        <f t="shared" si="9"/>
        <v>-0.64675052410901468</v>
      </c>
      <c r="AB19" s="90">
        <f>VLOOKUP($B19,'ОТЧЕТ 23 иномарки'!A:J,7,0)</f>
        <v>162</v>
      </c>
      <c r="AC19" s="91">
        <f t="shared" si="10"/>
        <v>8.3612903225806449E-3</v>
      </c>
      <c r="AD19" s="90">
        <f>VLOOKUP($B19,'ОТЧЕТ 22 иномарки'!A:J,7,0)</f>
        <v>336</v>
      </c>
      <c r="AE19" s="91">
        <f t="shared" si="11"/>
        <v>-0.51785714285714279</v>
      </c>
      <c r="AG19" s="90">
        <f>VLOOKUP($B19,'ОТЧЕТ 23 иномарки'!A:J,6,0)</f>
        <v>196</v>
      </c>
      <c r="AH19" s="91">
        <f t="shared" si="12"/>
        <v>1.3604497813562851E-2</v>
      </c>
      <c r="AI19" s="90">
        <f>VLOOKUP($B19,'ОТЧЕТ 22 иномарки'!A:J,6,0)</f>
        <v>244</v>
      </c>
      <c r="AJ19" s="91">
        <f t="shared" si="13"/>
        <v>-0.19672131147540983</v>
      </c>
      <c r="AL19" s="90">
        <f>VLOOKUP($B19,'ОТЧЕТ 23 иномарки'!A:J,5,0)</f>
        <v>152</v>
      </c>
      <c r="AM19" s="91">
        <f t="shared" si="14"/>
        <v>2.511566424322538E-2</v>
      </c>
      <c r="AN19" s="90">
        <f>VLOOKUP($B19,'ОТЧЕТ 22 иномарки'!A:J,5,0)</f>
        <v>170</v>
      </c>
      <c r="AO19" s="91">
        <f t="shared" si="15"/>
        <v>-0.10588235294117643</v>
      </c>
      <c r="AQ19" s="90">
        <f>VLOOKUP($B19,'ОТЧЕТ 23 иномарки'!A:J,9,0)</f>
        <v>346</v>
      </c>
      <c r="AR19" s="91">
        <f t="shared" si="16"/>
        <v>1.4234582630517958E-2</v>
      </c>
      <c r="AS19" s="90">
        <f>VLOOKUP($B19,'ОТЧЕТ 22 иномарки'!A:J,9,0)</f>
        <v>599</v>
      </c>
      <c r="AT19" s="91">
        <f t="shared" si="17"/>
        <v>-0.42237061769616024</v>
      </c>
      <c r="AU19" s="85"/>
      <c r="AV19" s="90">
        <f>VLOOKUP($B19,'ОТЧЕТ 23 иномарки'!A:J,2,0)</f>
        <v>37</v>
      </c>
      <c r="AW19" s="91">
        <f t="shared" si="18"/>
        <v>1.506514657980456E-2</v>
      </c>
      <c r="AX19" s="90">
        <f>VLOOKUP($B19,'ОТЧЕТ 22 иномарки'!A:J,2,0)</f>
        <v>46</v>
      </c>
      <c r="AY19" s="91">
        <f t="shared" si="19"/>
        <v>-0.19565217391304346</v>
      </c>
    </row>
    <row r="20" spans="1:51" ht="15" customHeight="1" x14ac:dyDescent="0.2">
      <c r="A20" s="89">
        <v>14</v>
      </c>
      <c r="B20" s="83" t="str">
        <f>'ОТЧЕТ 23 иномарки'!A22</f>
        <v>RENAULT</v>
      </c>
      <c r="C20" s="90">
        <f>VLOOKUP($B20,'ОТЧЕТ 23 иномарки'!A:J,10,0)</f>
        <v>3614</v>
      </c>
      <c r="D20" s="91">
        <f t="shared" si="0"/>
        <v>1.3886220596485026E-2</v>
      </c>
      <c r="E20" s="90">
        <f>VLOOKUP($B20,'ОТЧЕТ 22 иномарки'!A:J,10,0)</f>
        <v>31754</v>
      </c>
      <c r="F20" s="91">
        <f t="shared" si="1"/>
        <v>-0.88618756692070288</v>
      </c>
      <c r="G20" s="85"/>
      <c r="H20" s="90">
        <f>VLOOKUP($B20,'СВОД Регионы'!A:J,2,0)</f>
        <v>54</v>
      </c>
      <c r="I20" s="91">
        <f t="shared" si="2"/>
        <v>1.6057091882247992E-2</v>
      </c>
      <c r="J20" s="90">
        <f>VLOOKUP($B20,'СВОД Регионы'!A:J,3,0)</f>
        <v>617</v>
      </c>
      <c r="K20" s="91">
        <f t="shared" si="3"/>
        <v>-0.91247974068071314</v>
      </c>
      <c r="M20" s="90">
        <f>VLOOKUP($B20,'ОТЧЕТ 23 иномарки'!A:J,3,0)</f>
        <v>1097</v>
      </c>
      <c r="N20" s="91">
        <f t="shared" si="4"/>
        <v>2.6601678063921625E-2</v>
      </c>
      <c r="O20" s="90">
        <f>VLOOKUP($B20,'ОТЧЕТ 22 иномарки'!A:J,3,0)</f>
        <v>6931</v>
      </c>
      <c r="P20" s="91">
        <f t="shared" si="5"/>
        <v>-0.84172558072428227</v>
      </c>
      <c r="R20" s="90">
        <f>VLOOKUP($B20,'ОТЧЕТ 23 иномарки'!A:J,4,0)</f>
        <v>366</v>
      </c>
      <c r="S20" s="91">
        <f t="shared" si="6"/>
        <v>1.0966292134831461E-2</v>
      </c>
      <c r="T20" s="90">
        <f>VLOOKUP($B20,'ОТЧЕТ 22 иномарки'!A:J,4,0)</f>
        <v>4606</v>
      </c>
      <c r="U20" s="91">
        <f t="shared" si="7"/>
        <v>-0.92053842813721232</v>
      </c>
      <c r="W20" s="90">
        <f>VLOOKUP($B20,'ОТЧЕТ 23 иномарки'!A:J,8,0)</f>
        <v>1174</v>
      </c>
      <c r="X20" s="91">
        <f t="shared" si="8"/>
        <v>9.8615684429809829E-3</v>
      </c>
      <c r="Y20" s="90">
        <f>VLOOKUP($B20,'ОТЧЕТ 22 иномарки'!A:J,8,0)</f>
        <v>12546</v>
      </c>
      <c r="Z20" s="91">
        <f t="shared" si="9"/>
        <v>-0.9064243583612307</v>
      </c>
      <c r="AB20" s="90">
        <f>VLOOKUP($B20,'ОТЧЕТ 23 иномарки'!A:J,7,0)</f>
        <v>385</v>
      </c>
      <c r="AC20" s="91">
        <f t="shared" si="10"/>
        <v>1.9870967741935485E-2</v>
      </c>
      <c r="AD20" s="90">
        <f>VLOOKUP($B20,'ОТЧЕТ 22 иномарки'!A:J,7,0)</f>
        <v>2459</v>
      </c>
      <c r="AE20" s="91">
        <f t="shared" si="11"/>
        <v>-0.84343228954859706</v>
      </c>
      <c r="AG20" s="90">
        <f>VLOOKUP($B20,'ОТЧЕТ 23 иномарки'!A:J,6,0)</f>
        <v>148</v>
      </c>
      <c r="AH20" s="91">
        <f t="shared" si="12"/>
        <v>1.0272784063302561E-2</v>
      </c>
      <c r="AI20" s="90">
        <f>VLOOKUP($B20,'ОТЧЕТ 22 иномарки'!A:J,6,0)</f>
        <v>1890</v>
      </c>
      <c r="AJ20" s="91">
        <f t="shared" si="13"/>
        <v>-0.92169312169312168</v>
      </c>
      <c r="AL20" s="90">
        <f>VLOOKUP($B20,'ОТЧЕТ 23 иномарки'!A:J,5,0)</f>
        <v>116</v>
      </c>
      <c r="AM20" s="91">
        <f t="shared" si="14"/>
        <v>1.9167217448777262E-2</v>
      </c>
      <c r="AN20" s="90">
        <f>VLOOKUP($B20,'ОТЧЕТ 22 иномарки'!A:J,5,0)</f>
        <v>528</v>
      </c>
      <c r="AO20" s="91">
        <f t="shared" si="15"/>
        <v>-0.78030303030303028</v>
      </c>
      <c r="AQ20" s="90">
        <f>VLOOKUP($B20,'ОТЧЕТ 23 иномарки'!A:J,9,0)</f>
        <v>312</v>
      </c>
      <c r="AR20" s="91">
        <f t="shared" si="16"/>
        <v>1.2835808614802321E-2</v>
      </c>
      <c r="AS20" s="90">
        <f>VLOOKUP($B20,'ОТЧЕТ 22 иномарки'!A:J,9,0)</f>
        <v>2602</v>
      </c>
      <c r="AT20" s="91">
        <f t="shared" si="17"/>
        <v>-0.88009223674096848</v>
      </c>
      <c r="AU20" s="85"/>
      <c r="AV20" s="90">
        <f>VLOOKUP($B20,'ОТЧЕТ 23 иномарки'!A:J,2,0)</f>
        <v>16</v>
      </c>
      <c r="AW20" s="91">
        <f t="shared" si="18"/>
        <v>6.5146579804560263E-3</v>
      </c>
      <c r="AX20" s="90">
        <f>VLOOKUP($B20,'ОТЧЕТ 22 иномарки'!A:J,2,0)</f>
        <v>192</v>
      </c>
      <c r="AY20" s="91">
        <f t="shared" si="19"/>
        <v>-0.91666666666666663</v>
      </c>
    </row>
    <row r="21" spans="1:51" ht="15" customHeight="1" x14ac:dyDescent="0.2">
      <c r="A21" s="89">
        <v>15</v>
      </c>
      <c r="B21" s="83" t="str">
        <f>'ОТЧЕТ 23 иномарки'!A23</f>
        <v>MERCEDES</v>
      </c>
      <c r="C21" s="90">
        <f>VLOOKUP($B21,'ОТЧЕТ 23 иномарки'!A:J,10,0)</f>
        <v>3128</v>
      </c>
      <c r="D21" s="91">
        <f t="shared" si="0"/>
        <v>1.20188428405659E-2</v>
      </c>
      <c r="E21" s="90">
        <f>VLOOKUP($B21,'ОТЧЕТ 22 иномарки'!A:J,10,0)</f>
        <v>8141</v>
      </c>
      <c r="F21" s="91">
        <f t="shared" si="1"/>
        <v>-0.61577201817958482</v>
      </c>
      <c r="G21" s="85"/>
      <c r="H21" s="90">
        <f>VLOOKUP($B21,'СВОД Регионы'!A:J,2,0)</f>
        <v>21</v>
      </c>
      <c r="I21" s="91">
        <f t="shared" si="2"/>
        <v>6.2444246208742194E-3</v>
      </c>
      <c r="J21" s="90">
        <f>VLOOKUP($B21,'СВОД Регионы'!A:J,3,0)</f>
        <v>49</v>
      </c>
      <c r="K21" s="91">
        <f t="shared" si="3"/>
        <v>-0.5714285714285714</v>
      </c>
      <c r="M21" s="90">
        <f>VLOOKUP($B21,'ОТЧЕТ 23 иномарки'!A:J,3,0)</f>
        <v>260</v>
      </c>
      <c r="N21" s="91">
        <f t="shared" si="4"/>
        <v>6.3048644454144235E-3</v>
      </c>
      <c r="O21" s="90">
        <f>VLOOKUP($B21,'ОТЧЕТ 22 иномарки'!A:J,3,0)</f>
        <v>610</v>
      </c>
      <c r="P21" s="91">
        <f t="shared" si="5"/>
        <v>-0.57377049180327866</v>
      </c>
      <c r="R21" s="90">
        <f>VLOOKUP($B21,'ОТЧЕТ 23 иномарки'!A:J,4,0)</f>
        <v>392</v>
      </c>
      <c r="S21" s="91">
        <f t="shared" si="6"/>
        <v>1.1745318352059926E-2</v>
      </c>
      <c r="T21" s="90">
        <f>VLOOKUP($B21,'ОТЧЕТ 22 иномарки'!A:J,4,0)</f>
        <v>1074</v>
      </c>
      <c r="U21" s="91">
        <f t="shared" si="7"/>
        <v>-0.63500931098696456</v>
      </c>
      <c r="W21" s="90">
        <f>VLOOKUP($B21,'ОТЧЕТ 23 иномарки'!A:J,8,0)</f>
        <v>1873</v>
      </c>
      <c r="X21" s="91">
        <f t="shared" si="8"/>
        <v>1.5733149653921107E-2</v>
      </c>
      <c r="Y21" s="90">
        <f>VLOOKUP($B21,'ОТЧЕТ 22 иномарки'!A:J,8,0)</f>
        <v>5031</v>
      </c>
      <c r="Z21" s="91">
        <f t="shared" si="9"/>
        <v>-0.62770820910355796</v>
      </c>
      <c r="AB21" s="90">
        <f>VLOOKUP($B21,'ОТЧЕТ 23 иномарки'!A:J,7,0)</f>
        <v>114</v>
      </c>
      <c r="AC21" s="91">
        <f t="shared" si="10"/>
        <v>5.8838709677419354E-3</v>
      </c>
      <c r="AD21" s="90">
        <f>VLOOKUP($B21,'ОТЧЕТ 22 иномарки'!A:J,7,0)</f>
        <v>302</v>
      </c>
      <c r="AE21" s="91">
        <f t="shared" si="11"/>
        <v>-0.6225165562913908</v>
      </c>
      <c r="AG21" s="90">
        <f>VLOOKUP($B21,'ОТЧЕТ 23 иномарки'!A:J,6,0)</f>
        <v>95</v>
      </c>
      <c r="AH21" s="91">
        <f t="shared" si="12"/>
        <v>6.5940167973901577E-3</v>
      </c>
      <c r="AI21" s="90">
        <f>VLOOKUP($B21,'ОТЧЕТ 22 иномарки'!A:J,6,0)</f>
        <v>270</v>
      </c>
      <c r="AJ21" s="91">
        <f t="shared" si="13"/>
        <v>-0.64814814814814814</v>
      </c>
      <c r="AL21" s="90">
        <f>VLOOKUP($B21,'ОТЧЕТ 23 иномарки'!A:J,5,0)</f>
        <v>132</v>
      </c>
      <c r="AM21" s="91">
        <f t="shared" si="14"/>
        <v>2.1810971579643092E-2</v>
      </c>
      <c r="AN21" s="90">
        <f>VLOOKUP($B21,'ОТЧЕТ 22 иномарки'!A:J,5,0)</f>
        <v>214</v>
      </c>
      <c r="AO21" s="91">
        <f t="shared" si="15"/>
        <v>-0.38317757009345799</v>
      </c>
      <c r="AQ21" s="90">
        <f>VLOOKUP($B21,'ОТЧЕТ 23 иномарки'!A:J,9,0)</f>
        <v>201</v>
      </c>
      <c r="AR21" s="91">
        <f t="shared" si="16"/>
        <v>8.2692228576130341E-3</v>
      </c>
      <c r="AS21" s="90">
        <f>VLOOKUP($B21,'ОТЧЕТ 22 иномарки'!A:J,9,0)</f>
        <v>524</v>
      </c>
      <c r="AT21" s="91">
        <f t="shared" si="17"/>
        <v>-0.61641221374045796</v>
      </c>
      <c r="AU21" s="85"/>
      <c r="AV21" s="90">
        <f>VLOOKUP($B21,'ОТЧЕТ 23 иномарки'!A:J,2,0)</f>
        <v>61</v>
      </c>
      <c r="AW21" s="91">
        <f t="shared" si="18"/>
        <v>2.48371335504886E-2</v>
      </c>
      <c r="AX21" s="90">
        <f>VLOOKUP($B21,'ОТЧЕТ 22 иномарки'!A:J,2,0)</f>
        <v>116</v>
      </c>
      <c r="AY21" s="91">
        <f t="shared" si="19"/>
        <v>-0.47413793103448276</v>
      </c>
    </row>
    <row r="22" spans="1:51" ht="15" customHeight="1" x14ac:dyDescent="0.2">
      <c r="A22" s="89">
        <v>16</v>
      </c>
      <c r="B22" s="83" t="str">
        <f>'ОТЧЕТ 23 иномарки'!A24</f>
        <v>MAZDA</v>
      </c>
      <c r="C22" s="90">
        <f>VLOOKUP($B22,'ОТЧЕТ 23 иномарки'!A:J,10,0)</f>
        <v>2866</v>
      </c>
      <c r="D22" s="91">
        <f t="shared" si="0"/>
        <v>1.1012149482436659E-2</v>
      </c>
      <c r="E22" s="90">
        <f>VLOOKUP($B22,'ОТЧЕТ 22 иномарки'!A:J,10,0)</f>
        <v>7351</v>
      </c>
      <c r="F22" s="91">
        <f t="shared" si="1"/>
        <v>-0.61012107196299825</v>
      </c>
      <c r="G22" s="85"/>
      <c r="H22" s="90">
        <f>VLOOKUP($B22,'СВОД Регионы'!A:J,2,0)</f>
        <v>24</v>
      </c>
      <c r="I22" s="91">
        <f t="shared" si="2"/>
        <v>7.1364852809991082E-3</v>
      </c>
      <c r="J22" s="90">
        <f>VLOOKUP($B22,'СВОД Регионы'!A:J,3,0)</f>
        <v>89</v>
      </c>
      <c r="K22" s="91">
        <f t="shared" si="3"/>
        <v>-0.7303370786516854</v>
      </c>
      <c r="M22" s="90">
        <f>VLOOKUP($B22,'ОТЧЕТ 23 иномарки'!A:J,3,0)</f>
        <v>427</v>
      </c>
      <c r="N22" s="91">
        <f t="shared" si="4"/>
        <v>1.035452737766138E-2</v>
      </c>
      <c r="O22" s="90">
        <f>VLOOKUP($B22,'ОТЧЕТ 22 иномарки'!A:J,3,0)</f>
        <v>1283</v>
      </c>
      <c r="P22" s="91">
        <f t="shared" si="5"/>
        <v>-0.66718628215120812</v>
      </c>
      <c r="R22" s="90">
        <f>VLOOKUP($B22,'ОТЧЕТ 23 иномарки'!A:J,4,0)</f>
        <v>283</v>
      </c>
      <c r="S22" s="91">
        <f t="shared" si="6"/>
        <v>8.4794007490636703E-3</v>
      </c>
      <c r="T22" s="90">
        <f>VLOOKUP($B22,'ОТЧЕТ 22 иномарки'!A:J,4,0)</f>
        <v>949</v>
      </c>
      <c r="U22" s="91">
        <f t="shared" si="7"/>
        <v>-0.70179135932560588</v>
      </c>
      <c r="W22" s="90">
        <f>VLOOKUP($B22,'ОТЧЕТ 23 иномарки'!A:J,8,0)</f>
        <v>1311</v>
      </c>
      <c r="X22" s="91">
        <f t="shared" si="8"/>
        <v>1.1012364760432767E-2</v>
      </c>
      <c r="Y22" s="90">
        <f>VLOOKUP($B22,'ОТЧЕТ 22 иномарки'!A:J,8,0)</f>
        <v>3352</v>
      </c>
      <c r="Z22" s="91">
        <f t="shared" si="9"/>
        <v>-0.60889021479713601</v>
      </c>
      <c r="AB22" s="90">
        <f>VLOOKUP($B22,'ОТЧЕТ 23 иномарки'!A:J,7,0)</f>
        <v>128</v>
      </c>
      <c r="AC22" s="91">
        <f t="shared" si="10"/>
        <v>6.6064516129032257E-3</v>
      </c>
      <c r="AD22" s="90">
        <f>VLOOKUP($B22,'ОТЧЕТ 22 иномарки'!A:J,7,0)</f>
        <v>588</v>
      </c>
      <c r="AE22" s="91">
        <f t="shared" si="11"/>
        <v>-0.78231292517006801</v>
      </c>
      <c r="AG22" s="90">
        <f>VLOOKUP($B22,'ОТЧЕТ 23 иномарки'!A:J,6,0)</f>
        <v>139</v>
      </c>
      <c r="AH22" s="91">
        <f t="shared" si="12"/>
        <v>9.6480877351287561E-3</v>
      </c>
      <c r="AI22" s="90">
        <f>VLOOKUP($B22,'ОТЧЕТ 22 иномарки'!A:J,6,0)</f>
        <v>502</v>
      </c>
      <c r="AJ22" s="91">
        <f t="shared" si="13"/>
        <v>-0.72310756972111556</v>
      </c>
      <c r="AL22" s="90">
        <f>VLOOKUP($B22,'ОТЧЕТ 23 иномарки'!A:J,5,0)</f>
        <v>128</v>
      </c>
      <c r="AM22" s="91">
        <f t="shared" si="14"/>
        <v>2.1150033046926635E-2</v>
      </c>
      <c r="AN22" s="90">
        <f>VLOOKUP($B22,'ОТЧЕТ 22 иномарки'!A:J,5,0)</f>
        <v>112</v>
      </c>
      <c r="AO22" s="91">
        <f t="shared" si="15"/>
        <v>0.14285714285714279</v>
      </c>
      <c r="AQ22" s="90">
        <f>VLOOKUP($B22,'ОТЧЕТ 23 иномарки'!A:J,9,0)</f>
        <v>425</v>
      </c>
      <c r="AR22" s="91">
        <f t="shared" si="16"/>
        <v>1.7484675196445469E-2</v>
      </c>
      <c r="AS22" s="90">
        <f>VLOOKUP($B22,'ОТЧЕТ 22 иномарки'!A:J,9,0)</f>
        <v>513</v>
      </c>
      <c r="AT22" s="91">
        <f t="shared" si="17"/>
        <v>-0.17153996101364521</v>
      </c>
      <c r="AU22" s="85"/>
      <c r="AV22" s="90">
        <f>VLOOKUP($B22,'ОТЧЕТ 23 иномарки'!A:J,2,0)</f>
        <v>25</v>
      </c>
      <c r="AW22" s="91">
        <f t="shared" si="18"/>
        <v>1.017915309446254E-2</v>
      </c>
      <c r="AX22" s="90">
        <f>VLOOKUP($B22,'ОТЧЕТ 22 иномарки'!A:J,2,0)</f>
        <v>52</v>
      </c>
      <c r="AY22" s="91">
        <f t="shared" si="19"/>
        <v>-0.51923076923076916</v>
      </c>
    </row>
    <row r="23" spans="1:51" ht="15" customHeight="1" x14ac:dyDescent="0.2">
      <c r="A23" s="89">
        <v>17</v>
      </c>
      <c r="B23" s="83" t="str">
        <f>'ОТЧЕТ 23 иномарки'!A25</f>
        <v>TANK</v>
      </c>
      <c r="C23" s="90">
        <f>VLOOKUP($B23,'ОТЧЕТ 23 иномарки'!A:J,10,0)</f>
        <v>2503</v>
      </c>
      <c r="D23" s="91">
        <f t="shared" si="0"/>
        <v>9.6173796770896575E-3</v>
      </c>
      <c r="E23" s="90">
        <f>VLOOKUP($B23,'ОТЧЕТ 22 иномарки'!A:J,10,0)</f>
        <v>0</v>
      </c>
      <c r="F23" s="91">
        <f t="shared" si="1"/>
        <v>0</v>
      </c>
      <c r="G23" s="85"/>
      <c r="H23" s="90">
        <f>VLOOKUP($B23,'СВОД Регионы'!A:J,2,0)</f>
        <v>8</v>
      </c>
      <c r="I23" s="91">
        <f t="shared" si="2"/>
        <v>2.3788284269997025E-3</v>
      </c>
      <c r="J23" s="90">
        <f>VLOOKUP($B23,'СВОД Регионы'!A:J,3,0)</f>
        <v>0</v>
      </c>
      <c r="K23" s="91">
        <f t="shared" si="3"/>
        <v>0</v>
      </c>
      <c r="M23" s="90">
        <f>VLOOKUP($B23,'ОТЧЕТ 23 иномарки'!A:J,3,0)</f>
        <v>337</v>
      </c>
      <c r="N23" s="91">
        <f t="shared" si="4"/>
        <v>8.172074300402541E-3</v>
      </c>
      <c r="O23" s="90">
        <f>VLOOKUP($B23,'ОТЧЕТ 22 иномарки'!A:J,3,0)</f>
        <v>0</v>
      </c>
      <c r="P23" s="91">
        <f t="shared" si="5"/>
        <v>0</v>
      </c>
      <c r="R23" s="90">
        <f>VLOOKUP($B23,'ОТЧЕТ 23 иномарки'!A:J,4,0)</f>
        <v>434</v>
      </c>
      <c r="S23" s="91">
        <f t="shared" si="6"/>
        <v>1.3003745318352061E-2</v>
      </c>
      <c r="T23" s="90">
        <f>VLOOKUP($B23,'ОТЧЕТ 22 иномарки'!A:J,4,0)</f>
        <v>0</v>
      </c>
      <c r="U23" s="91">
        <f t="shared" si="7"/>
        <v>0</v>
      </c>
      <c r="W23" s="90">
        <f>VLOOKUP($B23,'ОТЧЕТ 23 иномарки'!A:J,8,0)</f>
        <v>1250</v>
      </c>
      <c r="X23" s="91">
        <f t="shared" si="8"/>
        <v>1.0499966400107519E-2</v>
      </c>
      <c r="Y23" s="90">
        <f>VLOOKUP($B23,'ОТЧЕТ 22 иномарки'!A:J,8,0)</f>
        <v>0</v>
      </c>
      <c r="Z23" s="91">
        <f t="shared" si="9"/>
        <v>0</v>
      </c>
      <c r="AB23" s="90">
        <f>VLOOKUP($B23,'ОТЧЕТ 23 иномарки'!A:J,7,0)</f>
        <v>150</v>
      </c>
      <c r="AC23" s="91">
        <f t="shared" si="10"/>
        <v>7.7419354838709677E-3</v>
      </c>
      <c r="AD23" s="90">
        <f>VLOOKUP($B23,'ОТЧЕТ 22 иномарки'!A:J,7,0)</f>
        <v>0</v>
      </c>
      <c r="AE23" s="91">
        <f t="shared" si="11"/>
        <v>0</v>
      </c>
      <c r="AG23" s="90">
        <f>VLOOKUP($B23,'ОТЧЕТ 23 иномарки'!A:J,6,0)</f>
        <v>227</v>
      </c>
      <c r="AH23" s="91">
        <f t="shared" si="12"/>
        <v>1.5756229610605955E-2</v>
      </c>
      <c r="AI23" s="90">
        <f>VLOOKUP($B23,'ОТЧЕТ 22 иномарки'!A:J,6,0)</f>
        <v>0</v>
      </c>
      <c r="AJ23" s="91">
        <f t="shared" si="13"/>
        <v>0</v>
      </c>
      <c r="AL23" s="90">
        <f>VLOOKUP($B23,'ОТЧЕТ 23 иномарки'!A:J,5,0)</f>
        <v>16</v>
      </c>
      <c r="AM23" s="91">
        <f t="shared" si="14"/>
        <v>2.6437541308658294E-3</v>
      </c>
      <c r="AN23" s="90">
        <f>VLOOKUP($B23,'ОТЧЕТ 22 иномарки'!A:J,5,0)</f>
        <v>0</v>
      </c>
      <c r="AO23" s="91">
        <f t="shared" si="15"/>
        <v>0</v>
      </c>
      <c r="AQ23" s="90">
        <f>VLOOKUP($B23,'ОТЧЕТ 23 иномарки'!A:J,9,0)</f>
        <v>77</v>
      </c>
      <c r="AR23" s="91">
        <f t="shared" si="16"/>
        <v>3.1678117414736494E-3</v>
      </c>
      <c r="AS23" s="90">
        <f>VLOOKUP($B23,'ОТЧЕТ 22 иномарки'!A:J,9,0)</f>
        <v>0</v>
      </c>
      <c r="AT23" s="91">
        <f t="shared" si="17"/>
        <v>0</v>
      </c>
      <c r="AU23" s="85"/>
      <c r="AV23" s="90">
        <f>VLOOKUP($B23,'ОТЧЕТ 23 иномарки'!A:J,2,0)</f>
        <v>12</v>
      </c>
      <c r="AW23" s="91">
        <f t="shared" si="18"/>
        <v>4.8859934853420191E-3</v>
      </c>
      <c r="AX23" s="90">
        <f>VLOOKUP($B23,'ОТЧЕТ 22 иномарки'!A:J,2,0)</f>
        <v>0</v>
      </c>
      <c r="AY23" s="91">
        <f t="shared" si="19"/>
        <v>0</v>
      </c>
    </row>
    <row r="24" spans="1:51" ht="15" customHeight="1" x14ac:dyDescent="0.2">
      <c r="A24" s="89">
        <v>18</v>
      </c>
      <c r="B24" s="83" t="str">
        <f>'ОТЧЕТ 23 иномарки'!A26</f>
        <v>LEXUS</v>
      </c>
      <c r="C24" s="90">
        <f>VLOOKUP($B24,'ОТЧЕТ 23 иномарки'!A:J,10,0)</f>
        <v>2147</v>
      </c>
      <c r="D24" s="91">
        <f t="shared" si="0"/>
        <v>8.249506259173589E-3</v>
      </c>
      <c r="E24" s="90">
        <f>VLOOKUP($B24,'ОТЧЕТ 22 иномарки'!A:J,10,0)</f>
        <v>2456</v>
      </c>
      <c r="F24" s="91">
        <f t="shared" si="1"/>
        <v>-0.125814332247557</v>
      </c>
      <c r="G24" s="85"/>
      <c r="H24" s="90">
        <f>VLOOKUP($B24,'СВОД Регионы'!A:J,2,0)</f>
        <v>30</v>
      </c>
      <c r="I24" s="91">
        <f t="shared" si="2"/>
        <v>8.9206066012488851E-3</v>
      </c>
      <c r="J24" s="90">
        <f>VLOOKUP($B24,'СВОД Регионы'!A:J,3,0)</f>
        <v>31</v>
      </c>
      <c r="K24" s="91">
        <f t="shared" si="3"/>
        <v>-3.2258064516129004E-2</v>
      </c>
      <c r="M24" s="90">
        <f>VLOOKUP($B24,'ОТЧЕТ 23 иномарки'!A:J,3,0)</f>
        <v>332</v>
      </c>
      <c r="N24" s="91">
        <f t="shared" si="4"/>
        <v>8.0508269072214946E-3</v>
      </c>
      <c r="O24" s="90">
        <f>VLOOKUP($B24,'ОТЧЕТ 22 иномарки'!A:J,3,0)</f>
        <v>335</v>
      </c>
      <c r="P24" s="91">
        <f t="shared" si="5"/>
        <v>-8.9552238805969964E-3</v>
      </c>
      <c r="R24" s="90">
        <f>VLOOKUP($B24,'ОТЧЕТ 23 иномарки'!A:J,4,0)</f>
        <v>165</v>
      </c>
      <c r="S24" s="91">
        <f t="shared" si="6"/>
        <v>4.9438202247191008E-3</v>
      </c>
      <c r="T24" s="90">
        <f>VLOOKUP($B24,'ОТЧЕТ 22 иномарки'!A:J,4,0)</f>
        <v>242</v>
      </c>
      <c r="U24" s="91">
        <f t="shared" si="7"/>
        <v>-0.31818181818181823</v>
      </c>
      <c r="W24" s="90">
        <f>VLOOKUP($B24,'ОТЧЕТ 23 иномарки'!A:J,8,0)</f>
        <v>813</v>
      </c>
      <c r="X24" s="91">
        <f t="shared" si="8"/>
        <v>6.8291781466299304E-3</v>
      </c>
      <c r="Y24" s="90">
        <f>VLOOKUP($B24,'ОТЧЕТ 22 иномарки'!A:J,8,0)</f>
        <v>1062</v>
      </c>
      <c r="Z24" s="91">
        <f t="shared" si="9"/>
        <v>-0.2344632768361582</v>
      </c>
      <c r="AB24" s="90">
        <f>VLOOKUP($B24,'ОТЧЕТ 23 иномарки'!A:J,7,0)</f>
        <v>236</v>
      </c>
      <c r="AC24" s="91">
        <f t="shared" si="10"/>
        <v>1.2180645161290322E-2</v>
      </c>
      <c r="AD24" s="90">
        <f>VLOOKUP($B24,'ОТЧЕТ 22 иномарки'!A:J,7,0)</f>
        <v>166</v>
      </c>
      <c r="AE24" s="91">
        <f t="shared" si="11"/>
        <v>0.42168674698795172</v>
      </c>
      <c r="AG24" s="90">
        <f>VLOOKUP($B24,'ОТЧЕТ 23 иномарки'!A:J,6,0)</f>
        <v>250</v>
      </c>
      <c r="AH24" s="91">
        <f t="shared" si="12"/>
        <v>1.7352675782605676E-2</v>
      </c>
      <c r="AI24" s="90">
        <f>VLOOKUP($B24,'ОТЧЕТ 22 иномарки'!A:J,6,0)</f>
        <v>213</v>
      </c>
      <c r="AJ24" s="91">
        <f t="shared" si="13"/>
        <v>0.17370892018779349</v>
      </c>
      <c r="AL24" s="90">
        <f>VLOOKUP($B24,'ОТЧЕТ 23 иномарки'!A:J,5,0)</f>
        <v>63</v>
      </c>
      <c r="AM24" s="91">
        <f t="shared" si="14"/>
        <v>1.0409781890284204E-2</v>
      </c>
      <c r="AN24" s="90">
        <f>VLOOKUP($B24,'ОТЧЕТ 22 иномарки'!A:J,5,0)</f>
        <v>42</v>
      </c>
      <c r="AO24" s="91">
        <f t="shared" si="15"/>
        <v>0.5</v>
      </c>
      <c r="AQ24" s="90">
        <f>VLOOKUP($B24,'ОТЧЕТ 23 иномарки'!A:J,9,0)</f>
        <v>177</v>
      </c>
      <c r="AR24" s="91">
        <f t="shared" si="16"/>
        <v>7.2818529641667006E-3</v>
      </c>
      <c r="AS24" s="90">
        <f>VLOOKUP($B24,'ОТЧЕТ 22 иномарки'!A:J,9,0)</f>
        <v>234</v>
      </c>
      <c r="AT24" s="91">
        <f t="shared" si="17"/>
        <v>-0.24358974358974361</v>
      </c>
      <c r="AU24" s="85"/>
      <c r="AV24" s="90">
        <f>VLOOKUP($B24,'ОТЧЕТ 23 иномарки'!A:J,2,0)</f>
        <v>111</v>
      </c>
      <c r="AW24" s="91">
        <f t="shared" si="18"/>
        <v>4.519543973941368E-2</v>
      </c>
      <c r="AX24" s="90">
        <f>VLOOKUP($B24,'ОТЧЕТ 22 иномарки'!A:J,2,0)</f>
        <v>162</v>
      </c>
      <c r="AY24" s="91">
        <f t="shared" si="19"/>
        <v>-0.31481481481481477</v>
      </c>
    </row>
    <row r="25" spans="1:51" ht="15" customHeight="1" x14ac:dyDescent="0.2">
      <c r="A25" s="89">
        <v>19</v>
      </c>
      <c r="B25" s="83" t="str">
        <f>'ОТЧЕТ 23 иномарки'!A27</f>
        <v>SKODA</v>
      </c>
      <c r="C25" s="90">
        <f>VLOOKUP($B25,'ОТЧЕТ 23 иномарки'!A:J,10,0)</f>
        <v>2124</v>
      </c>
      <c r="D25" s="91">
        <f t="shared" si="0"/>
        <v>8.1611324147576637E-3</v>
      </c>
      <c r="E25" s="90">
        <f>VLOOKUP($B25,'ОТЧЕТ 22 иномарки'!A:J,10,0)</f>
        <v>16532</v>
      </c>
      <c r="F25" s="91">
        <f t="shared" si="1"/>
        <v>-0.87152189692717152</v>
      </c>
      <c r="G25" s="85"/>
      <c r="H25" s="90">
        <f>VLOOKUP($B25,'СВОД Регионы'!A:J,2,0)</f>
        <v>12</v>
      </c>
      <c r="I25" s="91">
        <f t="shared" si="2"/>
        <v>3.5682426404995541E-3</v>
      </c>
      <c r="J25" s="90">
        <f>VLOOKUP($B25,'СВОД Регионы'!A:J,3,0)</f>
        <v>185</v>
      </c>
      <c r="K25" s="91">
        <f t="shared" si="3"/>
        <v>-0.93513513513513513</v>
      </c>
      <c r="M25" s="90">
        <f>VLOOKUP($B25,'ОТЧЕТ 23 иномарки'!A:J,3,0)</f>
        <v>416</v>
      </c>
      <c r="N25" s="91">
        <f t="shared" si="4"/>
        <v>1.0087783112663078E-2</v>
      </c>
      <c r="O25" s="90">
        <f>VLOOKUP($B25,'ОТЧЕТ 22 иномарки'!A:J,3,0)</f>
        <v>2620</v>
      </c>
      <c r="P25" s="91">
        <f t="shared" si="5"/>
        <v>-0.84122137404580155</v>
      </c>
      <c r="R25" s="90">
        <f>VLOOKUP($B25,'ОТЧЕТ 23 иномарки'!A:J,4,0)</f>
        <v>253</v>
      </c>
      <c r="S25" s="91">
        <f t="shared" si="6"/>
        <v>7.580524344569288E-3</v>
      </c>
      <c r="T25" s="90">
        <f>VLOOKUP($B25,'ОТЧЕТ 22 иномарки'!A:J,4,0)</f>
        <v>2448</v>
      </c>
      <c r="U25" s="91">
        <f t="shared" si="7"/>
        <v>-0.89665032679738566</v>
      </c>
      <c r="W25" s="90">
        <f>VLOOKUP($B25,'ОТЧЕТ 23 иномарки'!A:J,8,0)</f>
        <v>1067</v>
      </c>
      <c r="X25" s="91">
        <f t="shared" si="8"/>
        <v>8.9627713191317796E-3</v>
      </c>
      <c r="Y25" s="90">
        <f>VLOOKUP($B25,'ОТЧЕТ 22 иномарки'!A:J,8,0)</f>
        <v>7969</v>
      </c>
      <c r="Z25" s="91">
        <f t="shared" si="9"/>
        <v>-0.86610616137532936</v>
      </c>
      <c r="AB25" s="90">
        <f>VLOOKUP($B25,'ОТЧЕТ 23 иномарки'!A:J,7,0)</f>
        <v>128</v>
      </c>
      <c r="AC25" s="91">
        <f t="shared" si="10"/>
        <v>6.6064516129032257E-3</v>
      </c>
      <c r="AD25" s="90">
        <f>VLOOKUP($B25,'ОТЧЕТ 22 иномарки'!A:J,7,0)</f>
        <v>1174</v>
      </c>
      <c r="AE25" s="91">
        <f t="shared" si="11"/>
        <v>-0.89097103918228282</v>
      </c>
      <c r="AG25" s="90">
        <f>VLOOKUP($B25,'ОТЧЕТ 23 иномарки'!A:J,6,0)</f>
        <v>52</v>
      </c>
      <c r="AH25" s="91">
        <f t="shared" si="12"/>
        <v>3.6093565627819809E-3</v>
      </c>
      <c r="AI25" s="90">
        <f>VLOOKUP($B25,'ОТЧЕТ 22 иномарки'!A:J,6,0)</f>
        <v>748</v>
      </c>
      <c r="AJ25" s="91">
        <f t="shared" si="13"/>
        <v>-0.93048128342245984</v>
      </c>
      <c r="AL25" s="90">
        <f>VLOOKUP($B25,'ОТЧЕТ 23 иномарки'!A:J,5,0)</f>
        <v>27</v>
      </c>
      <c r="AM25" s="91">
        <f t="shared" si="14"/>
        <v>4.4613350958360876E-3</v>
      </c>
      <c r="AN25" s="90">
        <f>VLOOKUP($B25,'ОТЧЕТ 22 иномарки'!A:J,5,0)</f>
        <v>196</v>
      </c>
      <c r="AO25" s="91">
        <f t="shared" si="15"/>
        <v>-0.86224489795918369</v>
      </c>
      <c r="AQ25" s="90">
        <f>VLOOKUP($B25,'ОТЧЕТ 23 иномарки'!A:J,9,0)</f>
        <v>175</v>
      </c>
      <c r="AR25" s="91">
        <f t="shared" si="16"/>
        <v>7.1995721397128398E-3</v>
      </c>
      <c r="AS25" s="90">
        <f>VLOOKUP($B25,'ОТЧЕТ 22 иномарки'!A:J,9,0)</f>
        <v>1331</v>
      </c>
      <c r="AT25" s="91">
        <f t="shared" si="17"/>
        <v>-0.86851990984222383</v>
      </c>
      <c r="AU25" s="85"/>
      <c r="AV25" s="90">
        <f>VLOOKUP($B25,'ОТЧЕТ 23 иномарки'!A:J,2,0)</f>
        <v>6</v>
      </c>
      <c r="AW25" s="91">
        <f t="shared" si="18"/>
        <v>2.4429967426710096E-3</v>
      </c>
      <c r="AX25" s="90">
        <f>VLOOKUP($B25,'ОТЧЕТ 22 иномарки'!A:J,2,0)</f>
        <v>46</v>
      </c>
      <c r="AY25" s="91">
        <f t="shared" si="19"/>
        <v>-0.86956521739130432</v>
      </c>
    </row>
    <row r="26" spans="1:51" ht="15" customHeight="1" x14ac:dyDescent="0.2">
      <c r="A26" s="89">
        <v>20</v>
      </c>
      <c r="B26" s="83" t="str">
        <f>'ОТЧЕТ 23 иномарки'!A28</f>
        <v>CHEVROLET</v>
      </c>
      <c r="C26" s="90">
        <f>VLOOKUP($B26,'ОТЧЕТ 23 иномарки'!A:J,10,0)</f>
        <v>2096</v>
      </c>
      <c r="D26" s="91">
        <f t="shared" si="0"/>
        <v>8.0535468650339281E-3</v>
      </c>
      <c r="E26" s="90">
        <f>VLOOKUP($B26,'ОТЧЕТ 22 иномарки'!A:J,10,0)</f>
        <v>1746</v>
      </c>
      <c r="F26" s="91">
        <f t="shared" si="1"/>
        <v>0.20045819014891175</v>
      </c>
      <c r="G26" s="85"/>
      <c r="H26" s="90">
        <f>VLOOKUP($B26,'СВОД Регионы'!A:J,2,0)</f>
        <v>20</v>
      </c>
      <c r="I26" s="91">
        <f t="shared" si="2"/>
        <v>5.947071067499257E-3</v>
      </c>
      <c r="J26" s="90">
        <f>VLOOKUP($B26,'СВОД Регионы'!A:J,3,0)</f>
        <v>30</v>
      </c>
      <c r="K26" s="91">
        <f t="shared" si="3"/>
        <v>-0.33333333333333337</v>
      </c>
      <c r="M26" s="90">
        <f>VLOOKUP($B26,'ОТЧЕТ 23 иномарки'!A:J,3,0)</f>
        <v>369</v>
      </c>
      <c r="N26" s="91">
        <f t="shared" si="4"/>
        <v>8.9480576167612399E-3</v>
      </c>
      <c r="O26" s="90">
        <f>VLOOKUP($B26,'ОТЧЕТ 22 иномарки'!A:J,3,0)</f>
        <v>324</v>
      </c>
      <c r="P26" s="91">
        <f t="shared" si="5"/>
        <v>0.13888888888888884</v>
      </c>
      <c r="R26" s="90">
        <f>VLOOKUP($B26,'ОТЧЕТ 23 иномарки'!A:J,4,0)</f>
        <v>189</v>
      </c>
      <c r="S26" s="91">
        <f t="shared" si="6"/>
        <v>5.6629213483146068E-3</v>
      </c>
      <c r="T26" s="90">
        <f>VLOOKUP($B26,'ОТЧЕТ 22 иномарки'!A:J,4,0)</f>
        <v>168</v>
      </c>
      <c r="U26" s="91">
        <f t="shared" si="7"/>
        <v>0.125</v>
      </c>
      <c r="W26" s="90">
        <f>VLOOKUP($B26,'ОТЧЕТ 23 иномарки'!A:J,8,0)</f>
        <v>935</v>
      </c>
      <c r="X26" s="91">
        <f t="shared" si="8"/>
        <v>7.8539748672804242E-3</v>
      </c>
      <c r="Y26" s="90">
        <f>VLOOKUP($B26,'ОТЧЕТ 22 иномарки'!A:J,8,0)</f>
        <v>671</v>
      </c>
      <c r="Z26" s="91">
        <f t="shared" si="9"/>
        <v>0.39344262295081966</v>
      </c>
      <c r="AB26" s="90">
        <f>VLOOKUP($B26,'ОТЧЕТ 23 иномарки'!A:J,7,0)</f>
        <v>184</v>
      </c>
      <c r="AC26" s="91">
        <f t="shared" si="10"/>
        <v>9.4967741935483869E-3</v>
      </c>
      <c r="AD26" s="90">
        <f>VLOOKUP($B26,'ОТЧЕТ 22 иномарки'!A:J,7,0)</f>
        <v>176</v>
      </c>
      <c r="AE26" s="91">
        <f t="shared" si="11"/>
        <v>4.5454545454545414E-2</v>
      </c>
      <c r="AG26" s="90">
        <f>VLOOKUP($B26,'ОТЧЕТ 23 иномарки'!A:J,6,0)</f>
        <v>110</v>
      </c>
      <c r="AH26" s="91">
        <f t="shared" si="12"/>
        <v>7.6351773443464983E-3</v>
      </c>
      <c r="AI26" s="90">
        <f>VLOOKUP($B26,'ОТЧЕТ 22 иномарки'!A:J,6,0)</f>
        <v>106</v>
      </c>
      <c r="AJ26" s="91">
        <f t="shared" si="13"/>
        <v>3.7735849056603765E-2</v>
      </c>
      <c r="AL26" s="90">
        <f>VLOOKUP($B26,'ОТЧЕТ 23 иномарки'!A:J,5,0)</f>
        <v>60</v>
      </c>
      <c r="AM26" s="91">
        <f t="shared" si="14"/>
        <v>9.9140779907468599E-3</v>
      </c>
      <c r="AN26" s="90">
        <f>VLOOKUP($B26,'ОТЧЕТ 22 иномарки'!A:J,5,0)</f>
        <v>26</v>
      </c>
      <c r="AO26" s="91">
        <f t="shared" si="15"/>
        <v>1.3076923076923075</v>
      </c>
      <c r="AQ26" s="90">
        <f>VLOOKUP($B26,'ОТЧЕТ 23 иномарки'!A:J,9,0)</f>
        <v>239</v>
      </c>
      <c r="AR26" s="91">
        <f t="shared" si="16"/>
        <v>9.8325585222363929E-3</v>
      </c>
      <c r="AS26" s="90">
        <f>VLOOKUP($B26,'ОТЧЕТ 22 иномарки'!A:J,9,0)</f>
        <v>268</v>
      </c>
      <c r="AT26" s="91">
        <f t="shared" si="17"/>
        <v>-0.10820895522388063</v>
      </c>
      <c r="AU26" s="85"/>
      <c r="AV26" s="90">
        <f>VLOOKUP($B26,'ОТЧЕТ 23 иномарки'!A:J,2,0)</f>
        <v>10</v>
      </c>
      <c r="AW26" s="91">
        <f t="shared" si="18"/>
        <v>4.0716612377850164E-3</v>
      </c>
      <c r="AX26" s="90">
        <f>VLOOKUP($B26,'ОТЧЕТ 22 иномарки'!A:J,2,0)</f>
        <v>7</v>
      </c>
      <c r="AY26" s="91">
        <f t="shared" si="19"/>
        <v>0.4285714285714286</v>
      </c>
    </row>
    <row r="27" spans="1:51" ht="15" customHeight="1" x14ac:dyDescent="0.2">
      <c r="A27" s="89">
        <v>21</v>
      </c>
      <c r="B27" s="83" t="str">
        <f>'ОТЧЕТ 23 иномарки'!A29</f>
        <v>GREAT WALL</v>
      </c>
      <c r="C27" s="90">
        <f>VLOOKUP($B27,'ОТЧЕТ 23 иномарки'!A:J,10,0)</f>
        <v>2053</v>
      </c>
      <c r="D27" s="91">
        <f t="shared" si="0"/>
        <v>7.8883261993867616E-3</v>
      </c>
      <c r="E27" s="90">
        <f>VLOOKUP($B27,'ОТЧЕТ 22 иномарки'!A:J,10,0)</f>
        <v>302</v>
      </c>
      <c r="F27" s="91">
        <f t="shared" si="1"/>
        <v>5.798013245033113</v>
      </c>
      <c r="G27" s="85"/>
      <c r="H27" s="90">
        <f>VLOOKUP($B27,'СВОД Регионы'!A:J,2,0)</f>
        <v>16</v>
      </c>
      <c r="I27" s="91">
        <f t="shared" si="2"/>
        <v>4.7576568539994049E-3</v>
      </c>
      <c r="J27" s="90">
        <f>VLOOKUP($B27,'СВОД Регионы'!A:J,3,0)</f>
        <v>1</v>
      </c>
      <c r="K27" s="91">
        <f t="shared" si="3"/>
        <v>15</v>
      </c>
      <c r="M27" s="90">
        <f>VLOOKUP($B27,'ОТЧЕТ 23 иномарки'!A:J,3,0)</f>
        <v>176</v>
      </c>
      <c r="N27" s="91">
        <f t="shared" si="4"/>
        <v>4.2679082399728402E-3</v>
      </c>
      <c r="O27" s="90">
        <f>VLOOKUP($B27,'ОТЧЕТ 22 иномарки'!A:J,3,0)</f>
        <v>25</v>
      </c>
      <c r="P27" s="91">
        <f t="shared" si="5"/>
        <v>6.04</v>
      </c>
      <c r="R27" s="90">
        <f>VLOOKUP($B27,'ОТЧЕТ 23 иномарки'!A:J,4,0)</f>
        <v>348</v>
      </c>
      <c r="S27" s="91">
        <f t="shared" si="6"/>
        <v>1.0426966292134831E-2</v>
      </c>
      <c r="T27" s="90">
        <f>VLOOKUP($B27,'ОТЧЕТ 22 иномарки'!A:J,4,0)</f>
        <v>48</v>
      </c>
      <c r="U27" s="91">
        <f t="shared" si="7"/>
        <v>6.25</v>
      </c>
      <c r="W27" s="90">
        <f>VLOOKUP($B27,'ОТЧЕТ 23 иномарки'!A:J,8,0)</f>
        <v>1108</v>
      </c>
      <c r="X27" s="91">
        <f t="shared" si="8"/>
        <v>9.307170217055306E-3</v>
      </c>
      <c r="Y27" s="90">
        <f>VLOOKUP($B27,'ОТЧЕТ 22 иномарки'!A:J,8,0)</f>
        <v>144</v>
      </c>
      <c r="Z27" s="91">
        <f t="shared" si="9"/>
        <v>6.6944444444444446</v>
      </c>
      <c r="AB27" s="90">
        <f>VLOOKUP($B27,'ОТЧЕТ 23 иномарки'!A:J,7,0)</f>
        <v>127</v>
      </c>
      <c r="AC27" s="91">
        <f t="shared" si="10"/>
        <v>6.5548387096774196E-3</v>
      </c>
      <c r="AD27" s="90">
        <f>VLOOKUP($B27,'ОТЧЕТ 22 иномарки'!A:J,7,0)</f>
        <v>13</v>
      </c>
      <c r="AE27" s="91">
        <f t="shared" si="11"/>
        <v>8.7692307692307701</v>
      </c>
      <c r="AG27" s="90">
        <f>VLOOKUP($B27,'ОТЧЕТ 23 иномарки'!A:J,6,0)</f>
        <v>110</v>
      </c>
      <c r="AH27" s="91">
        <f t="shared" si="12"/>
        <v>7.6351773443464983E-3</v>
      </c>
      <c r="AI27" s="90">
        <f>VLOOKUP($B27,'ОТЧЕТ 22 иномарки'!A:J,6,0)</f>
        <v>57</v>
      </c>
      <c r="AJ27" s="91">
        <f t="shared" si="13"/>
        <v>0.92982456140350878</v>
      </c>
      <c r="AL27" s="90">
        <f>VLOOKUP($B27,'ОТЧЕТ 23 иномарки'!A:J,5,0)</f>
        <v>20</v>
      </c>
      <c r="AM27" s="91">
        <f t="shared" si="14"/>
        <v>3.3046926635822869E-3</v>
      </c>
      <c r="AN27" s="90">
        <f>VLOOKUP($B27,'ОТЧЕТ 22 иномарки'!A:J,5,0)</f>
        <v>0</v>
      </c>
      <c r="AO27" s="91">
        <f t="shared" si="15"/>
        <v>0</v>
      </c>
      <c r="AQ27" s="90">
        <f>VLOOKUP($B27,'ОТЧЕТ 23 иномарки'!A:J,9,0)</f>
        <v>99</v>
      </c>
      <c r="AR27" s="91">
        <f t="shared" si="16"/>
        <v>4.0729008104661213E-3</v>
      </c>
      <c r="AS27" s="90">
        <f>VLOOKUP($B27,'ОТЧЕТ 22 иномарки'!A:J,9,0)</f>
        <v>13</v>
      </c>
      <c r="AT27" s="91">
        <f t="shared" si="17"/>
        <v>6.615384615384615</v>
      </c>
      <c r="AU27" s="85"/>
      <c r="AV27" s="90">
        <f>VLOOKUP($B27,'ОТЧЕТ 23 иномарки'!A:J,2,0)</f>
        <v>65</v>
      </c>
      <c r="AW27" s="91">
        <f t="shared" si="18"/>
        <v>2.6465798045602607E-2</v>
      </c>
      <c r="AX27" s="90">
        <f>VLOOKUP($B27,'ОТЧЕТ 22 иномарки'!A:J,2,0)</f>
        <v>2</v>
      </c>
      <c r="AY27" s="91">
        <f t="shared" si="19"/>
        <v>31.5</v>
      </c>
    </row>
    <row r="28" spans="1:51" ht="15" customHeight="1" x14ac:dyDescent="0.2">
      <c r="A28" s="89">
        <v>22</v>
      </c>
      <c r="B28" s="83" t="str">
        <f>'ОТЧЕТ 23 иномарки'!A30</f>
        <v>KAIYI</v>
      </c>
      <c r="C28" s="90">
        <f>VLOOKUP($B28,'ОТЧЕТ 23 иномарки'!A:J,10,0)</f>
        <v>1653</v>
      </c>
      <c r="D28" s="91">
        <f t="shared" si="0"/>
        <v>6.3513897747619671E-3</v>
      </c>
      <c r="E28" s="90">
        <f>VLOOKUP($B28,'ОТЧЕТ 22 иномарки'!A:J,10,0)</f>
        <v>0</v>
      </c>
      <c r="F28" s="91">
        <f t="shared" si="1"/>
        <v>0</v>
      </c>
      <c r="G28" s="85"/>
      <c r="H28" s="90">
        <f>VLOOKUP($B28,'СВОД Регионы'!A:J,2,0)</f>
        <v>7</v>
      </c>
      <c r="I28" s="91">
        <f t="shared" si="2"/>
        <v>2.0814748736247396E-3</v>
      </c>
      <c r="J28" s="90">
        <f>VLOOKUP($B28,'СВОД Регионы'!A:J,3,0)</f>
        <v>0</v>
      </c>
      <c r="K28" s="91">
        <f t="shared" si="3"/>
        <v>0</v>
      </c>
      <c r="M28" s="90">
        <f>VLOOKUP($B28,'ОТЧЕТ 23 иномарки'!A:J,3,0)</f>
        <v>226</v>
      </c>
      <c r="N28" s="91">
        <f t="shared" si="4"/>
        <v>5.480382171783307E-3</v>
      </c>
      <c r="O28" s="90">
        <f>VLOOKUP($B28,'ОТЧЕТ 22 иномарки'!A:J,3,0)</f>
        <v>0</v>
      </c>
      <c r="P28" s="91">
        <f t="shared" si="5"/>
        <v>0</v>
      </c>
      <c r="R28" s="90">
        <f>VLOOKUP($B28,'ОТЧЕТ 23 иномарки'!A:J,4,0)</f>
        <v>206</v>
      </c>
      <c r="S28" s="91">
        <f t="shared" si="6"/>
        <v>6.1722846441947567E-3</v>
      </c>
      <c r="T28" s="90">
        <f>VLOOKUP($B28,'ОТЧЕТ 22 иномарки'!A:J,4,0)</f>
        <v>0</v>
      </c>
      <c r="U28" s="91">
        <f t="shared" si="7"/>
        <v>0</v>
      </c>
      <c r="W28" s="90">
        <f>VLOOKUP($B28,'ОТЧЕТ 23 иномарки'!A:J,8,0)</f>
        <v>777</v>
      </c>
      <c r="X28" s="91">
        <f t="shared" si="8"/>
        <v>6.5267791143068339E-3</v>
      </c>
      <c r="Y28" s="90">
        <f>VLOOKUP($B28,'ОТЧЕТ 22 иномарки'!A:J,8,0)</f>
        <v>0</v>
      </c>
      <c r="Z28" s="91">
        <f t="shared" si="9"/>
        <v>0</v>
      </c>
      <c r="AB28" s="90">
        <f>VLOOKUP($B28,'ОТЧЕТ 23 иномарки'!A:J,7,0)</f>
        <v>115</v>
      </c>
      <c r="AC28" s="91">
        <f t="shared" si="10"/>
        <v>5.9354838709677416E-3</v>
      </c>
      <c r="AD28" s="90">
        <f>VLOOKUP($B28,'ОТЧЕТ 22 иномарки'!A:J,7,0)</f>
        <v>0</v>
      </c>
      <c r="AE28" s="91">
        <f t="shared" si="11"/>
        <v>0</v>
      </c>
      <c r="AG28" s="90">
        <f>VLOOKUP($B28,'ОТЧЕТ 23 иномарки'!A:J,6,0)</f>
        <v>15</v>
      </c>
      <c r="AH28" s="91">
        <f t="shared" si="12"/>
        <v>1.0411605469563406E-3</v>
      </c>
      <c r="AI28" s="90">
        <f>VLOOKUP($B28,'ОТЧЕТ 22 иномарки'!A:J,6,0)</f>
        <v>0</v>
      </c>
      <c r="AJ28" s="91">
        <f t="shared" si="13"/>
        <v>0</v>
      </c>
      <c r="AL28" s="90">
        <f>VLOOKUP($B28,'ОТЧЕТ 23 иномарки'!A:J,5,0)</f>
        <v>37</v>
      </c>
      <c r="AM28" s="91">
        <f t="shared" si="14"/>
        <v>6.1136814276272307E-3</v>
      </c>
      <c r="AN28" s="90">
        <f>VLOOKUP($B28,'ОТЧЕТ 22 иномарки'!A:J,5,0)</f>
        <v>0</v>
      </c>
      <c r="AO28" s="91">
        <f t="shared" si="15"/>
        <v>0</v>
      </c>
      <c r="AQ28" s="90">
        <f>VLOOKUP($B28,'ОТЧЕТ 23 иномарки'!A:J,9,0)</f>
        <v>274</v>
      </c>
      <c r="AR28" s="91">
        <f t="shared" si="16"/>
        <v>1.127247295017896E-2</v>
      </c>
      <c r="AS28" s="90">
        <f>VLOOKUP($B28,'ОТЧЕТ 22 иномарки'!A:J,9,0)</f>
        <v>0</v>
      </c>
      <c r="AT28" s="91">
        <f t="shared" si="17"/>
        <v>0</v>
      </c>
      <c r="AU28" s="85"/>
      <c r="AV28" s="90">
        <f>VLOOKUP($B28,'ОТЧЕТ 23 иномарки'!A:J,2,0)</f>
        <v>3</v>
      </c>
      <c r="AW28" s="91">
        <f t="shared" si="18"/>
        <v>1.2214983713355048E-3</v>
      </c>
      <c r="AX28" s="90">
        <f>VLOOKUP($B28,'ОТЧЕТ 22 иномарки'!A:J,2,0)</f>
        <v>0</v>
      </c>
      <c r="AY28" s="91">
        <f t="shared" si="19"/>
        <v>0</v>
      </c>
    </row>
    <row r="29" spans="1:51" ht="15" customHeight="1" x14ac:dyDescent="0.2">
      <c r="A29" s="89">
        <v>23</v>
      </c>
      <c r="B29" s="83" t="str">
        <f>'ОТЧЕТ 23 иномарки'!A31</f>
        <v>AUDI</v>
      </c>
      <c r="C29" s="90">
        <f>VLOOKUP($B29,'ОТЧЕТ 23 иномарки'!A:J,10,0)</f>
        <v>1543</v>
      </c>
      <c r="D29" s="91">
        <f t="shared" si="0"/>
        <v>5.9287322579901483E-3</v>
      </c>
      <c r="E29" s="90">
        <f>VLOOKUP($B29,'ОТЧЕТ 22 иномарки'!A:J,10,0)</f>
        <v>3176</v>
      </c>
      <c r="F29" s="91">
        <f t="shared" si="1"/>
        <v>-0.51416876574307313</v>
      </c>
      <c r="G29" s="85"/>
      <c r="H29" s="90">
        <f>VLOOKUP($B29,'СВОД Регионы'!A:J,2,0)</f>
        <v>9</v>
      </c>
      <c r="I29" s="91">
        <f t="shared" si="2"/>
        <v>2.6761819803746653E-3</v>
      </c>
      <c r="J29" s="90">
        <f>VLOOKUP($B29,'СВОД Регионы'!A:J,3,0)</f>
        <v>35</v>
      </c>
      <c r="K29" s="91">
        <f t="shared" si="3"/>
        <v>-0.74285714285714288</v>
      </c>
      <c r="M29" s="90">
        <f>VLOOKUP($B29,'ОТЧЕТ 23 иномарки'!A:J,3,0)</f>
        <v>140</v>
      </c>
      <c r="N29" s="91">
        <f t="shared" si="4"/>
        <v>3.394927009069305E-3</v>
      </c>
      <c r="O29" s="90">
        <f>VLOOKUP($B29,'ОТЧЕТ 22 иномарки'!A:J,3,0)</f>
        <v>340</v>
      </c>
      <c r="P29" s="91">
        <f t="shared" si="5"/>
        <v>-0.58823529411764708</v>
      </c>
      <c r="R29" s="90">
        <f>VLOOKUP($B29,'ОТЧЕТ 23 иномарки'!A:J,4,0)</f>
        <v>277</v>
      </c>
      <c r="S29" s="91">
        <f t="shared" si="6"/>
        <v>8.2996254681647948E-3</v>
      </c>
      <c r="T29" s="90">
        <f>VLOOKUP($B29,'ОТЧЕТ 22 иномарки'!A:J,4,0)</f>
        <v>552</v>
      </c>
      <c r="U29" s="91">
        <f t="shared" si="7"/>
        <v>-0.49818840579710144</v>
      </c>
      <c r="W29" s="90">
        <f>VLOOKUP($B29,'ОТЧЕТ 23 иномарки'!A:J,8,0)</f>
        <v>849</v>
      </c>
      <c r="X29" s="91">
        <f t="shared" si="8"/>
        <v>7.1315771789530269E-3</v>
      </c>
      <c r="Y29" s="90">
        <f>VLOOKUP($B29,'ОТЧЕТ 22 иномарки'!A:J,8,0)</f>
        <v>1634</v>
      </c>
      <c r="Z29" s="91">
        <f t="shared" si="9"/>
        <v>-0.48041615667074666</v>
      </c>
      <c r="AB29" s="90">
        <f>VLOOKUP($B29,'ОТЧЕТ 23 иномарки'!A:J,7,0)</f>
        <v>76</v>
      </c>
      <c r="AC29" s="91">
        <f t="shared" si="10"/>
        <v>3.92258064516129E-3</v>
      </c>
      <c r="AD29" s="90">
        <f>VLOOKUP($B29,'ОТЧЕТ 22 иномарки'!A:J,7,0)</f>
        <v>175</v>
      </c>
      <c r="AE29" s="91">
        <f t="shared" si="11"/>
        <v>-0.56571428571428573</v>
      </c>
      <c r="AG29" s="90">
        <f>VLOOKUP($B29,'ОТЧЕТ 23 иномарки'!A:J,6,0)</f>
        <v>67</v>
      </c>
      <c r="AH29" s="91">
        <f t="shared" si="12"/>
        <v>4.6505171097383216E-3</v>
      </c>
      <c r="AI29" s="90">
        <f>VLOOKUP($B29,'ОТЧЕТ 22 иномарки'!A:J,6,0)</f>
        <v>161</v>
      </c>
      <c r="AJ29" s="91">
        <f t="shared" si="13"/>
        <v>-0.58385093167701863</v>
      </c>
      <c r="AL29" s="90">
        <f>VLOOKUP($B29,'ОТЧЕТ 23 иномарки'!A:J,5,0)</f>
        <v>29</v>
      </c>
      <c r="AM29" s="91">
        <f t="shared" si="14"/>
        <v>4.7918043621943155E-3</v>
      </c>
      <c r="AN29" s="90">
        <f>VLOOKUP($B29,'ОТЧЕТ 22 иномарки'!A:J,5,0)</f>
        <v>66</v>
      </c>
      <c r="AO29" s="91">
        <f t="shared" si="15"/>
        <v>-0.56060606060606055</v>
      </c>
      <c r="AQ29" s="90">
        <f>VLOOKUP($B29,'ОТЧЕТ 23 иномарки'!A:J,9,0)</f>
        <v>88</v>
      </c>
      <c r="AR29" s="91">
        <f t="shared" si="16"/>
        <v>3.6203562759698853E-3</v>
      </c>
      <c r="AS29" s="90">
        <f>VLOOKUP($B29,'ОТЧЕТ 22 иномарки'!A:J,9,0)</f>
        <v>234</v>
      </c>
      <c r="AT29" s="91">
        <f t="shared" si="17"/>
        <v>-0.62393162393162394</v>
      </c>
      <c r="AU29" s="85"/>
      <c r="AV29" s="90">
        <f>VLOOKUP($B29,'ОТЧЕТ 23 иномарки'!A:J,2,0)</f>
        <v>17</v>
      </c>
      <c r="AW29" s="91">
        <f t="shared" si="18"/>
        <v>6.9218241042345273E-3</v>
      </c>
      <c r="AX29" s="90">
        <f>VLOOKUP($B29,'ОТЧЕТ 22 иномарки'!A:J,2,0)</f>
        <v>14</v>
      </c>
      <c r="AY29" s="91">
        <f t="shared" si="19"/>
        <v>0.21428571428571419</v>
      </c>
    </row>
    <row r="30" spans="1:51" ht="15" customHeight="1" x14ac:dyDescent="0.2">
      <c r="A30" s="89">
        <v>24</v>
      </c>
      <c r="B30" s="83" t="str">
        <f>'ОТЧЕТ 23 иномарки'!A32</f>
        <v>NISSAN</v>
      </c>
      <c r="C30" s="90">
        <f>VLOOKUP($B30,'ОТЧЕТ 23 иномарки'!A:J,10,0)</f>
        <v>1371</v>
      </c>
      <c r="D30" s="91">
        <f t="shared" si="0"/>
        <v>5.2678495954014866E-3</v>
      </c>
      <c r="E30" s="90">
        <f>VLOOKUP($B30,'ОТЧЕТ 22 иномарки'!A:J,10,0)</f>
        <v>13399</v>
      </c>
      <c r="F30" s="91">
        <f t="shared" si="1"/>
        <v>-0.89767893126352716</v>
      </c>
      <c r="G30" s="85"/>
      <c r="H30" s="90">
        <f>VLOOKUP($B30,'СВОД Регионы'!A:J,2,0)</f>
        <v>16</v>
      </c>
      <c r="I30" s="91">
        <f t="shared" si="2"/>
        <v>4.7576568539994049E-3</v>
      </c>
      <c r="J30" s="90">
        <f>VLOOKUP($B30,'СВОД Регионы'!A:J,3,0)</f>
        <v>158</v>
      </c>
      <c r="K30" s="91">
        <f t="shared" si="3"/>
        <v>-0.89873417721518989</v>
      </c>
      <c r="M30" s="90">
        <f>VLOOKUP($B30,'ОТЧЕТ 23 иномарки'!A:J,3,0)</f>
        <v>131</v>
      </c>
      <c r="N30" s="91">
        <f t="shared" si="4"/>
        <v>3.176681701343421E-3</v>
      </c>
      <c r="O30" s="90">
        <f>VLOOKUP($B30,'ОТЧЕТ 22 иномарки'!A:J,3,0)</f>
        <v>1852</v>
      </c>
      <c r="P30" s="91">
        <f t="shared" si="5"/>
        <v>-0.92926565874730027</v>
      </c>
      <c r="R30" s="90">
        <f>VLOOKUP($B30,'ОТЧЕТ 23 иномарки'!A:J,4,0)</f>
        <v>172</v>
      </c>
      <c r="S30" s="91">
        <f t="shared" si="6"/>
        <v>5.1535580524344569E-3</v>
      </c>
      <c r="T30" s="90">
        <f>VLOOKUP($B30,'ОТЧЕТ 22 иномарки'!A:J,4,0)</f>
        <v>1440</v>
      </c>
      <c r="U30" s="91">
        <f t="shared" si="7"/>
        <v>-0.88055555555555554</v>
      </c>
      <c r="W30" s="90">
        <f>VLOOKUP($B30,'ОТЧЕТ 23 иномарки'!A:J,8,0)</f>
        <v>622</v>
      </c>
      <c r="X30" s="91">
        <f t="shared" si="8"/>
        <v>5.2247832806935016E-3</v>
      </c>
      <c r="Y30" s="90">
        <f>VLOOKUP($B30,'ОТЧЕТ 22 иномарки'!A:J,8,0)</f>
        <v>6645</v>
      </c>
      <c r="Z30" s="91">
        <f t="shared" si="9"/>
        <v>-0.90639578630549289</v>
      </c>
      <c r="AB30" s="90">
        <f>VLOOKUP($B30,'ОТЧЕТ 23 иномарки'!A:J,7,0)</f>
        <v>165</v>
      </c>
      <c r="AC30" s="91">
        <f t="shared" si="10"/>
        <v>8.516129032258065E-3</v>
      </c>
      <c r="AD30" s="90">
        <f>VLOOKUP($B30,'ОТЧЕТ 22 иномарки'!A:J,7,0)</f>
        <v>971</v>
      </c>
      <c r="AE30" s="91">
        <f t="shared" si="11"/>
        <v>-0.8300720906282183</v>
      </c>
      <c r="AG30" s="90">
        <f>VLOOKUP($B30,'ОТЧЕТ 23 иномарки'!A:J,6,0)</f>
        <v>108</v>
      </c>
      <c r="AH30" s="91">
        <f t="shared" si="12"/>
        <v>7.4963559380856531E-3</v>
      </c>
      <c r="AI30" s="90">
        <f>VLOOKUP($B30,'ОТЧЕТ 22 иномарки'!A:J,6,0)</f>
        <v>1023</v>
      </c>
      <c r="AJ30" s="91">
        <f t="shared" si="13"/>
        <v>-0.8944281524926686</v>
      </c>
      <c r="AL30" s="90">
        <f>VLOOKUP($B30,'ОТЧЕТ 23 иномарки'!A:J,5,0)</f>
        <v>26</v>
      </c>
      <c r="AM30" s="91">
        <f t="shared" si="14"/>
        <v>4.2961004626569732E-3</v>
      </c>
      <c r="AN30" s="90">
        <f>VLOOKUP($B30,'ОТЧЕТ 22 иномарки'!A:J,5,0)</f>
        <v>172</v>
      </c>
      <c r="AO30" s="91">
        <f t="shared" si="15"/>
        <v>-0.84883720930232553</v>
      </c>
      <c r="AQ30" s="90">
        <f>VLOOKUP($B30,'ОТЧЕТ 23 иномарки'!A:J,9,0)</f>
        <v>102</v>
      </c>
      <c r="AR30" s="91">
        <f t="shared" si="16"/>
        <v>4.1963220471469128E-3</v>
      </c>
      <c r="AS30" s="90">
        <f>VLOOKUP($B30,'ОТЧЕТ 22 иномарки'!A:J,9,0)</f>
        <v>938</v>
      </c>
      <c r="AT30" s="91">
        <f t="shared" si="17"/>
        <v>-0.89125799573560771</v>
      </c>
      <c r="AU30" s="85"/>
      <c r="AV30" s="90">
        <f>VLOOKUP($B30,'ОТЧЕТ 23 иномарки'!A:J,2,0)</f>
        <v>45</v>
      </c>
      <c r="AW30" s="91">
        <f t="shared" si="18"/>
        <v>1.8322475570032574E-2</v>
      </c>
      <c r="AX30" s="90">
        <f>VLOOKUP($B30,'ОТЧЕТ 22 иномарки'!A:J,2,0)</f>
        <v>358</v>
      </c>
      <c r="AY30" s="91">
        <f t="shared" si="19"/>
        <v>-0.87430167597765363</v>
      </c>
    </row>
    <row r="31" spans="1:51" ht="15" customHeight="1" x14ac:dyDescent="0.2">
      <c r="A31" s="89">
        <v>25</v>
      </c>
      <c r="B31" s="83" t="str">
        <f>'ОТЧЕТ 23 иномарки'!A33</f>
        <v>FAW</v>
      </c>
      <c r="C31" s="90">
        <f>VLOOKUP($B31,'ОТЧЕТ 23 иномарки'!A:J,10,0)</f>
        <v>1331</v>
      </c>
      <c r="D31" s="91">
        <f t="shared" si="0"/>
        <v>5.1141559529390068E-3</v>
      </c>
      <c r="E31" s="90">
        <f>VLOOKUP($B31,'ОТЧЕТ 22 иномарки'!A:J,10,0)</f>
        <v>445</v>
      </c>
      <c r="F31" s="91">
        <f t="shared" si="1"/>
        <v>1.9910112359550562</v>
      </c>
      <c r="G31" s="85"/>
      <c r="H31" s="90">
        <f>VLOOKUP($B31,'СВОД Регионы'!A:J,2,0)</f>
        <v>10</v>
      </c>
      <c r="I31" s="91">
        <f t="shared" si="2"/>
        <v>2.9735355337496285E-3</v>
      </c>
      <c r="J31" s="90">
        <f>VLOOKUP($B31,'СВОД Регионы'!A:J,3,0)</f>
        <v>4</v>
      </c>
      <c r="K31" s="91">
        <f t="shared" si="3"/>
        <v>1.5</v>
      </c>
      <c r="M31" s="90">
        <f>VLOOKUP($B31,'ОТЧЕТ 23 иномарки'!A:J,3,0)</f>
        <v>222</v>
      </c>
      <c r="N31" s="91">
        <f t="shared" si="4"/>
        <v>5.383384257238469E-3</v>
      </c>
      <c r="O31" s="90">
        <f>VLOOKUP($B31,'ОТЧЕТ 22 иномарки'!A:J,3,0)</f>
        <v>74</v>
      </c>
      <c r="P31" s="91">
        <f t="shared" si="5"/>
        <v>2</v>
      </c>
      <c r="R31" s="90">
        <f>VLOOKUP($B31,'ОТЧЕТ 23 иномарки'!A:J,4,0)</f>
        <v>114</v>
      </c>
      <c r="S31" s="91">
        <f t="shared" si="6"/>
        <v>3.4157303370786515E-3</v>
      </c>
      <c r="T31" s="90">
        <f>VLOOKUP($B31,'ОТЧЕТ 22 иномарки'!A:J,4,0)</f>
        <v>45</v>
      </c>
      <c r="U31" s="91">
        <f t="shared" si="7"/>
        <v>1.5333333333333332</v>
      </c>
      <c r="W31" s="90">
        <f>VLOOKUP($B31,'ОТЧЕТ 23 иномарки'!A:J,8,0)</f>
        <v>660</v>
      </c>
      <c r="X31" s="91">
        <f t="shared" si="8"/>
        <v>5.5439822592567699E-3</v>
      </c>
      <c r="Y31" s="90">
        <f>VLOOKUP($B31,'ОТЧЕТ 22 иномарки'!A:J,8,0)</f>
        <v>167</v>
      </c>
      <c r="Z31" s="91">
        <f t="shared" si="9"/>
        <v>2.9520958083832336</v>
      </c>
      <c r="AB31" s="90">
        <f>VLOOKUP($B31,'ОТЧЕТ 23 иномарки'!A:J,7,0)</f>
        <v>92</v>
      </c>
      <c r="AC31" s="91">
        <f t="shared" si="10"/>
        <v>4.7483870967741934E-3</v>
      </c>
      <c r="AD31" s="90">
        <f>VLOOKUP($B31,'ОТЧЕТ 22 иномарки'!A:J,7,0)</f>
        <v>55</v>
      </c>
      <c r="AE31" s="91">
        <f t="shared" si="11"/>
        <v>0.67272727272727262</v>
      </c>
      <c r="AG31" s="90">
        <f>VLOOKUP($B31,'ОТЧЕТ 23 иномарки'!A:J,6,0)</f>
        <v>96</v>
      </c>
      <c r="AH31" s="91">
        <f t="shared" si="12"/>
        <v>6.6634275005205803E-3</v>
      </c>
      <c r="AI31" s="90">
        <f>VLOOKUP($B31,'ОТЧЕТ 22 иномарки'!A:J,6,0)</f>
        <v>60</v>
      </c>
      <c r="AJ31" s="91">
        <f t="shared" si="13"/>
        <v>0.60000000000000009</v>
      </c>
      <c r="AL31" s="90">
        <f>VLOOKUP($B31,'ОТЧЕТ 23 иномарки'!A:J,5,0)</f>
        <v>25</v>
      </c>
      <c r="AM31" s="91">
        <f t="shared" si="14"/>
        <v>4.1308658294778589E-3</v>
      </c>
      <c r="AN31" s="90">
        <f>VLOOKUP($B31,'ОТЧЕТ 22 иномарки'!A:J,5,0)</f>
        <v>15</v>
      </c>
      <c r="AO31" s="91">
        <f t="shared" si="15"/>
        <v>0.66666666666666674</v>
      </c>
      <c r="AQ31" s="90">
        <f>VLOOKUP($B31,'ОТЧЕТ 23 иномарки'!A:J,9,0)</f>
        <v>119</v>
      </c>
      <c r="AR31" s="91">
        <f t="shared" si="16"/>
        <v>4.8957090550047315E-3</v>
      </c>
      <c r="AS31" s="90">
        <f>VLOOKUP($B31,'ОТЧЕТ 22 иномарки'!A:J,9,0)</f>
        <v>25</v>
      </c>
      <c r="AT31" s="91">
        <f t="shared" si="17"/>
        <v>3.76</v>
      </c>
      <c r="AU31" s="85"/>
      <c r="AV31" s="90">
        <f>VLOOKUP($B31,'ОТЧЕТ 23 иномарки'!A:J,2,0)</f>
        <v>3</v>
      </c>
      <c r="AW31" s="91">
        <f t="shared" si="18"/>
        <v>1.2214983713355048E-3</v>
      </c>
      <c r="AX31" s="90">
        <f>VLOOKUP($B31,'ОТЧЕТ 22 иномарки'!A:J,2,0)</f>
        <v>4</v>
      </c>
      <c r="AY31" s="91">
        <f t="shared" si="19"/>
        <v>-0.25</v>
      </c>
    </row>
    <row r="32" spans="1:51" ht="15" customHeight="1" x14ac:dyDescent="0.2">
      <c r="A32" s="89">
        <v>26</v>
      </c>
      <c r="B32" s="83" t="str">
        <f>'ОТЧЕТ 23 иномарки'!A34</f>
        <v>VOYAH</v>
      </c>
      <c r="C32" s="90">
        <f>VLOOKUP($B32,'ОТЧЕТ 23 иномарки'!A:J,10,0)</f>
        <v>1088</v>
      </c>
      <c r="D32" s="91">
        <f t="shared" si="0"/>
        <v>4.1804670749794439E-3</v>
      </c>
      <c r="E32" s="90">
        <f>VLOOKUP($B32,'ОТЧЕТ 22 иномарки'!A:J,10,0)</f>
        <v>1</v>
      </c>
      <c r="F32" s="91">
        <f t="shared" si="1"/>
        <v>1087</v>
      </c>
      <c r="G32" s="85"/>
      <c r="H32" s="90">
        <f>VLOOKUP($B32,'СВОД Регионы'!A:J,2,0)</f>
        <v>9</v>
      </c>
      <c r="I32" s="91">
        <f t="shared" si="2"/>
        <v>2.6761819803746653E-3</v>
      </c>
      <c r="J32" s="90">
        <f>VLOOKUP($B32,'СВОД Регионы'!A:J,3,0)</f>
        <v>0</v>
      </c>
      <c r="K32" s="91">
        <f t="shared" si="3"/>
        <v>0</v>
      </c>
      <c r="M32" s="90">
        <f>VLOOKUP($B32,'ОТЧЕТ 23 иномарки'!A:J,3,0)</f>
        <v>83</v>
      </c>
      <c r="N32" s="91">
        <f t="shared" si="4"/>
        <v>2.0127067268053737E-3</v>
      </c>
      <c r="O32" s="90">
        <f>VLOOKUP($B32,'ОТЧЕТ 22 иномарки'!A:J,3,0)</f>
        <v>0</v>
      </c>
      <c r="P32" s="91">
        <f t="shared" si="5"/>
        <v>0</v>
      </c>
      <c r="R32" s="90">
        <f>VLOOKUP($B32,'ОТЧЕТ 23 иномарки'!A:J,4,0)</f>
        <v>166</v>
      </c>
      <c r="S32" s="91">
        <f t="shared" si="6"/>
        <v>4.9737827715355806E-3</v>
      </c>
      <c r="T32" s="90">
        <f>VLOOKUP($B32,'ОТЧЕТ 22 иномарки'!A:J,4,0)</f>
        <v>0</v>
      </c>
      <c r="U32" s="91">
        <f t="shared" si="7"/>
        <v>0</v>
      </c>
      <c r="W32" s="90">
        <f>VLOOKUP($B32,'ОТЧЕТ 23 иномарки'!A:J,8,0)</f>
        <v>694</v>
      </c>
      <c r="X32" s="91">
        <f t="shared" si="8"/>
        <v>5.8295813453396947E-3</v>
      </c>
      <c r="Y32" s="90">
        <f>VLOOKUP($B32,'ОТЧЕТ 22 иномарки'!A:J,8,0)</f>
        <v>1</v>
      </c>
      <c r="Z32" s="91">
        <f t="shared" si="9"/>
        <v>693</v>
      </c>
      <c r="AB32" s="90">
        <f>VLOOKUP($B32,'ОТЧЕТ 23 иномарки'!A:J,7,0)</f>
        <v>20</v>
      </c>
      <c r="AC32" s="91">
        <f t="shared" si="10"/>
        <v>1.0322580645161291E-3</v>
      </c>
      <c r="AD32" s="90">
        <f>VLOOKUP($B32,'ОТЧЕТ 22 иномарки'!A:J,7,0)</f>
        <v>0</v>
      </c>
      <c r="AE32" s="91">
        <f t="shared" si="11"/>
        <v>0</v>
      </c>
      <c r="AG32" s="90">
        <f>VLOOKUP($B32,'ОТЧЕТ 23 иномарки'!A:J,6,0)</f>
        <v>30</v>
      </c>
      <c r="AH32" s="91">
        <f t="shared" si="12"/>
        <v>2.0823210939126813E-3</v>
      </c>
      <c r="AI32" s="90">
        <f>VLOOKUP($B32,'ОТЧЕТ 22 иномарки'!A:J,6,0)</f>
        <v>0</v>
      </c>
      <c r="AJ32" s="91">
        <f t="shared" si="13"/>
        <v>0</v>
      </c>
      <c r="AL32" s="90">
        <f>VLOOKUP($B32,'ОТЧЕТ 23 иномарки'!A:J,5,0)</f>
        <v>9</v>
      </c>
      <c r="AM32" s="91">
        <f t="shared" si="14"/>
        <v>1.4871116986120291E-3</v>
      </c>
      <c r="AN32" s="90">
        <f>VLOOKUP($B32,'ОТЧЕТ 22 иномарки'!A:J,5,0)</f>
        <v>0</v>
      </c>
      <c r="AO32" s="91">
        <f t="shared" si="15"/>
        <v>0</v>
      </c>
      <c r="AQ32" s="90">
        <f>VLOOKUP($B32,'ОТЧЕТ 23 иномарки'!A:J,9,0)</f>
        <v>82</v>
      </c>
      <c r="AR32" s="91">
        <f t="shared" si="16"/>
        <v>3.3735138026083022E-3</v>
      </c>
      <c r="AS32" s="90">
        <f>VLOOKUP($B32,'ОТЧЕТ 22 иномарки'!A:J,9,0)</f>
        <v>0</v>
      </c>
      <c r="AT32" s="91">
        <f t="shared" si="17"/>
        <v>0</v>
      </c>
      <c r="AU32" s="85"/>
      <c r="AV32" s="90">
        <f>VLOOKUP($B32,'ОТЧЕТ 23 иномарки'!A:J,2,0)</f>
        <v>4</v>
      </c>
      <c r="AW32" s="91">
        <f t="shared" si="18"/>
        <v>1.6286644951140066E-3</v>
      </c>
      <c r="AX32" s="90">
        <f>VLOOKUP($B32,'ОТЧЕТ 22 иномарки'!A:J,2,0)</f>
        <v>0</v>
      </c>
      <c r="AY32" s="91">
        <f t="shared" si="19"/>
        <v>0</v>
      </c>
    </row>
    <row r="33" spans="1:51" ht="15" customHeight="1" x14ac:dyDescent="0.2">
      <c r="A33" s="89">
        <v>27</v>
      </c>
      <c r="B33" s="83" t="str">
        <f>'ОТЧЕТ 23 иномарки'!A35</f>
        <v>LANDROVER</v>
      </c>
      <c r="C33" s="90">
        <f>VLOOKUP($B33,'ОТЧЕТ 23 иномарки'!A:J,10,0)</f>
        <v>936</v>
      </c>
      <c r="D33" s="91">
        <f t="shared" si="0"/>
        <v>3.5964312336220212E-3</v>
      </c>
      <c r="E33" s="90">
        <f>VLOOKUP($B33,'ОТЧЕТ 22 иномарки'!A:J,10,0)</f>
        <v>1357</v>
      </c>
      <c r="F33" s="91">
        <f t="shared" si="1"/>
        <v>-0.31024318349299929</v>
      </c>
      <c r="G33" s="85"/>
      <c r="H33" s="90">
        <f>VLOOKUP($B33,'СВОД Регионы'!A:J,2,0)</f>
        <v>4</v>
      </c>
      <c r="I33" s="91">
        <f t="shared" si="2"/>
        <v>1.1894142134998512E-3</v>
      </c>
      <c r="J33" s="90">
        <f>VLOOKUP($B33,'СВОД Регионы'!A:J,3,0)</f>
        <v>7</v>
      </c>
      <c r="K33" s="91">
        <f t="shared" si="3"/>
        <v>-0.4285714285714286</v>
      </c>
      <c r="M33" s="90">
        <f>VLOOKUP($B33,'ОТЧЕТ 23 иномарки'!A:J,3,0)</f>
        <v>81</v>
      </c>
      <c r="N33" s="91">
        <f t="shared" si="4"/>
        <v>1.9642077695329551E-3</v>
      </c>
      <c r="O33" s="90">
        <f>VLOOKUP($B33,'ОТЧЕТ 22 иномарки'!A:J,3,0)</f>
        <v>110</v>
      </c>
      <c r="P33" s="91">
        <f t="shared" si="5"/>
        <v>-0.26363636363636367</v>
      </c>
      <c r="R33" s="90">
        <f>VLOOKUP($B33,'ОТЧЕТ 23 иномарки'!A:J,4,0)</f>
        <v>146</v>
      </c>
      <c r="S33" s="91">
        <f t="shared" si="6"/>
        <v>4.3745318352059921E-3</v>
      </c>
      <c r="T33" s="90">
        <f>VLOOKUP($B33,'ОТЧЕТ 22 иномарки'!A:J,4,0)</f>
        <v>248</v>
      </c>
      <c r="U33" s="91">
        <f t="shared" si="7"/>
        <v>-0.41129032258064513</v>
      </c>
      <c r="W33" s="90">
        <f>VLOOKUP($B33,'ОТЧЕТ 23 иномарки'!A:J,8,0)</f>
        <v>517</v>
      </c>
      <c r="X33" s="91">
        <f t="shared" si="8"/>
        <v>4.3427861030844702E-3</v>
      </c>
      <c r="Y33" s="90">
        <f>VLOOKUP($B33,'ОТЧЕТ 22 иномарки'!A:J,8,0)</f>
        <v>740</v>
      </c>
      <c r="Z33" s="91">
        <f t="shared" si="9"/>
        <v>-0.30135135135135138</v>
      </c>
      <c r="AB33" s="90">
        <f>VLOOKUP($B33,'ОТЧЕТ 23 иномарки'!A:J,7,0)</f>
        <v>31</v>
      </c>
      <c r="AC33" s="91">
        <f t="shared" si="10"/>
        <v>1.6000000000000001E-3</v>
      </c>
      <c r="AD33" s="90">
        <f>VLOOKUP($B33,'ОТЧЕТ 22 иномарки'!A:J,7,0)</f>
        <v>51</v>
      </c>
      <c r="AE33" s="91">
        <f t="shared" si="11"/>
        <v>-0.39215686274509809</v>
      </c>
      <c r="AG33" s="90">
        <f>VLOOKUP($B33,'ОТЧЕТ 23 иномарки'!A:J,6,0)</f>
        <v>54</v>
      </c>
      <c r="AH33" s="91">
        <f t="shared" si="12"/>
        <v>3.7481779690428266E-3</v>
      </c>
      <c r="AI33" s="90">
        <f>VLOOKUP($B33,'ОТЧЕТ 22 иномарки'!A:J,6,0)</f>
        <v>83</v>
      </c>
      <c r="AJ33" s="91">
        <f t="shared" si="13"/>
        <v>-0.3493975903614458</v>
      </c>
      <c r="AL33" s="90">
        <f>VLOOKUP($B33,'ОТЧЕТ 23 иномарки'!A:J,5,0)</f>
        <v>14</v>
      </c>
      <c r="AM33" s="91">
        <f t="shared" si="14"/>
        <v>2.313284864507601E-3</v>
      </c>
      <c r="AN33" s="90">
        <f>VLOOKUP($B33,'ОТЧЕТ 22 иномарки'!A:J,5,0)</f>
        <v>18</v>
      </c>
      <c r="AO33" s="91">
        <f t="shared" si="15"/>
        <v>-0.22222222222222221</v>
      </c>
      <c r="AQ33" s="90">
        <f>VLOOKUP($B33,'ОТЧЕТ 23 иномарки'!A:J,9,0)</f>
        <v>67</v>
      </c>
      <c r="AR33" s="91">
        <f t="shared" si="16"/>
        <v>2.7564076192043443E-3</v>
      </c>
      <c r="AS33" s="90">
        <f>VLOOKUP($B33,'ОТЧЕТ 22 иномарки'!A:J,9,0)</f>
        <v>92</v>
      </c>
      <c r="AT33" s="91">
        <f t="shared" si="17"/>
        <v>-0.27173913043478259</v>
      </c>
      <c r="AU33" s="85"/>
      <c r="AV33" s="90">
        <f>VLOOKUP($B33,'ОТЧЕТ 23 иномарки'!A:J,2,0)</f>
        <v>26</v>
      </c>
      <c r="AW33" s="91">
        <f t="shared" si="18"/>
        <v>1.0586319218241042E-2</v>
      </c>
      <c r="AX33" s="90">
        <f>VLOOKUP($B33,'ОТЧЕТ 22 иномарки'!A:J,2,0)</f>
        <v>15</v>
      </c>
      <c r="AY33" s="91">
        <f t="shared" si="19"/>
        <v>0.73333333333333339</v>
      </c>
    </row>
    <row r="34" spans="1:51" ht="15" customHeight="1" x14ac:dyDescent="0.2">
      <c r="A34" s="89">
        <v>28</v>
      </c>
      <c r="B34" s="83" t="str">
        <f>'ОТЧЕТ 23 иномарки'!A36</f>
        <v>PORSCHE</v>
      </c>
      <c r="C34" s="90">
        <f>VLOOKUP($B34,'ОТЧЕТ 23 иномарки'!A:J,10,0)</f>
        <v>893</v>
      </c>
      <c r="D34" s="91">
        <f t="shared" si="0"/>
        <v>3.4312105679748556E-3</v>
      </c>
      <c r="E34" s="90">
        <f>VLOOKUP($B34,'ОТЧЕТ 22 иномарки'!A:J,10,0)</f>
        <v>1513</v>
      </c>
      <c r="F34" s="91">
        <f t="shared" si="1"/>
        <v>-0.40978189028420353</v>
      </c>
      <c r="G34" s="85"/>
      <c r="H34" s="90">
        <f>VLOOKUP($B34,'СВОД Регионы'!A:J,2,0)</f>
        <v>17</v>
      </c>
      <c r="I34" s="91">
        <f t="shared" si="2"/>
        <v>5.0550104073743682E-3</v>
      </c>
      <c r="J34" s="90">
        <f>VLOOKUP($B34,'СВОД Регионы'!A:J,3,0)</f>
        <v>18</v>
      </c>
      <c r="K34" s="91">
        <f t="shared" si="3"/>
        <v>-5.555555555555558E-2</v>
      </c>
      <c r="M34" s="90">
        <f>VLOOKUP($B34,'ОТЧЕТ 23 иномарки'!A:J,3,0)</f>
        <v>77</v>
      </c>
      <c r="N34" s="91">
        <f t="shared" si="4"/>
        <v>1.8672098549881177E-3</v>
      </c>
      <c r="O34" s="90">
        <f>VLOOKUP($B34,'ОТЧЕТ 22 иномарки'!A:J,3,0)</f>
        <v>142</v>
      </c>
      <c r="P34" s="91">
        <f t="shared" si="5"/>
        <v>-0.45774647887323938</v>
      </c>
      <c r="R34" s="90">
        <f>VLOOKUP($B34,'ОТЧЕТ 23 иномарки'!A:J,4,0)</f>
        <v>156</v>
      </c>
      <c r="S34" s="91">
        <f t="shared" si="6"/>
        <v>4.6741573033707868E-3</v>
      </c>
      <c r="T34" s="90">
        <f>VLOOKUP($B34,'ОТЧЕТ 22 иномарки'!A:J,4,0)</f>
        <v>369</v>
      </c>
      <c r="U34" s="91">
        <f t="shared" si="7"/>
        <v>-0.5772357723577235</v>
      </c>
      <c r="W34" s="90">
        <f>VLOOKUP($B34,'ОТЧЕТ 23 иномарки'!A:J,8,0)</f>
        <v>489</v>
      </c>
      <c r="X34" s="91">
        <f t="shared" si="8"/>
        <v>4.1075868557220617E-3</v>
      </c>
      <c r="Y34" s="90">
        <f>VLOOKUP($B34,'ОТЧЕТ 22 иномарки'!A:J,8,0)</f>
        <v>751</v>
      </c>
      <c r="Z34" s="91">
        <f t="shared" si="9"/>
        <v>-0.34886817576564577</v>
      </c>
      <c r="AB34" s="90">
        <f>VLOOKUP($B34,'ОТЧЕТ 23 иномарки'!A:J,7,0)</f>
        <v>52</v>
      </c>
      <c r="AC34" s="91">
        <f t="shared" si="10"/>
        <v>2.6838709677419353E-3</v>
      </c>
      <c r="AD34" s="90">
        <f>VLOOKUP($B34,'ОТЧЕТ 22 иномарки'!A:J,7,0)</f>
        <v>65</v>
      </c>
      <c r="AE34" s="91">
        <f t="shared" si="11"/>
        <v>-0.19999999999999996</v>
      </c>
      <c r="AG34" s="90">
        <f>VLOOKUP($B34,'ОТЧЕТ 23 иномарки'!A:J,6,0)</f>
        <v>38</v>
      </c>
      <c r="AH34" s="91">
        <f t="shared" si="12"/>
        <v>2.6376067189560629E-3</v>
      </c>
      <c r="AI34" s="90">
        <f>VLOOKUP($B34,'ОТЧЕТ 22 иномарки'!A:J,6,0)</f>
        <v>72</v>
      </c>
      <c r="AJ34" s="91">
        <f t="shared" si="13"/>
        <v>-0.47222222222222221</v>
      </c>
      <c r="AL34" s="90">
        <f>VLOOKUP($B34,'ОТЧЕТ 23 иномарки'!A:J,5,0)</f>
        <v>16</v>
      </c>
      <c r="AM34" s="91">
        <f t="shared" si="14"/>
        <v>2.6437541308658294E-3</v>
      </c>
      <c r="AN34" s="90">
        <f>VLOOKUP($B34,'ОТЧЕТ 22 иномарки'!A:J,5,0)</f>
        <v>21</v>
      </c>
      <c r="AO34" s="91">
        <f t="shared" si="15"/>
        <v>-0.23809523809523814</v>
      </c>
      <c r="AQ34" s="90">
        <f>VLOOKUP($B34,'ОТЧЕТ 23 иномарки'!A:J,9,0)</f>
        <v>64</v>
      </c>
      <c r="AR34" s="91">
        <f t="shared" si="16"/>
        <v>2.6329863825235527E-3</v>
      </c>
      <c r="AS34" s="90">
        <f>VLOOKUP($B34,'ОТЧЕТ 22 иномарки'!A:J,9,0)</f>
        <v>92</v>
      </c>
      <c r="AT34" s="91">
        <f t="shared" si="17"/>
        <v>-0.30434782608695654</v>
      </c>
      <c r="AU34" s="85"/>
      <c r="AV34" s="90">
        <f>VLOOKUP($B34,'ОТЧЕТ 23 иномарки'!A:J,2,0)</f>
        <v>1</v>
      </c>
      <c r="AW34" s="91">
        <f t="shared" si="18"/>
        <v>4.0716612377850165E-4</v>
      </c>
      <c r="AX34" s="90">
        <f>VLOOKUP($B34,'ОТЧЕТ 22 иномарки'!A:J,2,0)</f>
        <v>1</v>
      </c>
      <c r="AY34" s="91">
        <f t="shared" si="19"/>
        <v>0</v>
      </c>
    </row>
    <row r="35" spans="1:51" ht="15" customHeight="1" x14ac:dyDescent="0.2">
      <c r="A35" s="89">
        <v>29</v>
      </c>
      <c r="B35" s="83" t="str">
        <f>'ОТЧЕТ 23 иномарки'!A37</f>
        <v>DODGE</v>
      </c>
      <c r="C35" s="90">
        <f>VLOOKUP($B35,'ОТЧЕТ 23 иномарки'!A:J,10,0)</f>
        <v>871</v>
      </c>
      <c r="D35" s="91">
        <f t="shared" si="0"/>
        <v>3.3466790646204921E-3</v>
      </c>
      <c r="E35" s="90">
        <f>VLOOKUP($B35,'ОТЧЕТ 22 иномарки'!A:J,10,0)</f>
        <v>393</v>
      </c>
      <c r="F35" s="91">
        <f t="shared" si="1"/>
        <v>1.2162849872773536</v>
      </c>
      <c r="G35" s="85"/>
      <c r="H35" s="90">
        <f>VLOOKUP($B35,'СВОД Регионы'!A:J,2,0)</f>
        <v>8</v>
      </c>
      <c r="I35" s="91">
        <f t="shared" si="2"/>
        <v>2.3788284269997025E-3</v>
      </c>
      <c r="J35" s="90">
        <f>VLOOKUP($B35,'СВОД Регионы'!A:J,3,0)</f>
        <v>2</v>
      </c>
      <c r="K35" s="91">
        <f t="shared" si="3"/>
        <v>3</v>
      </c>
      <c r="M35" s="90">
        <f>VLOOKUP($B35,'ОТЧЕТ 23 иномарки'!A:J,3,0)</f>
        <v>72</v>
      </c>
      <c r="N35" s="91">
        <f t="shared" si="4"/>
        <v>1.7459624618070711E-3</v>
      </c>
      <c r="O35" s="90">
        <f>VLOOKUP($B35,'ОТЧЕТ 22 иномарки'!A:J,3,0)</f>
        <v>42</v>
      </c>
      <c r="P35" s="91">
        <f t="shared" si="5"/>
        <v>0.71428571428571419</v>
      </c>
      <c r="R35" s="90">
        <f>VLOOKUP($B35,'ОТЧЕТ 23 иномарки'!A:J,4,0)</f>
        <v>137</v>
      </c>
      <c r="S35" s="91">
        <f t="shared" si="6"/>
        <v>4.1048689138576781E-3</v>
      </c>
      <c r="T35" s="90">
        <f>VLOOKUP($B35,'ОТЧЕТ 22 иномарки'!A:J,4,0)</f>
        <v>48</v>
      </c>
      <c r="U35" s="91">
        <f t="shared" si="7"/>
        <v>1.8541666666666665</v>
      </c>
      <c r="W35" s="90">
        <f>VLOOKUP($B35,'ОТЧЕТ 23 иномарки'!A:J,8,0)</f>
        <v>390</v>
      </c>
      <c r="X35" s="91">
        <f t="shared" si="8"/>
        <v>3.275989516833546E-3</v>
      </c>
      <c r="Y35" s="90">
        <f>VLOOKUP($B35,'ОТЧЕТ 22 иномарки'!A:J,8,0)</f>
        <v>210</v>
      </c>
      <c r="Z35" s="91">
        <f t="shared" si="9"/>
        <v>0.85714285714285721</v>
      </c>
      <c r="AB35" s="90">
        <f>VLOOKUP($B35,'ОТЧЕТ 23 иномарки'!A:J,7,0)</f>
        <v>72</v>
      </c>
      <c r="AC35" s="91">
        <f t="shared" si="10"/>
        <v>3.7161290322580646E-3</v>
      </c>
      <c r="AD35" s="90">
        <f>VLOOKUP($B35,'ОТЧЕТ 22 иномарки'!A:J,7,0)</f>
        <v>15</v>
      </c>
      <c r="AE35" s="91">
        <f t="shared" si="11"/>
        <v>3.8</v>
      </c>
      <c r="AG35" s="90">
        <f>VLOOKUP($B35,'ОТЧЕТ 23 иномарки'!A:J,6,0)</f>
        <v>62</v>
      </c>
      <c r="AH35" s="91">
        <f t="shared" si="12"/>
        <v>4.3034635940862077E-3</v>
      </c>
      <c r="AI35" s="90">
        <f>VLOOKUP($B35,'ОТЧЕТ 22 иномарки'!A:J,6,0)</f>
        <v>29</v>
      </c>
      <c r="AJ35" s="91">
        <f t="shared" si="13"/>
        <v>1.1379310344827585</v>
      </c>
      <c r="AL35" s="90">
        <f>VLOOKUP($B35,'ОТЧЕТ 23 иномарки'!A:J,5,0)</f>
        <v>24</v>
      </c>
      <c r="AM35" s="91">
        <f t="shared" si="14"/>
        <v>3.9656311962987445E-3</v>
      </c>
      <c r="AN35" s="90">
        <f>VLOOKUP($B35,'ОТЧЕТ 22 иномарки'!A:J,5,0)</f>
        <v>8</v>
      </c>
      <c r="AO35" s="91">
        <f t="shared" si="15"/>
        <v>2</v>
      </c>
      <c r="AQ35" s="90">
        <f>VLOOKUP($B35,'ОТЧЕТ 23 иномарки'!A:J,9,0)</f>
        <v>92</v>
      </c>
      <c r="AR35" s="91">
        <f t="shared" si="16"/>
        <v>3.7849179248776073E-3</v>
      </c>
      <c r="AS35" s="90">
        <f>VLOOKUP($B35,'ОТЧЕТ 22 иномарки'!A:J,9,0)</f>
        <v>33</v>
      </c>
      <c r="AT35" s="91">
        <f t="shared" si="17"/>
        <v>1.7878787878787881</v>
      </c>
      <c r="AU35" s="85"/>
      <c r="AV35" s="90">
        <f>VLOOKUP($B35,'ОТЧЕТ 23 иномарки'!A:J,2,0)</f>
        <v>22</v>
      </c>
      <c r="AW35" s="91">
        <f t="shared" si="18"/>
        <v>8.9576547231270363E-3</v>
      </c>
      <c r="AX35" s="90">
        <f>VLOOKUP($B35,'ОТЧЕТ 22 иномарки'!A:J,2,0)</f>
        <v>8</v>
      </c>
      <c r="AY35" s="91">
        <f t="shared" si="19"/>
        <v>1.75</v>
      </c>
    </row>
    <row r="36" spans="1:51" ht="15" customHeight="1" x14ac:dyDescent="0.2">
      <c r="A36" s="89">
        <v>30</v>
      </c>
      <c r="B36" s="83" t="str">
        <f>'ОТЧЕТ 23 иномарки'!A38</f>
        <v>SUBARU</v>
      </c>
      <c r="C36" s="90">
        <f>VLOOKUP($B36,'ОТЧЕТ 23 иномарки'!A:J,10,0)</f>
        <v>804</v>
      </c>
      <c r="D36" s="91">
        <f t="shared" si="0"/>
        <v>3.0892422134958389E-3</v>
      </c>
      <c r="E36" s="90">
        <f>VLOOKUP($B36,'ОТЧЕТ 22 иномарки'!A:J,10,0)</f>
        <v>1133</v>
      </c>
      <c r="F36" s="91">
        <f t="shared" si="1"/>
        <v>-0.29037952338923212</v>
      </c>
      <c r="G36" s="85"/>
      <c r="H36" s="90">
        <f>VLOOKUP($B36,'СВОД Регионы'!A:J,2,0)</f>
        <v>12</v>
      </c>
      <c r="I36" s="91">
        <f t="shared" si="2"/>
        <v>3.5682426404995541E-3</v>
      </c>
      <c r="J36" s="90">
        <f>VLOOKUP($B36,'СВОД Регионы'!A:J,3,0)</f>
        <v>16</v>
      </c>
      <c r="K36" s="91">
        <f t="shared" si="3"/>
        <v>-0.25</v>
      </c>
      <c r="M36" s="90">
        <f>VLOOKUP($B36,'ОТЧЕТ 23 иномарки'!A:J,3,0)</f>
        <v>124</v>
      </c>
      <c r="N36" s="91">
        <f t="shared" si="4"/>
        <v>3.0069353508899561E-3</v>
      </c>
      <c r="O36" s="90">
        <f>VLOOKUP($B36,'ОТЧЕТ 22 иномарки'!A:J,3,0)</f>
        <v>161</v>
      </c>
      <c r="P36" s="91">
        <f t="shared" si="5"/>
        <v>-0.22981366459627328</v>
      </c>
      <c r="R36" s="90">
        <f>VLOOKUP($B36,'ОТЧЕТ 23 иномарки'!A:J,4,0)</f>
        <v>142</v>
      </c>
      <c r="S36" s="91">
        <f t="shared" si="6"/>
        <v>4.2546816479400746E-3</v>
      </c>
      <c r="T36" s="90">
        <f>VLOOKUP($B36,'ОТЧЕТ 22 иномарки'!A:J,4,0)</f>
        <v>226</v>
      </c>
      <c r="U36" s="91">
        <f t="shared" si="7"/>
        <v>-0.37168141592920356</v>
      </c>
      <c r="W36" s="90">
        <f>VLOOKUP($B36,'ОТЧЕТ 23 иномарки'!A:J,8,0)</f>
        <v>282</v>
      </c>
      <c r="X36" s="91">
        <f t="shared" si="8"/>
        <v>2.3687924198642564E-3</v>
      </c>
      <c r="Y36" s="90">
        <f>VLOOKUP($B36,'ОТЧЕТ 22 иномарки'!A:J,8,0)</f>
        <v>452</v>
      </c>
      <c r="Z36" s="91">
        <f t="shared" si="9"/>
        <v>-0.37610619469026552</v>
      </c>
      <c r="AB36" s="90">
        <f>VLOOKUP($B36,'ОТЧЕТ 23 иномарки'!A:J,7,0)</f>
        <v>57</v>
      </c>
      <c r="AC36" s="91">
        <f t="shared" si="10"/>
        <v>2.9419354838709677E-3</v>
      </c>
      <c r="AD36" s="90">
        <f>VLOOKUP($B36,'ОТЧЕТ 22 иномарки'!A:J,7,0)</f>
        <v>89</v>
      </c>
      <c r="AE36" s="91">
        <f t="shared" si="11"/>
        <v>-0.3595505617977528</v>
      </c>
      <c r="AG36" s="90">
        <f>VLOOKUP($B36,'ОТЧЕТ 23 иномарки'!A:J,6,0)</f>
        <v>83</v>
      </c>
      <c r="AH36" s="91">
        <f t="shared" si="12"/>
        <v>5.7610883598250848E-3</v>
      </c>
      <c r="AI36" s="90">
        <f>VLOOKUP($B36,'ОТЧЕТ 22 иномарки'!A:J,6,0)</f>
        <v>82</v>
      </c>
      <c r="AJ36" s="91">
        <f t="shared" si="13"/>
        <v>1.2195121951219523E-2</v>
      </c>
      <c r="AL36" s="90">
        <f>VLOOKUP($B36,'ОТЧЕТ 23 иномарки'!A:J,5,0)</f>
        <v>3</v>
      </c>
      <c r="AM36" s="91">
        <f t="shared" si="14"/>
        <v>4.9570389953734306E-4</v>
      </c>
      <c r="AN36" s="90">
        <f>VLOOKUP($B36,'ОТЧЕТ 22 иномарки'!A:J,5,0)</f>
        <v>3</v>
      </c>
      <c r="AO36" s="91">
        <f t="shared" si="15"/>
        <v>0</v>
      </c>
      <c r="AQ36" s="90">
        <f>VLOOKUP($B36,'ОТЧЕТ 23 иномарки'!A:J,9,0)</f>
        <v>57</v>
      </c>
      <c r="AR36" s="91">
        <f t="shared" si="16"/>
        <v>2.3450034969350391E-3</v>
      </c>
      <c r="AS36" s="90">
        <f>VLOOKUP($B36,'ОТЧЕТ 22 иномарки'!A:J,9,0)</f>
        <v>65</v>
      </c>
      <c r="AT36" s="91">
        <f t="shared" si="17"/>
        <v>-0.12307692307692308</v>
      </c>
      <c r="AU36" s="85"/>
      <c r="AV36" s="90">
        <f>VLOOKUP($B36,'ОТЧЕТ 23 иномарки'!A:J,2,0)</f>
        <v>56</v>
      </c>
      <c r="AW36" s="91">
        <f t="shared" si="18"/>
        <v>2.2801302931596091E-2</v>
      </c>
      <c r="AX36" s="90">
        <f>VLOOKUP($B36,'ОТЧЕТ 22 иномарки'!A:J,2,0)</f>
        <v>55</v>
      </c>
      <c r="AY36" s="91">
        <f t="shared" si="19"/>
        <v>1.8181818181818077E-2</v>
      </c>
    </row>
    <row r="37" spans="1:51" ht="15" customHeight="1" x14ac:dyDescent="0.2">
      <c r="A37" s="89">
        <v>31</v>
      </c>
      <c r="B37" s="83" t="str">
        <f>'ОТЧЕТ 23 иномарки'!A39</f>
        <v>SUZUKI</v>
      </c>
      <c r="C37" s="90">
        <f>VLOOKUP($B37,'ОТЧЕТ 23 иномарки'!A:J,10,0)</f>
        <v>739</v>
      </c>
      <c r="D37" s="91">
        <f t="shared" si="0"/>
        <v>2.8394900444943093E-3</v>
      </c>
      <c r="E37" s="90">
        <f>VLOOKUP($B37,'ОТЧЕТ 22 иномарки'!A:J,10,0)</f>
        <v>1613</v>
      </c>
      <c r="F37" s="91">
        <f t="shared" si="1"/>
        <v>-0.54184748915065095</v>
      </c>
      <c r="G37" s="85"/>
      <c r="H37" s="90">
        <f>VLOOKUP($B37,'СВОД Регионы'!A:J,2,0)</f>
        <v>14</v>
      </c>
      <c r="I37" s="91">
        <f t="shared" si="2"/>
        <v>4.1629497472494793E-3</v>
      </c>
      <c r="J37" s="90">
        <f>VLOOKUP($B37,'СВОД Регионы'!A:J,3,0)</f>
        <v>17</v>
      </c>
      <c r="K37" s="91">
        <f t="shared" si="3"/>
        <v>-0.17647058823529416</v>
      </c>
      <c r="M37" s="90">
        <f>VLOOKUP($B37,'ОТЧЕТ 23 иномарки'!A:J,3,0)</f>
        <v>136</v>
      </c>
      <c r="N37" s="91">
        <f t="shared" si="4"/>
        <v>3.2979290945244679E-3</v>
      </c>
      <c r="O37" s="90">
        <f>VLOOKUP($B37,'ОТЧЕТ 22 иномарки'!A:J,3,0)</f>
        <v>236</v>
      </c>
      <c r="P37" s="91">
        <f t="shared" si="5"/>
        <v>-0.42372881355932202</v>
      </c>
      <c r="R37" s="90">
        <f>VLOOKUP($B37,'ОТЧЕТ 23 иномарки'!A:J,4,0)</f>
        <v>68</v>
      </c>
      <c r="S37" s="91">
        <f t="shared" si="6"/>
        <v>2.0374531835205992E-3</v>
      </c>
      <c r="T37" s="90">
        <f>VLOOKUP($B37,'ОТЧЕТ 22 иномарки'!A:J,4,0)</f>
        <v>358</v>
      </c>
      <c r="U37" s="91">
        <f t="shared" si="7"/>
        <v>-0.81005586592178769</v>
      </c>
      <c r="W37" s="90">
        <f>VLOOKUP($B37,'ОТЧЕТ 23 иномарки'!A:J,8,0)</f>
        <v>219</v>
      </c>
      <c r="X37" s="91">
        <f t="shared" si="8"/>
        <v>1.8395941132988375E-3</v>
      </c>
      <c r="Y37" s="90">
        <f>VLOOKUP($B37,'ОТЧЕТ 22 иномарки'!A:J,8,0)</f>
        <v>637</v>
      </c>
      <c r="Z37" s="91">
        <f t="shared" si="9"/>
        <v>-0.65620094191522771</v>
      </c>
      <c r="AB37" s="90">
        <f>VLOOKUP($B37,'ОТЧЕТ 23 иномарки'!A:J,7,0)</f>
        <v>39</v>
      </c>
      <c r="AC37" s="91">
        <f t="shared" si="10"/>
        <v>2.0129032258064516E-3</v>
      </c>
      <c r="AD37" s="90">
        <f>VLOOKUP($B37,'ОТЧЕТ 22 иномарки'!A:J,7,0)</f>
        <v>125</v>
      </c>
      <c r="AE37" s="91">
        <f t="shared" si="11"/>
        <v>-0.68799999999999994</v>
      </c>
      <c r="AG37" s="90">
        <f>VLOOKUP($B37,'ОТЧЕТ 23 иномарки'!A:J,6,0)</f>
        <v>39</v>
      </c>
      <c r="AH37" s="91">
        <f t="shared" si="12"/>
        <v>2.7070174220864859E-3</v>
      </c>
      <c r="AI37" s="90">
        <f>VLOOKUP($B37,'ОТЧЕТ 22 иномарки'!A:J,6,0)</f>
        <v>95</v>
      </c>
      <c r="AJ37" s="91">
        <f t="shared" si="13"/>
        <v>-0.58947368421052637</v>
      </c>
      <c r="AL37" s="90">
        <f>VLOOKUP($B37,'ОТЧЕТ 23 иномарки'!A:J,5,0)</f>
        <v>23</v>
      </c>
      <c r="AM37" s="91">
        <f t="shared" si="14"/>
        <v>3.8003965631196301E-3</v>
      </c>
      <c r="AN37" s="90">
        <f>VLOOKUP($B37,'ОТЧЕТ 22 иномарки'!A:J,5,0)</f>
        <v>15</v>
      </c>
      <c r="AO37" s="91">
        <f t="shared" si="15"/>
        <v>0.53333333333333344</v>
      </c>
      <c r="AQ37" s="90">
        <f>VLOOKUP($B37,'ОТЧЕТ 23 иномарки'!A:J,9,0)</f>
        <v>187</v>
      </c>
      <c r="AR37" s="91">
        <f t="shared" si="16"/>
        <v>7.6932570864360061E-3</v>
      </c>
      <c r="AS37" s="90">
        <f>VLOOKUP($B37,'ОТЧЕТ 22 иномарки'!A:J,9,0)</f>
        <v>124</v>
      </c>
      <c r="AT37" s="91">
        <f t="shared" si="17"/>
        <v>0.50806451612903225</v>
      </c>
      <c r="AU37" s="85"/>
      <c r="AV37" s="90">
        <f>VLOOKUP($B37,'ОТЧЕТ 23 иномарки'!A:J,2,0)</f>
        <v>28</v>
      </c>
      <c r="AW37" s="91">
        <f t="shared" si="18"/>
        <v>1.1400651465798045E-2</v>
      </c>
      <c r="AX37" s="90">
        <f>VLOOKUP($B37,'ОТЧЕТ 22 иномарки'!A:J,2,0)</f>
        <v>23</v>
      </c>
      <c r="AY37" s="91">
        <f t="shared" si="19"/>
        <v>0.21739130434782616</v>
      </c>
    </row>
    <row r="38" spans="1:51" ht="15" customHeight="1" x14ac:dyDescent="0.2">
      <c r="A38" s="89">
        <v>32</v>
      </c>
      <c r="B38" s="83" t="str">
        <f>'ОТЧЕТ 23 иномарки'!A40</f>
        <v>GENESIS</v>
      </c>
      <c r="C38" s="90">
        <f>VLOOKUP($B38,'ОТЧЕТ 23 иномарки'!A:J,10,0)</f>
        <v>731</v>
      </c>
      <c r="D38" s="91">
        <f t="shared" si="0"/>
        <v>2.8087513160018136E-3</v>
      </c>
      <c r="E38" s="90">
        <f>VLOOKUP($B38,'ОТЧЕТ 22 иномарки'!A:J,10,0)</f>
        <v>1480</v>
      </c>
      <c r="F38" s="91">
        <f t="shared" si="1"/>
        <v>-0.50608108108108107</v>
      </c>
      <c r="G38" s="85"/>
      <c r="H38" s="90">
        <f>VLOOKUP($B38,'СВОД Регионы'!A:J,2,0)</f>
        <v>2</v>
      </c>
      <c r="I38" s="91">
        <f t="shared" si="2"/>
        <v>5.9470710674992561E-4</v>
      </c>
      <c r="J38" s="90">
        <f>VLOOKUP($B38,'СВОД Регионы'!A:J,3,0)</f>
        <v>6</v>
      </c>
      <c r="K38" s="91">
        <f t="shared" si="3"/>
        <v>-0.66666666666666674</v>
      </c>
      <c r="M38" s="90">
        <f>VLOOKUP($B38,'ОТЧЕТ 23 иномарки'!A:J,3,0)</f>
        <v>85</v>
      </c>
      <c r="N38" s="91">
        <f t="shared" si="4"/>
        <v>2.0612056840777922E-3</v>
      </c>
      <c r="O38" s="90">
        <f>VLOOKUP($B38,'ОТЧЕТ 22 иномарки'!A:J,3,0)</f>
        <v>125</v>
      </c>
      <c r="P38" s="91">
        <f t="shared" si="5"/>
        <v>-0.31999999999999995</v>
      </c>
      <c r="R38" s="90">
        <f>VLOOKUP($B38,'ОТЧЕТ 23 иномарки'!A:J,4,0)</f>
        <v>88</v>
      </c>
      <c r="S38" s="91">
        <f t="shared" si="6"/>
        <v>2.6367041198501872E-3</v>
      </c>
      <c r="T38" s="90">
        <f>VLOOKUP($B38,'ОТЧЕТ 22 иномарки'!A:J,4,0)</f>
        <v>254</v>
      </c>
      <c r="U38" s="91">
        <f t="shared" si="7"/>
        <v>-0.65354330708661412</v>
      </c>
      <c r="W38" s="90">
        <f>VLOOKUP($B38,'ОТЧЕТ 23 иномарки'!A:J,8,0)</f>
        <v>373</v>
      </c>
      <c r="X38" s="91">
        <f t="shared" si="8"/>
        <v>3.1331899737920841E-3</v>
      </c>
      <c r="Y38" s="90">
        <f>VLOOKUP($B38,'ОТЧЕТ 22 иномарки'!A:J,8,0)</f>
        <v>905</v>
      </c>
      <c r="Z38" s="91">
        <f t="shared" si="9"/>
        <v>-0.5878453038674033</v>
      </c>
      <c r="AB38" s="90">
        <f>VLOOKUP($B38,'ОТЧЕТ 23 иномарки'!A:J,7,0)</f>
        <v>43</v>
      </c>
      <c r="AC38" s="91">
        <f t="shared" si="10"/>
        <v>2.2193548387096774E-3</v>
      </c>
      <c r="AD38" s="90">
        <f>VLOOKUP($B38,'ОТЧЕТ 22 иномарки'!A:J,7,0)</f>
        <v>45</v>
      </c>
      <c r="AE38" s="91">
        <f t="shared" si="11"/>
        <v>-4.4444444444444398E-2</v>
      </c>
      <c r="AG38" s="90">
        <f>VLOOKUP($B38,'ОТЧЕТ 23 иномарки'!A:J,6,0)</f>
        <v>47</v>
      </c>
      <c r="AH38" s="91">
        <f t="shared" si="12"/>
        <v>3.2623030471298675E-3</v>
      </c>
      <c r="AI38" s="90">
        <f>VLOOKUP($B38,'ОТЧЕТ 22 иномарки'!A:J,6,0)</f>
        <v>27</v>
      </c>
      <c r="AJ38" s="91">
        <f t="shared" si="13"/>
        <v>0.7407407407407407</v>
      </c>
      <c r="AL38" s="90">
        <f>VLOOKUP($B38,'ОТЧЕТ 23 иномарки'!A:J,5,0)</f>
        <v>9</v>
      </c>
      <c r="AM38" s="91">
        <f t="shared" si="14"/>
        <v>1.4871116986120291E-3</v>
      </c>
      <c r="AN38" s="90">
        <f>VLOOKUP($B38,'ОТЧЕТ 22 иномарки'!A:J,5,0)</f>
        <v>15</v>
      </c>
      <c r="AO38" s="91">
        <f t="shared" si="15"/>
        <v>-0.4</v>
      </c>
      <c r="AQ38" s="90">
        <f>VLOOKUP($B38,'ОТЧЕТ 23 иномарки'!A:J,9,0)</f>
        <v>65</v>
      </c>
      <c r="AR38" s="91">
        <f t="shared" si="16"/>
        <v>2.6741267947504835E-3</v>
      </c>
      <c r="AS38" s="90">
        <f>VLOOKUP($B38,'ОТЧЕТ 22 иномарки'!A:J,9,0)</f>
        <v>99</v>
      </c>
      <c r="AT38" s="91">
        <f t="shared" si="17"/>
        <v>-0.34343434343434343</v>
      </c>
      <c r="AU38" s="85"/>
      <c r="AV38" s="90">
        <f>VLOOKUP($B38,'ОТЧЕТ 23 иномарки'!A:J,2,0)</f>
        <v>21</v>
      </c>
      <c r="AW38" s="91">
        <f t="shared" si="18"/>
        <v>8.5504885993485345E-3</v>
      </c>
      <c r="AX38" s="90">
        <f>VLOOKUP($B38,'ОТЧЕТ 22 иномарки'!A:J,2,0)</f>
        <v>10</v>
      </c>
      <c r="AY38" s="91">
        <f t="shared" si="19"/>
        <v>1.1000000000000001</v>
      </c>
    </row>
    <row r="39" spans="1:51" ht="15" customHeight="1" x14ac:dyDescent="0.2">
      <c r="A39" s="89">
        <v>33</v>
      </c>
      <c r="B39" s="83" t="str">
        <f>'ОТЧЕТ 23 иномарки'!A41</f>
        <v>TESLA</v>
      </c>
      <c r="C39" s="90">
        <f>VLOOKUP($B39,'ОТЧЕТ 23 иномарки'!A:J,10,0)</f>
        <v>638</v>
      </c>
      <c r="D39" s="91">
        <f t="shared" ref="D39:D70" si="20">C39/$C$118</f>
        <v>2.4514135972765485E-3</v>
      </c>
      <c r="E39" s="90">
        <f>VLOOKUP($B39,'ОТЧЕТ 22 иномарки'!A:J,10,0)</f>
        <v>610</v>
      </c>
      <c r="F39" s="91">
        <f t="shared" si="1"/>
        <v>4.590163934426239E-2</v>
      </c>
      <c r="G39" s="85"/>
      <c r="H39" s="90">
        <f>VLOOKUP($B39,'СВОД Регионы'!A:J,2,0)</f>
        <v>16</v>
      </c>
      <c r="I39" s="91">
        <f t="shared" ref="I39:I70" si="21">H39/$H$118</f>
        <v>4.7576568539994049E-3</v>
      </c>
      <c r="J39" s="90">
        <f>VLOOKUP($B39,'СВОД Регионы'!A:J,3,0)</f>
        <v>24</v>
      </c>
      <c r="K39" s="91">
        <f t="shared" si="3"/>
        <v>-0.33333333333333337</v>
      </c>
      <c r="M39" s="90">
        <f>VLOOKUP($B39,'ОТЧЕТ 23 иномарки'!A:J,3,0)</f>
        <v>66</v>
      </c>
      <c r="N39" s="91">
        <f t="shared" ref="N39:N70" si="22">M39/M$118</f>
        <v>1.6004655899898152E-3</v>
      </c>
      <c r="O39" s="90">
        <f>VLOOKUP($B39,'ОТЧЕТ 22 иномарки'!A:J,3,0)</f>
        <v>73</v>
      </c>
      <c r="P39" s="91">
        <f t="shared" si="5"/>
        <v>-9.589041095890416E-2</v>
      </c>
      <c r="R39" s="90">
        <f>VLOOKUP($B39,'ОТЧЕТ 23 иномарки'!A:J,4,0)</f>
        <v>48</v>
      </c>
      <c r="S39" s="91">
        <f t="shared" ref="S39:S70" si="23">R39/R$118</f>
        <v>1.4382022471910113E-3</v>
      </c>
      <c r="T39" s="90">
        <f>VLOOKUP($B39,'ОТЧЕТ 22 иномарки'!A:J,4,0)</f>
        <v>62</v>
      </c>
      <c r="U39" s="91">
        <f t="shared" si="7"/>
        <v>-0.22580645161290325</v>
      </c>
      <c r="W39" s="90">
        <f>VLOOKUP($B39,'ОТЧЕТ 23 иномарки'!A:J,8,0)</f>
        <v>422</v>
      </c>
      <c r="X39" s="91">
        <f t="shared" ref="X39:X70" si="24">W39/W$118</f>
        <v>3.5447886566762985E-3</v>
      </c>
      <c r="Y39" s="90">
        <f>VLOOKUP($B39,'ОТЧЕТ 22 иномарки'!A:J,8,0)</f>
        <v>355</v>
      </c>
      <c r="Z39" s="91">
        <f t="shared" si="9"/>
        <v>0.18873239436619715</v>
      </c>
      <c r="AB39" s="90">
        <f>VLOOKUP($B39,'ОТЧЕТ 23 иномарки'!A:J,7,0)</f>
        <v>23</v>
      </c>
      <c r="AC39" s="91">
        <f t="shared" ref="AC39:AC70" si="25">AB39/AB$118</f>
        <v>1.1870967741935484E-3</v>
      </c>
      <c r="AD39" s="90">
        <f>VLOOKUP($B39,'ОТЧЕТ 22 иномарки'!A:J,7,0)</f>
        <v>28</v>
      </c>
      <c r="AE39" s="91">
        <f t="shared" si="11"/>
        <v>-0.1785714285714286</v>
      </c>
      <c r="AG39" s="90">
        <f>VLOOKUP($B39,'ОТЧЕТ 23 иномарки'!A:J,6,0)</f>
        <v>22</v>
      </c>
      <c r="AH39" s="91">
        <f t="shared" ref="AH39:AH70" si="26">AG39/AG$118</f>
        <v>1.5270354688692997E-3</v>
      </c>
      <c r="AI39" s="90">
        <f>VLOOKUP($B39,'ОТЧЕТ 22 иномарки'!A:J,6,0)</f>
        <v>22</v>
      </c>
      <c r="AJ39" s="91">
        <f t="shared" si="13"/>
        <v>0</v>
      </c>
      <c r="AL39" s="90">
        <f>VLOOKUP($B39,'ОТЧЕТ 23 иномарки'!A:J,5,0)</f>
        <v>10</v>
      </c>
      <c r="AM39" s="91">
        <f t="shared" ref="AM39:AM70" si="27">AL39/AL$118</f>
        <v>1.6523463317911435E-3</v>
      </c>
      <c r="AN39" s="90">
        <f>VLOOKUP($B39,'ОТЧЕТ 22 иномарки'!A:J,5,0)</f>
        <v>15</v>
      </c>
      <c r="AO39" s="91">
        <f t="shared" si="15"/>
        <v>-0.33333333333333337</v>
      </c>
      <c r="AQ39" s="90">
        <f>VLOOKUP($B39,'ОТЧЕТ 23 иномарки'!A:J,9,0)</f>
        <v>43</v>
      </c>
      <c r="AR39" s="91">
        <f t="shared" ref="AR39:AR70" si="28">AQ39/AQ$118</f>
        <v>1.7690377257580121E-3</v>
      </c>
      <c r="AS39" s="90">
        <f>VLOOKUP($B39,'ОТЧЕТ 22 иномарки'!A:J,9,0)</f>
        <v>50</v>
      </c>
      <c r="AT39" s="91">
        <f t="shared" si="17"/>
        <v>-0.14000000000000001</v>
      </c>
      <c r="AU39" s="85"/>
      <c r="AV39" s="90">
        <f>VLOOKUP($B39,'ОТЧЕТ 23 иномарки'!A:J,2,0)</f>
        <v>4</v>
      </c>
      <c r="AW39" s="91">
        <f t="shared" ref="AW39:AW70" si="29">AV39/AV$118</f>
        <v>1.6286644951140066E-3</v>
      </c>
      <c r="AX39" s="90">
        <f>VLOOKUP($B39,'ОТЧЕТ 22 иномарки'!A:J,2,0)</f>
        <v>5</v>
      </c>
      <c r="AY39" s="91">
        <f t="shared" si="19"/>
        <v>-0.19999999999999996</v>
      </c>
    </row>
    <row r="40" spans="1:51" ht="15" customHeight="1" x14ac:dyDescent="0.2">
      <c r="A40" s="89">
        <v>34</v>
      </c>
      <c r="B40" s="83" t="str">
        <f>'ОТЧЕТ 23 иномарки'!A42</f>
        <v>JEEP</v>
      </c>
      <c r="C40" s="90">
        <f>VLOOKUP($B40,'ОТЧЕТ 23 иномарки'!A:J,10,0)</f>
        <v>585</v>
      </c>
      <c r="D40" s="91">
        <f t="shared" si="20"/>
        <v>2.2477695210137631E-3</v>
      </c>
      <c r="E40" s="90">
        <f>VLOOKUP($B40,'ОТЧЕТ 22 иномарки'!A:J,10,0)</f>
        <v>551</v>
      </c>
      <c r="F40" s="91">
        <f t="shared" si="1"/>
        <v>6.1705989110707904E-2</v>
      </c>
      <c r="G40" s="85"/>
      <c r="H40" s="90">
        <f>VLOOKUP($B40,'СВОД Регионы'!A:J,2,0)</f>
        <v>2</v>
      </c>
      <c r="I40" s="91">
        <f t="shared" si="21"/>
        <v>5.9470710674992561E-4</v>
      </c>
      <c r="J40" s="90">
        <f>VLOOKUP($B40,'СВОД Регионы'!A:J,3,0)</f>
        <v>9</v>
      </c>
      <c r="K40" s="91">
        <f t="shared" si="3"/>
        <v>-0.77777777777777779</v>
      </c>
      <c r="M40" s="90">
        <f>VLOOKUP($B40,'ОТЧЕТ 23 иномарки'!A:J,3,0)</f>
        <v>60</v>
      </c>
      <c r="N40" s="91">
        <f t="shared" si="22"/>
        <v>1.4549687181725592E-3</v>
      </c>
      <c r="O40" s="90">
        <f>VLOOKUP($B40,'ОТЧЕТ 22 иномарки'!A:J,3,0)</f>
        <v>53</v>
      </c>
      <c r="P40" s="91">
        <f t="shared" si="5"/>
        <v>0.13207547169811318</v>
      </c>
      <c r="R40" s="90">
        <f>VLOOKUP($B40,'ОТЧЕТ 23 иномарки'!A:J,4,0)</f>
        <v>67</v>
      </c>
      <c r="S40" s="91">
        <f t="shared" si="23"/>
        <v>2.0074906367041198E-3</v>
      </c>
      <c r="T40" s="90">
        <f>VLOOKUP($B40,'ОТЧЕТ 22 иномарки'!A:J,4,0)</f>
        <v>74</v>
      </c>
      <c r="U40" s="91">
        <f t="shared" si="7"/>
        <v>-9.4594594594594628E-2</v>
      </c>
      <c r="W40" s="90">
        <f>VLOOKUP($B40,'ОТЧЕТ 23 иномарки'!A:J,8,0)</f>
        <v>318</v>
      </c>
      <c r="X40" s="91">
        <f t="shared" si="24"/>
        <v>2.6711914521873529E-3</v>
      </c>
      <c r="Y40" s="90">
        <f>VLOOKUP($B40,'ОТЧЕТ 22 иномарки'!A:J,8,0)</f>
        <v>325</v>
      </c>
      <c r="Z40" s="91">
        <f t="shared" si="9"/>
        <v>-2.1538461538461506E-2</v>
      </c>
      <c r="AB40" s="90">
        <f>VLOOKUP($B40,'ОТЧЕТ 23 иномарки'!A:J,7,0)</f>
        <v>23</v>
      </c>
      <c r="AC40" s="91">
        <f t="shared" si="25"/>
        <v>1.1870967741935484E-3</v>
      </c>
      <c r="AD40" s="90">
        <f>VLOOKUP($B40,'ОТЧЕТ 22 иномарки'!A:J,7,0)</f>
        <v>32</v>
      </c>
      <c r="AE40" s="91">
        <f t="shared" si="11"/>
        <v>-0.28125</v>
      </c>
      <c r="AG40" s="90">
        <f>VLOOKUP($B40,'ОТЧЕТ 23 иномарки'!A:J,6,0)</f>
        <v>26</v>
      </c>
      <c r="AH40" s="91">
        <f t="shared" si="26"/>
        <v>1.8046782813909905E-3</v>
      </c>
      <c r="AI40" s="90">
        <f>VLOOKUP($B40,'ОТЧЕТ 22 иномарки'!A:J,6,0)</f>
        <v>21</v>
      </c>
      <c r="AJ40" s="91">
        <f t="shared" si="13"/>
        <v>0.23809523809523814</v>
      </c>
      <c r="AL40" s="90">
        <f>VLOOKUP($B40,'ОТЧЕТ 23 иномарки'!A:J,5,0)</f>
        <v>19</v>
      </c>
      <c r="AM40" s="91">
        <f t="shared" si="27"/>
        <v>3.1394580304031725E-3</v>
      </c>
      <c r="AN40" s="90">
        <f>VLOOKUP($B40,'ОТЧЕТ 22 иномарки'!A:J,5,0)</f>
        <v>3</v>
      </c>
      <c r="AO40" s="91">
        <f t="shared" si="15"/>
        <v>5.333333333333333</v>
      </c>
      <c r="AQ40" s="90">
        <f>VLOOKUP($B40,'ОТЧЕТ 23 иномарки'!A:J,9,0)</f>
        <v>54</v>
      </c>
      <c r="AR40" s="91">
        <f t="shared" si="28"/>
        <v>2.2215822602542476E-3</v>
      </c>
      <c r="AS40" s="90">
        <f>VLOOKUP($B40,'ОТЧЕТ 22 иномарки'!A:J,9,0)</f>
        <v>32</v>
      </c>
      <c r="AT40" s="91">
        <f t="shared" si="17"/>
        <v>0.6875</v>
      </c>
      <c r="AU40" s="85"/>
      <c r="AV40" s="90">
        <f>VLOOKUP($B40,'ОТЧЕТ 23 иномарки'!A:J,2,0)</f>
        <v>18</v>
      </c>
      <c r="AW40" s="91">
        <f t="shared" si="29"/>
        <v>7.3289902280130291E-3</v>
      </c>
      <c r="AX40" s="90">
        <f>VLOOKUP($B40,'ОТЧЕТ 22 иномарки'!A:J,2,0)</f>
        <v>11</v>
      </c>
      <c r="AY40" s="91">
        <f t="shared" si="19"/>
        <v>0.63636363636363646</v>
      </c>
    </row>
    <row r="41" spans="1:51" ht="15" customHeight="1" x14ac:dyDescent="0.2">
      <c r="A41" s="89">
        <v>35</v>
      </c>
      <c r="B41" s="83" t="str">
        <f>'ОТЧЕТ 23 иномарки'!A43</f>
        <v>HONDA</v>
      </c>
      <c r="C41" s="90">
        <f>VLOOKUP($B41,'ОТЧЕТ 23 иномарки'!A:J,10,0)</f>
        <v>473</v>
      </c>
      <c r="D41" s="91">
        <f t="shared" si="20"/>
        <v>1.8174273221188205E-3</v>
      </c>
      <c r="E41" s="90">
        <f>VLOOKUP($B41,'ОТЧЕТ 22 иномарки'!A:J,10,0)</f>
        <v>439</v>
      </c>
      <c r="F41" s="91">
        <f t="shared" si="1"/>
        <v>7.7448747152619513E-2</v>
      </c>
      <c r="G41" s="85"/>
      <c r="H41" s="90">
        <f>VLOOKUP($B41,'СВОД Регионы'!A:J,2,0)</f>
        <v>4</v>
      </c>
      <c r="I41" s="91">
        <f t="shared" si="21"/>
        <v>1.1894142134998512E-3</v>
      </c>
      <c r="J41" s="90">
        <f>VLOOKUP($B41,'СВОД Регионы'!A:J,3,0)</f>
        <v>1</v>
      </c>
      <c r="K41" s="91">
        <f t="shared" si="3"/>
        <v>3</v>
      </c>
      <c r="M41" s="90">
        <f>VLOOKUP($B41,'ОТЧЕТ 23 иномарки'!A:J,3,0)</f>
        <v>43</v>
      </c>
      <c r="N41" s="91">
        <f t="shared" si="22"/>
        <v>1.0427275813570008E-3</v>
      </c>
      <c r="O41" s="90">
        <f>VLOOKUP($B41,'ОТЧЕТ 22 иномарки'!A:J,3,0)</f>
        <v>48</v>
      </c>
      <c r="P41" s="91">
        <f t="shared" si="5"/>
        <v>-0.10416666666666663</v>
      </c>
      <c r="R41" s="90">
        <f>VLOOKUP($B41,'ОТЧЕТ 23 иномарки'!A:J,4,0)</f>
        <v>42</v>
      </c>
      <c r="S41" s="91">
        <f t="shared" si="23"/>
        <v>1.2584269662921348E-3</v>
      </c>
      <c r="T41" s="90">
        <f>VLOOKUP($B41,'ОТЧЕТ 22 иномарки'!A:J,4,0)</f>
        <v>64</v>
      </c>
      <c r="U41" s="91">
        <f t="shared" si="7"/>
        <v>-0.34375</v>
      </c>
      <c r="W41" s="90">
        <f>VLOOKUP($B41,'ОТЧЕТ 23 иномарки'!A:J,8,0)</f>
        <v>190</v>
      </c>
      <c r="X41" s="91">
        <f t="shared" si="24"/>
        <v>1.5959948928163431E-3</v>
      </c>
      <c r="Y41" s="90">
        <f>VLOOKUP($B41,'ОТЧЕТ 22 иномарки'!A:J,8,0)</f>
        <v>215</v>
      </c>
      <c r="Z41" s="91">
        <f t="shared" si="9"/>
        <v>-0.11627906976744184</v>
      </c>
      <c r="AB41" s="90">
        <f>VLOOKUP($B41,'ОТЧЕТ 23 иномарки'!A:J,7,0)</f>
        <v>26</v>
      </c>
      <c r="AC41" s="91">
        <f t="shared" si="25"/>
        <v>1.3419354838709676E-3</v>
      </c>
      <c r="AD41" s="90">
        <f>VLOOKUP($B41,'ОТЧЕТ 22 иномарки'!A:J,7,0)</f>
        <v>31</v>
      </c>
      <c r="AE41" s="91">
        <f t="shared" si="11"/>
        <v>-0.16129032258064513</v>
      </c>
      <c r="AG41" s="90">
        <f>VLOOKUP($B41,'ОТЧЕТ 23 иномарки'!A:J,6,0)</f>
        <v>49</v>
      </c>
      <c r="AH41" s="91">
        <f t="shared" si="26"/>
        <v>3.4011244533907127E-3</v>
      </c>
      <c r="AI41" s="90">
        <f>VLOOKUP($B41,'ОТЧЕТ 22 иномарки'!A:J,6,0)</f>
        <v>33</v>
      </c>
      <c r="AJ41" s="91">
        <f t="shared" si="13"/>
        <v>0.48484848484848486</v>
      </c>
      <c r="AL41" s="90">
        <f>VLOOKUP($B41,'ОТЧЕТ 23 иномарки'!A:J,5,0)</f>
        <v>12</v>
      </c>
      <c r="AM41" s="91">
        <f t="shared" si="27"/>
        <v>1.9828155981493722E-3</v>
      </c>
      <c r="AN41" s="90">
        <f>VLOOKUP($B41,'ОТЧЕТ 22 иномарки'!A:J,5,0)</f>
        <v>7</v>
      </c>
      <c r="AO41" s="91">
        <f t="shared" si="15"/>
        <v>0.71428571428571419</v>
      </c>
      <c r="AQ41" s="90">
        <f>VLOOKUP($B41,'ОТЧЕТ 23 иномарки'!A:J,9,0)</f>
        <v>70</v>
      </c>
      <c r="AR41" s="91">
        <f t="shared" si="28"/>
        <v>2.8798288558851358E-3</v>
      </c>
      <c r="AS41" s="90">
        <f>VLOOKUP($B41,'ОТЧЕТ 22 иномарки'!A:J,9,0)</f>
        <v>14</v>
      </c>
      <c r="AT41" s="91">
        <f t="shared" si="17"/>
        <v>4</v>
      </c>
      <c r="AU41" s="85"/>
      <c r="AV41" s="90">
        <f>VLOOKUP($B41,'ОТЧЕТ 23 иномарки'!A:J,2,0)</f>
        <v>41</v>
      </c>
      <c r="AW41" s="91">
        <f t="shared" si="29"/>
        <v>1.6693811074918567E-2</v>
      </c>
      <c r="AX41" s="90">
        <f>VLOOKUP($B41,'ОТЧЕТ 22 иномарки'!A:J,2,0)</f>
        <v>27</v>
      </c>
      <c r="AY41" s="91">
        <f t="shared" si="19"/>
        <v>0.5185185185185186</v>
      </c>
    </row>
    <row r="42" spans="1:51" ht="15" customHeight="1" x14ac:dyDescent="0.2">
      <c r="A42" s="89">
        <v>36</v>
      </c>
      <c r="B42" s="83" t="str">
        <f>'ОТЧЕТ 23 иномарки'!A44</f>
        <v>GAC</v>
      </c>
      <c r="C42" s="90">
        <f>VLOOKUP($B42,'ОТЧЕТ 23 иномарки'!A:J,10,0)</f>
        <v>364</v>
      </c>
      <c r="D42" s="91">
        <f t="shared" si="20"/>
        <v>1.3986121464085639E-3</v>
      </c>
      <c r="E42" s="90">
        <f>VLOOKUP($B42,'ОТЧЕТ 22 иномарки'!A:J,10,0)</f>
        <v>256</v>
      </c>
      <c r="F42" s="91">
        <f t="shared" si="1"/>
        <v>0.421875</v>
      </c>
      <c r="G42" s="85"/>
      <c r="H42" s="90">
        <f>VLOOKUP($B42,'СВОД Регионы'!A:J,2,0)</f>
        <v>1</v>
      </c>
      <c r="I42" s="91">
        <f t="shared" si="21"/>
        <v>2.9735355337496281E-4</v>
      </c>
      <c r="J42" s="90">
        <f>VLOOKUP($B42,'СВОД Регионы'!A:J,3,0)</f>
        <v>1</v>
      </c>
      <c r="K42" s="91">
        <f t="shared" si="3"/>
        <v>0</v>
      </c>
      <c r="M42" s="90">
        <f>VLOOKUP($B42,'ОТЧЕТ 23 иномарки'!A:J,3,0)</f>
        <v>20</v>
      </c>
      <c r="N42" s="91">
        <f t="shared" si="22"/>
        <v>4.8498957272418645E-4</v>
      </c>
      <c r="O42" s="90">
        <f>VLOOKUP($B42,'ОТЧЕТ 22 иномарки'!A:J,3,0)</f>
        <v>26</v>
      </c>
      <c r="P42" s="91">
        <f t="shared" si="5"/>
        <v>-0.23076923076923073</v>
      </c>
      <c r="R42" s="90">
        <f>VLOOKUP($B42,'ОТЧЕТ 23 иномарки'!A:J,4,0)</f>
        <v>74</v>
      </c>
      <c r="S42" s="91">
        <f t="shared" si="23"/>
        <v>2.2172284644194754E-3</v>
      </c>
      <c r="T42" s="90">
        <f>VLOOKUP($B42,'ОТЧЕТ 22 иномарки'!A:J,4,0)</f>
        <v>33</v>
      </c>
      <c r="U42" s="91">
        <f t="shared" si="7"/>
        <v>1.2424242424242422</v>
      </c>
      <c r="W42" s="90">
        <f>VLOOKUP($B42,'ОТЧЕТ 23 иномарки'!A:J,8,0)</f>
        <v>198</v>
      </c>
      <c r="X42" s="91">
        <f t="shared" si="24"/>
        <v>1.6631946777770311E-3</v>
      </c>
      <c r="Y42" s="90">
        <f>VLOOKUP($B42,'ОТЧЕТ 22 иномарки'!A:J,8,0)</f>
        <v>132</v>
      </c>
      <c r="Z42" s="91">
        <f t="shared" si="9"/>
        <v>0.5</v>
      </c>
      <c r="AB42" s="90">
        <f>VLOOKUP($B42,'ОТЧЕТ 23 иномарки'!A:J,7,0)</f>
        <v>22</v>
      </c>
      <c r="AC42" s="91">
        <f t="shared" si="25"/>
        <v>1.135483870967742E-3</v>
      </c>
      <c r="AD42" s="90">
        <f>VLOOKUP($B42,'ОТЧЕТ 22 иномарки'!A:J,7,0)</f>
        <v>37</v>
      </c>
      <c r="AE42" s="91">
        <f t="shared" si="11"/>
        <v>-0.40540540540540537</v>
      </c>
      <c r="AG42" s="90">
        <f>VLOOKUP($B42,'ОТЧЕТ 23 иномарки'!A:J,6,0)</f>
        <v>5</v>
      </c>
      <c r="AH42" s="91">
        <f t="shared" si="26"/>
        <v>3.4705351565211356E-4</v>
      </c>
      <c r="AI42" s="90">
        <f>VLOOKUP($B42,'ОТЧЕТ 22 иномарки'!A:J,6,0)</f>
        <v>5</v>
      </c>
      <c r="AJ42" s="91">
        <f t="shared" si="13"/>
        <v>0</v>
      </c>
      <c r="AL42" s="90">
        <f>VLOOKUP($B42,'ОТЧЕТ 23 иномарки'!A:J,5,0)</f>
        <v>4</v>
      </c>
      <c r="AM42" s="91">
        <f t="shared" si="27"/>
        <v>6.6093853271645734E-4</v>
      </c>
      <c r="AN42" s="90">
        <f>VLOOKUP($B42,'ОТЧЕТ 22 иномарки'!A:J,5,0)</f>
        <v>2</v>
      </c>
      <c r="AO42" s="91">
        <f t="shared" si="15"/>
        <v>1</v>
      </c>
      <c r="AQ42" s="90">
        <f>VLOOKUP($B42,'ОТЧЕТ 23 иномарки'!A:J,9,0)</f>
        <v>40</v>
      </c>
      <c r="AR42" s="91">
        <f t="shared" si="28"/>
        <v>1.6456164890772205E-3</v>
      </c>
      <c r="AS42" s="90">
        <f>VLOOKUP($B42,'ОТЧЕТ 22 иномарки'!A:J,9,0)</f>
        <v>18</v>
      </c>
      <c r="AT42" s="91">
        <f t="shared" si="17"/>
        <v>1.2222222222222223</v>
      </c>
      <c r="AU42" s="85"/>
      <c r="AV42" s="90">
        <f>VLOOKUP($B42,'ОТЧЕТ 23 иномарки'!A:J,2,0)</f>
        <v>1</v>
      </c>
      <c r="AW42" s="91">
        <f t="shared" si="29"/>
        <v>4.0716612377850165E-4</v>
      </c>
      <c r="AX42" s="90">
        <f>VLOOKUP($B42,'ОТЧЕТ 22 иномарки'!A:J,2,0)</f>
        <v>3</v>
      </c>
      <c r="AY42" s="91">
        <f t="shared" si="19"/>
        <v>-0.66666666666666674</v>
      </c>
    </row>
    <row r="43" spans="1:51" ht="15" customHeight="1" x14ac:dyDescent="0.2">
      <c r="A43" s="89">
        <v>37</v>
      </c>
      <c r="B43" s="83" t="str">
        <f>'ОТЧЕТ 23 иномарки'!A45</f>
        <v>JETTA</v>
      </c>
      <c r="C43" s="90">
        <f>VLOOKUP($B43,'ОТЧЕТ 23 иномарки'!A:J,10,0)</f>
        <v>356</v>
      </c>
      <c r="D43" s="91">
        <f t="shared" si="20"/>
        <v>1.367873417916068E-3</v>
      </c>
      <c r="E43" s="90">
        <f>VLOOKUP($B43,'ОТЧЕТ 22 иномарки'!A:J,10,0)</f>
        <v>0</v>
      </c>
      <c r="F43" s="91">
        <f t="shared" si="1"/>
        <v>0</v>
      </c>
      <c r="G43" s="85"/>
      <c r="H43" s="90">
        <f>VLOOKUP($B43,'СВОД Регионы'!A:J,2,0)</f>
        <v>2</v>
      </c>
      <c r="I43" s="91">
        <f t="shared" si="21"/>
        <v>5.9470710674992561E-4</v>
      </c>
      <c r="J43" s="90">
        <f>VLOOKUP($B43,'СВОД Регионы'!A:J,3,0)</f>
        <v>0</v>
      </c>
      <c r="K43" s="91">
        <f t="shared" si="3"/>
        <v>0</v>
      </c>
      <c r="M43" s="90">
        <f>VLOOKUP($B43,'ОТЧЕТ 23 иномарки'!A:J,3,0)</f>
        <v>19</v>
      </c>
      <c r="N43" s="91">
        <f t="shared" si="22"/>
        <v>4.6074009408797711E-4</v>
      </c>
      <c r="O43" s="90">
        <f>VLOOKUP($B43,'ОТЧЕТ 22 иномарки'!A:J,3,0)</f>
        <v>0</v>
      </c>
      <c r="P43" s="91">
        <f t="shared" si="5"/>
        <v>0</v>
      </c>
      <c r="R43" s="90">
        <f>VLOOKUP($B43,'ОТЧЕТ 23 иномарки'!A:J,4,0)</f>
        <v>37</v>
      </c>
      <c r="S43" s="91">
        <f t="shared" si="23"/>
        <v>1.1086142322097377E-3</v>
      </c>
      <c r="T43" s="90">
        <f>VLOOKUP($B43,'ОТЧЕТ 22 иномарки'!A:J,4,0)</f>
        <v>0</v>
      </c>
      <c r="U43" s="91">
        <f t="shared" si="7"/>
        <v>0</v>
      </c>
      <c r="W43" s="90">
        <f>VLOOKUP($B43,'ОТЧЕТ 23 иномарки'!A:J,8,0)</f>
        <v>274</v>
      </c>
      <c r="X43" s="91">
        <f t="shared" si="24"/>
        <v>2.3015926349035684E-3</v>
      </c>
      <c r="Y43" s="90">
        <f>VLOOKUP($B43,'ОТЧЕТ 22 иномарки'!A:J,8,0)</f>
        <v>0</v>
      </c>
      <c r="Z43" s="91">
        <f t="shared" si="9"/>
        <v>0</v>
      </c>
      <c r="AB43" s="90">
        <f>VLOOKUP($B43,'ОТЧЕТ 23 иномарки'!A:J,7,0)</f>
        <v>10</v>
      </c>
      <c r="AC43" s="91">
        <f t="shared" si="25"/>
        <v>5.1612903225806454E-4</v>
      </c>
      <c r="AD43" s="90">
        <f>VLOOKUP($B43,'ОТЧЕТ 22 иномарки'!A:J,7,0)</f>
        <v>0</v>
      </c>
      <c r="AE43" s="91">
        <f t="shared" si="11"/>
        <v>0</v>
      </c>
      <c r="AG43" s="90">
        <f>VLOOKUP($B43,'ОТЧЕТ 23 иномарки'!A:J,6,0)</f>
        <v>3</v>
      </c>
      <c r="AH43" s="91">
        <f t="shared" si="26"/>
        <v>2.0823210939126813E-4</v>
      </c>
      <c r="AI43" s="90">
        <f>VLOOKUP($B43,'ОТЧЕТ 22 иномарки'!A:J,6,0)</f>
        <v>0</v>
      </c>
      <c r="AJ43" s="91">
        <f t="shared" si="13"/>
        <v>0</v>
      </c>
      <c r="AL43" s="90">
        <f>VLOOKUP($B43,'ОТЧЕТ 23 иномарки'!A:J,5,0)</f>
        <v>1</v>
      </c>
      <c r="AM43" s="91">
        <f t="shared" si="27"/>
        <v>1.6523463317911433E-4</v>
      </c>
      <c r="AN43" s="90">
        <f>VLOOKUP($B43,'ОТЧЕТ 22 иномарки'!A:J,5,0)</f>
        <v>0</v>
      </c>
      <c r="AO43" s="91">
        <f t="shared" si="15"/>
        <v>0</v>
      </c>
      <c r="AQ43" s="90">
        <f>VLOOKUP($B43,'ОТЧЕТ 23 иномарки'!A:J,9,0)</f>
        <v>12</v>
      </c>
      <c r="AR43" s="91">
        <f t="shared" si="28"/>
        <v>4.9368494672316621E-4</v>
      </c>
      <c r="AS43" s="90">
        <f>VLOOKUP($B43,'ОТЧЕТ 22 иномарки'!A:J,9,0)</f>
        <v>0</v>
      </c>
      <c r="AT43" s="91">
        <f t="shared" si="17"/>
        <v>0</v>
      </c>
      <c r="AU43" s="85"/>
      <c r="AV43" s="90">
        <f>VLOOKUP($B43,'ОТЧЕТ 23 иномарки'!A:J,2,0)</f>
        <v>0</v>
      </c>
      <c r="AW43" s="91">
        <f t="shared" si="29"/>
        <v>0</v>
      </c>
      <c r="AX43" s="90">
        <f>VLOOKUP($B43,'ОТЧЕТ 22 иномарки'!A:J,2,0)</f>
        <v>0</v>
      </c>
      <c r="AY43" s="91">
        <f t="shared" si="19"/>
        <v>0</v>
      </c>
    </row>
    <row r="44" spans="1:51" ht="15" customHeight="1" x14ac:dyDescent="0.2">
      <c r="A44" s="89">
        <v>38</v>
      </c>
      <c r="B44" s="83" t="str">
        <f>'ОТЧЕТ 23 иномарки'!A46</f>
        <v>CADILLAC</v>
      </c>
      <c r="C44" s="90">
        <f>VLOOKUP($B44,'ОТЧЕТ 23 иномарки'!A:J,10,0)</f>
        <v>347</v>
      </c>
      <c r="D44" s="91">
        <f t="shared" si="20"/>
        <v>1.3332923483620101E-3</v>
      </c>
      <c r="E44" s="90">
        <f>VLOOKUP($B44,'ОТЧЕТ 22 иномарки'!A:J,10,0)</f>
        <v>298</v>
      </c>
      <c r="F44" s="91">
        <f t="shared" si="1"/>
        <v>0.16442953020134232</v>
      </c>
      <c r="G44" s="85"/>
      <c r="H44" s="90">
        <f>VLOOKUP($B44,'СВОД Регионы'!A:J,2,0)</f>
        <v>1</v>
      </c>
      <c r="I44" s="91">
        <f t="shared" si="21"/>
        <v>2.9735355337496281E-4</v>
      </c>
      <c r="J44" s="90">
        <f>VLOOKUP($B44,'СВОД Регионы'!A:J,3,0)</f>
        <v>0</v>
      </c>
      <c r="K44" s="91">
        <f t="shared" si="3"/>
        <v>0</v>
      </c>
      <c r="M44" s="90">
        <f>VLOOKUP($B44,'ОТЧЕТ 23 иномарки'!A:J,3,0)</f>
        <v>24</v>
      </c>
      <c r="N44" s="91">
        <f t="shared" si="22"/>
        <v>5.819874872690237E-4</v>
      </c>
      <c r="O44" s="90">
        <f>VLOOKUP($B44,'ОТЧЕТ 22 иномарки'!A:J,3,0)</f>
        <v>17</v>
      </c>
      <c r="P44" s="91">
        <f t="shared" si="5"/>
        <v>0.41176470588235303</v>
      </c>
      <c r="R44" s="90">
        <f>VLOOKUP($B44,'ОТЧЕТ 23 иномарки'!A:J,4,0)</f>
        <v>28</v>
      </c>
      <c r="S44" s="91">
        <f t="shared" si="23"/>
        <v>8.3895131086142319E-4</v>
      </c>
      <c r="T44" s="90">
        <f>VLOOKUP($B44,'ОТЧЕТ 22 иномарки'!A:J,4,0)</f>
        <v>51</v>
      </c>
      <c r="U44" s="91">
        <f t="shared" si="7"/>
        <v>-0.4509803921568627</v>
      </c>
      <c r="W44" s="90">
        <f>VLOOKUP($B44,'ОТЧЕТ 23 иномарки'!A:J,8,0)</f>
        <v>228</v>
      </c>
      <c r="X44" s="91">
        <f t="shared" si="24"/>
        <v>1.9151938713796116E-3</v>
      </c>
      <c r="Y44" s="90">
        <f>VLOOKUP($B44,'ОТЧЕТ 22 иномарки'!A:J,8,0)</f>
        <v>178</v>
      </c>
      <c r="Z44" s="91">
        <f t="shared" si="9"/>
        <v>0.2808988764044944</v>
      </c>
      <c r="AB44" s="90">
        <f>VLOOKUP($B44,'ОТЧЕТ 23 иномарки'!A:J,7,0)</f>
        <v>10</v>
      </c>
      <c r="AC44" s="91">
        <f t="shared" si="25"/>
        <v>5.1612903225806454E-4</v>
      </c>
      <c r="AD44" s="90">
        <f>VLOOKUP($B44,'ОТЧЕТ 22 иномарки'!A:J,7,0)</f>
        <v>15</v>
      </c>
      <c r="AE44" s="91">
        <f t="shared" si="11"/>
        <v>-0.33333333333333337</v>
      </c>
      <c r="AG44" s="90">
        <f>VLOOKUP($B44,'ОТЧЕТ 23 иномарки'!A:J,6,0)</f>
        <v>18</v>
      </c>
      <c r="AH44" s="91">
        <f t="shared" si="26"/>
        <v>1.2493926563476089E-3</v>
      </c>
      <c r="AI44" s="90">
        <f>VLOOKUP($B44,'ОТЧЕТ 22 иномарки'!A:J,6,0)</f>
        <v>16</v>
      </c>
      <c r="AJ44" s="91">
        <f t="shared" si="13"/>
        <v>0.125</v>
      </c>
      <c r="AL44" s="90">
        <f>VLOOKUP($B44,'ОТЧЕТ 23 иномарки'!A:J,5,0)</f>
        <v>10</v>
      </c>
      <c r="AM44" s="91">
        <f t="shared" si="27"/>
        <v>1.6523463317911435E-3</v>
      </c>
      <c r="AN44" s="90">
        <f>VLOOKUP($B44,'ОТЧЕТ 22 иномарки'!A:J,5,0)</f>
        <v>2</v>
      </c>
      <c r="AO44" s="91">
        <f t="shared" si="15"/>
        <v>4</v>
      </c>
      <c r="AQ44" s="90">
        <f>VLOOKUP($B44,'ОТЧЕТ 23 иномарки'!A:J,9,0)</f>
        <v>22</v>
      </c>
      <c r="AR44" s="91">
        <f t="shared" si="28"/>
        <v>9.0508906899247133E-4</v>
      </c>
      <c r="AS44" s="90">
        <f>VLOOKUP($B44,'ОТЧЕТ 22 иномарки'!A:J,9,0)</f>
        <v>13</v>
      </c>
      <c r="AT44" s="91">
        <f t="shared" si="17"/>
        <v>0.69230769230769229</v>
      </c>
      <c r="AU44" s="85"/>
      <c r="AV44" s="90">
        <f>VLOOKUP($B44,'ОТЧЕТ 23 иномарки'!A:J,2,0)</f>
        <v>7</v>
      </c>
      <c r="AW44" s="91">
        <f t="shared" si="29"/>
        <v>2.8501628664495114E-3</v>
      </c>
      <c r="AX44" s="90">
        <f>VLOOKUP($B44,'ОТЧЕТ 22 иномарки'!A:J,2,0)</f>
        <v>6</v>
      </c>
      <c r="AY44" s="91">
        <f t="shared" si="19"/>
        <v>0.16666666666666674</v>
      </c>
    </row>
    <row r="45" spans="1:51" ht="15" customHeight="1" x14ac:dyDescent="0.2">
      <c r="A45" s="89">
        <v>39</v>
      </c>
      <c r="B45" s="83" t="str">
        <f>'ОТЧЕТ 23 иномарки'!A47</f>
        <v>DONGFENG</v>
      </c>
      <c r="C45" s="90">
        <f>VLOOKUP($B45,'ОТЧЕТ 23 иномарки'!A:J,10,0)</f>
        <v>287</v>
      </c>
      <c r="D45" s="91">
        <f t="shared" si="20"/>
        <v>1.1027518846682908E-3</v>
      </c>
      <c r="E45" s="90">
        <f>VLOOKUP($B45,'ОТЧЕТ 22 иномарки'!A:J,10,0)</f>
        <v>8</v>
      </c>
      <c r="F45" s="91">
        <f t="shared" si="1"/>
        <v>34.875</v>
      </c>
      <c r="G45" s="85"/>
      <c r="H45" s="90">
        <f>VLOOKUP($B45,'СВОД Регионы'!A:J,2,0)</f>
        <v>5</v>
      </c>
      <c r="I45" s="91">
        <f t="shared" si="21"/>
        <v>1.4867677668748143E-3</v>
      </c>
      <c r="J45" s="90">
        <f>VLOOKUP($B45,'СВОД Регионы'!A:J,3,0)</f>
        <v>0</v>
      </c>
      <c r="K45" s="91">
        <f t="shared" si="3"/>
        <v>0</v>
      </c>
      <c r="M45" s="90">
        <f>VLOOKUP($B45,'ОТЧЕТ 23 иномарки'!A:J,3,0)</f>
        <v>32</v>
      </c>
      <c r="N45" s="91">
        <f t="shared" si="22"/>
        <v>7.759833163586983E-4</v>
      </c>
      <c r="O45" s="90">
        <f>VLOOKUP($B45,'ОТЧЕТ 22 иномарки'!A:J,3,0)</f>
        <v>3</v>
      </c>
      <c r="P45" s="91">
        <f t="shared" si="5"/>
        <v>9.6666666666666661</v>
      </c>
      <c r="R45" s="90">
        <f>VLOOKUP($B45,'ОТЧЕТ 23 иномарки'!A:J,4,0)</f>
        <v>25</v>
      </c>
      <c r="S45" s="91">
        <f t="shared" si="23"/>
        <v>7.4906367041198505E-4</v>
      </c>
      <c r="T45" s="90">
        <f>VLOOKUP($B45,'ОТЧЕТ 22 иномарки'!A:J,4,0)</f>
        <v>1</v>
      </c>
      <c r="U45" s="91">
        <f t="shared" si="7"/>
        <v>24</v>
      </c>
      <c r="W45" s="90">
        <f>VLOOKUP($B45,'ОТЧЕТ 23 иномарки'!A:J,8,0)</f>
        <v>188</v>
      </c>
      <c r="X45" s="91">
        <f t="shared" si="24"/>
        <v>1.5791949465761709E-3</v>
      </c>
      <c r="Y45" s="90">
        <f>VLOOKUP($B45,'ОТЧЕТ 22 иномарки'!A:J,8,0)</f>
        <v>3</v>
      </c>
      <c r="Z45" s="91">
        <f t="shared" si="9"/>
        <v>61.666666666666664</v>
      </c>
      <c r="AB45" s="90">
        <f>VLOOKUP($B45,'ОТЧЕТ 23 иномарки'!A:J,7,0)</f>
        <v>17</v>
      </c>
      <c r="AC45" s="91">
        <f t="shared" si="25"/>
        <v>8.7741935483870968E-4</v>
      </c>
      <c r="AD45" s="90">
        <f>VLOOKUP($B45,'ОТЧЕТ 22 иномарки'!A:J,7,0)</f>
        <v>1</v>
      </c>
      <c r="AE45" s="91">
        <f t="shared" si="11"/>
        <v>16</v>
      </c>
      <c r="AG45" s="90">
        <f>VLOOKUP($B45,'ОТЧЕТ 23 иномарки'!A:J,6,0)</f>
        <v>12</v>
      </c>
      <c r="AH45" s="91">
        <f t="shared" si="26"/>
        <v>8.3292843756507253E-4</v>
      </c>
      <c r="AI45" s="90">
        <f>VLOOKUP($B45,'ОТЧЕТ 22 иномарки'!A:J,6,0)</f>
        <v>0</v>
      </c>
      <c r="AJ45" s="91">
        <f t="shared" si="13"/>
        <v>0</v>
      </c>
      <c r="AL45" s="90">
        <f>VLOOKUP($B45,'ОТЧЕТ 23 иномарки'!A:J,5,0)</f>
        <v>1</v>
      </c>
      <c r="AM45" s="91">
        <f t="shared" si="27"/>
        <v>1.6523463317911433E-4</v>
      </c>
      <c r="AN45" s="90">
        <f>VLOOKUP($B45,'ОТЧЕТ 22 иномарки'!A:J,5,0)</f>
        <v>0</v>
      </c>
      <c r="AO45" s="91">
        <f t="shared" si="15"/>
        <v>0</v>
      </c>
      <c r="AQ45" s="90">
        <f>VLOOKUP($B45,'ОТЧЕТ 23 иномарки'!A:J,9,0)</f>
        <v>12</v>
      </c>
      <c r="AR45" s="91">
        <f t="shared" si="28"/>
        <v>4.9368494672316621E-4</v>
      </c>
      <c r="AS45" s="90">
        <f>VLOOKUP($B45,'ОТЧЕТ 22 иномарки'!A:J,9,0)</f>
        <v>0</v>
      </c>
      <c r="AT45" s="91">
        <f t="shared" si="17"/>
        <v>0</v>
      </c>
      <c r="AU45" s="85"/>
      <c r="AV45" s="90">
        <f>VLOOKUP($B45,'ОТЧЕТ 23 иномарки'!A:J,2,0)</f>
        <v>0</v>
      </c>
      <c r="AW45" s="91">
        <f t="shared" si="29"/>
        <v>0</v>
      </c>
      <c r="AX45" s="90">
        <f>VLOOKUP($B45,'ОТЧЕТ 22 иномарки'!A:J,2,0)</f>
        <v>0</v>
      </c>
      <c r="AY45" s="91">
        <f t="shared" si="19"/>
        <v>0</v>
      </c>
    </row>
    <row r="46" spans="1:51" ht="15" customHeight="1" x14ac:dyDescent="0.2">
      <c r="A46" s="89">
        <v>40</v>
      </c>
      <c r="B46" s="83" t="str">
        <f>'ОТЧЕТ 23 иномарки'!A48</f>
        <v>CITROEN</v>
      </c>
      <c r="C46" s="90">
        <f>VLOOKUP($B46,'ОТЧЕТ 23 иномарки'!A:J,10,0)</f>
        <v>284</v>
      </c>
      <c r="D46" s="91">
        <f t="shared" si="20"/>
        <v>1.0912248614836047E-3</v>
      </c>
      <c r="E46" s="90">
        <f>VLOOKUP($B46,'ОТЧЕТ 22 иномарки'!A:J,10,0)</f>
        <v>307</v>
      </c>
      <c r="F46" s="91">
        <f t="shared" si="1"/>
        <v>-7.4918566775244333E-2</v>
      </c>
      <c r="G46" s="85"/>
      <c r="H46" s="90">
        <f>VLOOKUP($B46,'СВОД Регионы'!A:J,2,0)</f>
        <v>5</v>
      </c>
      <c r="I46" s="91">
        <f t="shared" si="21"/>
        <v>1.4867677668748143E-3</v>
      </c>
      <c r="J46" s="90">
        <f>VLOOKUP($B46,'СВОД Регионы'!A:J,3,0)</f>
        <v>3</v>
      </c>
      <c r="K46" s="91">
        <f t="shared" si="3"/>
        <v>0.66666666666666674</v>
      </c>
      <c r="M46" s="90">
        <f>VLOOKUP($B46,'ОТЧЕТ 23 иномарки'!A:J,3,0)</f>
        <v>26</v>
      </c>
      <c r="N46" s="91">
        <f t="shared" si="22"/>
        <v>6.3048644454144237E-4</v>
      </c>
      <c r="O46" s="90">
        <f>VLOOKUP($B46,'ОТЧЕТ 22 иномарки'!A:J,3,0)</f>
        <v>16</v>
      </c>
      <c r="P46" s="91">
        <f t="shared" si="5"/>
        <v>0.625</v>
      </c>
      <c r="R46" s="90">
        <f>VLOOKUP($B46,'ОТЧЕТ 23 иномарки'!A:J,4,0)</f>
        <v>58</v>
      </c>
      <c r="S46" s="91">
        <f t="shared" si="23"/>
        <v>1.7378277153558051E-3</v>
      </c>
      <c r="T46" s="90">
        <f>VLOOKUP($B46,'ОТЧЕТ 22 иномарки'!A:J,4,0)</f>
        <v>39</v>
      </c>
      <c r="U46" s="91">
        <f t="shared" si="7"/>
        <v>0.48717948717948723</v>
      </c>
      <c r="W46" s="90">
        <f>VLOOKUP($B46,'ОТЧЕТ 23 иномарки'!A:J,8,0)</f>
        <v>169</v>
      </c>
      <c r="X46" s="91">
        <f t="shared" si="24"/>
        <v>1.4195954572945367E-3</v>
      </c>
      <c r="Y46" s="90">
        <f>VLOOKUP($B46,'ОТЧЕТ 22 иномарки'!A:J,8,0)</f>
        <v>225</v>
      </c>
      <c r="Z46" s="91">
        <f t="shared" si="9"/>
        <v>-0.24888888888888894</v>
      </c>
      <c r="AB46" s="90">
        <f>VLOOKUP($B46,'ОТЧЕТ 23 иномарки'!A:J,7,0)</f>
        <v>12</v>
      </c>
      <c r="AC46" s="91">
        <f t="shared" si="25"/>
        <v>6.1935483870967747E-4</v>
      </c>
      <c r="AD46" s="90">
        <f>VLOOKUP($B46,'ОТЧЕТ 22 иномарки'!A:J,7,0)</f>
        <v>13</v>
      </c>
      <c r="AE46" s="91">
        <f t="shared" si="11"/>
        <v>-7.6923076923076872E-2</v>
      </c>
      <c r="AG46" s="90">
        <f>VLOOKUP($B46,'ОТЧЕТ 23 иномарки'!A:J,6,0)</f>
        <v>3</v>
      </c>
      <c r="AH46" s="91">
        <f t="shared" si="26"/>
        <v>2.0823210939126813E-4</v>
      </c>
      <c r="AI46" s="90">
        <f>VLOOKUP($B46,'ОТЧЕТ 22 иномарки'!A:J,6,0)</f>
        <v>2</v>
      </c>
      <c r="AJ46" s="91">
        <f t="shared" si="13"/>
        <v>0.5</v>
      </c>
      <c r="AL46" s="90">
        <f>VLOOKUP($B46,'ОТЧЕТ 23 иномарки'!A:J,5,0)</f>
        <v>1</v>
      </c>
      <c r="AM46" s="91">
        <f t="shared" si="27"/>
        <v>1.6523463317911433E-4</v>
      </c>
      <c r="AN46" s="90">
        <f>VLOOKUP($B46,'ОТЧЕТ 22 иномарки'!A:J,5,0)</f>
        <v>1</v>
      </c>
      <c r="AO46" s="91">
        <f t="shared" si="15"/>
        <v>0</v>
      </c>
      <c r="AQ46" s="90">
        <f>VLOOKUP($B46,'ОТЧЕТ 23 иномарки'!A:J,9,0)</f>
        <v>15</v>
      </c>
      <c r="AR46" s="91">
        <f t="shared" si="28"/>
        <v>6.1710618340395768E-4</v>
      </c>
      <c r="AS46" s="90">
        <f>VLOOKUP($B46,'ОТЧЕТ 22 иномарки'!A:J,9,0)</f>
        <v>11</v>
      </c>
      <c r="AT46" s="91">
        <f t="shared" si="17"/>
        <v>0.36363636363636354</v>
      </c>
      <c r="AU46" s="85"/>
      <c r="AV46" s="90">
        <f>VLOOKUP($B46,'ОТЧЕТ 23 иномарки'!A:J,2,0)</f>
        <v>0</v>
      </c>
      <c r="AW46" s="91">
        <f t="shared" si="29"/>
        <v>0</v>
      </c>
      <c r="AX46" s="90">
        <f>VLOOKUP($B46,'ОТЧЕТ 22 иномарки'!A:J,2,0)</f>
        <v>0</v>
      </c>
      <c r="AY46" s="91">
        <f t="shared" si="19"/>
        <v>0</v>
      </c>
    </row>
    <row r="47" spans="1:51" ht="15" customHeight="1" x14ac:dyDescent="0.2">
      <c r="A47" s="89">
        <v>41</v>
      </c>
      <c r="B47" s="83" t="str">
        <f>'ОТЧЕТ 23 иномарки'!A49</f>
        <v>FORD</v>
      </c>
      <c r="C47" s="90">
        <f>VLOOKUP($B47,'ОТЧЕТ 23 иномарки'!A:J,10,0)</f>
        <v>283</v>
      </c>
      <c r="D47" s="91">
        <f t="shared" si="20"/>
        <v>1.0873825204220427E-3</v>
      </c>
      <c r="E47" s="90">
        <f>VLOOKUP($B47,'ОТЧЕТ 22 иномарки'!A:J,10,0)</f>
        <v>195</v>
      </c>
      <c r="F47" s="91">
        <f t="shared" si="1"/>
        <v>0.45128205128205123</v>
      </c>
      <c r="G47" s="85"/>
      <c r="H47" s="90">
        <f>VLOOKUP($B47,'СВОД Регионы'!A:J,2,0)</f>
        <v>1</v>
      </c>
      <c r="I47" s="91">
        <f t="shared" si="21"/>
        <v>2.9735355337496281E-4</v>
      </c>
      <c r="J47" s="90">
        <f>VLOOKUP($B47,'СВОД Регионы'!A:J,3,0)</f>
        <v>1</v>
      </c>
      <c r="K47" s="91">
        <f t="shared" si="3"/>
        <v>0</v>
      </c>
      <c r="M47" s="90">
        <f>VLOOKUP($B47,'ОТЧЕТ 23 иномарки'!A:J,3,0)</f>
        <v>36</v>
      </c>
      <c r="N47" s="91">
        <f t="shared" si="22"/>
        <v>8.7298123090353555E-4</v>
      </c>
      <c r="O47" s="90">
        <f>VLOOKUP($B47,'ОТЧЕТ 22 иномарки'!A:J,3,0)</f>
        <v>16</v>
      </c>
      <c r="P47" s="91">
        <f t="shared" si="5"/>
        <v>1.25</v>
      </c>
      <c r="R47" s="90">
        <f>VLOOKUP($B47,'ОТЧЕТ 23 иномарки'!A:J,4,0)</f>
        <v>38</v>
      </c>
      <c r="S47" s="91">
        <f t="shared" si="23"/>
        <v>1.1385767790262173E-3</v>
      </c>
      <c r="T47" s="90">
        <f>VLOOKUP($B47,'ОТЧЕТ 22 иномарки'!A:J,4,0)</f>
        <v>29</v>
      </c>
      <c r="U47" s="91">
        <f t="shared" si="7"/>
        <v>0.31034482758620685</v>
      </c>
      <c r="W47" s="90">
        <f>VLOOKUP($B47,'ОТЧЕТ 23 иномарки'!A:J,8,0)</f>
        <v>119</v>
      </c>
      <c r="X47" s="91">
        <f t="shared" si="24"/>
        <v>9.9959680129023593E-4</v>
      </c>
      <c r="Y47" s="90">
        <f>VLOOKUP($B47,'ОТЧЕТ 22 иномарки'!A:J,8,0)</f>
        <v>97</v>
      </c>
      <c r="Z47" s="91">
        <f t="shared" si="9"/>
        <v>0.22680412371134029</v>
      </c>
      <c r="AB47" s="90">
        <f>VLOOKUP($B47,'ОТЧЕТ 23 иномарки'!A:J,7,0)</f>
        <v>10</v>
      </c>
      <c r="AC47" s="91">
        <f t="shared" si="25"/>
        <v>5.1612903225806454E-4</v>
      </c>
      <c r="AD47" s="90">
        <f>VLOOKUP($B47,'ОТЧЕТ 22 иномарки'!A:J,7,0)</f>
        <v>13</v>
      </c>
      <c r="AE47" s="91">
        <f t="shared" si="11"/>
        <v>-0.23076923076923073</v>
      </c>
      <c r="AG47" s="90">
        <f>VLOOKUP($B47,'ОТЧЕТ 23 иномарки'!A:J,6,0)</f>
        <v>12</v>
      </c>
      <c r="AH47" s="91">
        <f t="shared" si="26"/>
        <v>8.3292843756507253E-4</v>
      </c>
      <c r="AI47" s="90">
        <f>VLOOKUP($B47,'ОТЧЕТ 22 иномарки'!A:J,6,0)</f>
        <v>7</v>
      </c>
      <c r="AJ47" s="91">
        <f t="shared" si="13"/>
        <v>0.71428571428571419</v>
      </c>
      <c r="AL47" s="90">
        <f>VLOOKUP($B47,'ОТЧЕТ 23 иномарки'!A:J,5,0)</f>
        <v>11</v>
      </c>
      <c r="AM47" s="91">
        <f t="shared" si="27"/>
        <v>1.8175809649702578E-3</v>
      </c>
      <c r="AN47" s="90">
        <f>VLOOKUP($B47,'ОТЧЕТ 22 иномарки'!A:J,5,0)</f>
        <v>7</v>
      </c>
      <c r="AO47" s="91">
        <f t="shared" si="15"/>
        <v>0.5714285714285714</v>
      </c>
      <c r="AQ47" s="90">
        <f>VLOOKUP($B47,'ОТЧЕТ 23 иномарки'!A:J,9,0)</f>
        <v>43</v>
      </c>
      <c r="AR47" s="91">
        <f t="shared" si="28"/>
        <v>1.7690377257580121E-3</v>
      </c>
      <c r="AS47" s="90">
        <f>VLOOKUP($B47,'ОТЧЕТ 22 иномарки'!A:J,9,0)</f>
        <v>19</v>
      </c>
      <c r="AT47" s="91">
        <f t="shared" si="17"/>
        <v>1.263157894736842</v>
      </c>
      <c r="AU47" s="85"/>
      <c r="AV47" s="90">
        <f>VLOOKUP($B47,'ОТЧЕТ 23 иномарки'!A:J,2,0)</f>
        <v>14</v>
      </c>
      <c r="AW47" s="91">
        <f t="shared" si="29"/>
        <v>5.7003257328990227E-3</v>
      </c>
      <c r="AX47" s="90">
        <f>VLOOKUP($B47,'ОТЧЕТ 22 иномарки'!A:J,2,0)</f>
        <v>7</v>
      </c>
      <c r="AY47" s="91">
        <f t="shared" si="19"/>
        <v>1</v>
      </c>
    </row>
    <row r="48" spans="1:51" ht="15" customHeight="1" x14ac:dyDescent="0.2">
      <c r="A48" s="89">
        <v>42</v>
      </c>
      <c r="B48" s="83" t="str">
        <f>'ОТЧЕТ 23 иномарки'!A50</f>
        <v>BYD</v>
      </c>
      <c r="C48" s="90">
        <f>VLOOKUP($B48,'ОТЧЕТ 23 иномарки'!A:J,10,0)</f>
        <v>263</v>
      </c>
      <c r="D48" s="91">
        <f t="shared" si="20"/>
        <v>1.010535699190803E-3</v>
      </c>
      <c r="E48" s="90">
        <f>VLOOKUP($B48,'ОТЧЕТ 22 иномарки'!A:J,10,0)</f>
        <v>29</v>
      </c>
      <c r="F48" s="91">
        <f t="shared" si="1"/>
        <v>8.068965517241379</v>
      </c>
      <c r="G48" s="85"/>
      <c r="H48" s="90">
        <f>VLOOKUP($B48,'СВОД Регионы'!A:J,2,0)</f>
        <v>1</v>
      </c>
      <c r="I48" s="91">
        <f t="shared" si="21"/>
        <v>2.9735355337496281E-4</v>
      </c>
      <c r="J48" s="90">
        <f>VLOOKUP($B48,'СВОД Регионы'!A:J,3,0)</f>
        <v>1</v>
      </c>
      <c r="K48" s="91">
        <f t="shared" si="3"/>
        <v>0</v>
      </c>
      <c r="M48" s="90">
        <f>VLOOKUP($B48,'ОТЧЕТ 23 иномарки'!A:J,3,0)</f>
        <v>20</v>
      </c>
      <c r="N48" s="91">
        <f t="shared" si="22"/>
        <v>4.8498957272418645E-4</v>
      </c>
      <c r="O48" s="90">
        <f>VLOOKUP($B48,'ОТЧЕТ 22 иномарки'!A:J,3,0)</f>
        <v>4</v>
      </c>
      <c r="P48" s="91">
        <f t="shared" si="5"/>
        <v>4</v>
      </c>
      <c r="R48" s="90">
        <f>VLOOKUP($B48,'ОТЧЕТ 23 иномарки'!A:J,4,0)</f>
        <v>22</v>
      </c>
      <c r="S48" s="91">
        <f t="shared" si="23"/>
        <v>6.591760299625468E-4</v>
      </c>
      <c r="T48" s="90">
        <f>VLOOKUP($B48,'ОТЧЕТ 22 иномарки'!A:J,4,0)</f>
        <v>1</v>
      </c>
      <c r="U48" s="91">
        <f t="shared" si="7"/>
        <v>21</v>
      </c>
      <c r="W48" s="90">
        <f>VLOOKUP($B48,'ОТЧЕТ 23 иномарки'!A:J,8,0)</f>
        <v>131</v>
      </c>
      <c r="X48" s="91">
        <f t="shared" si="24"/>
        <v>1.100396478731268E-3</v>
      </c>
      <c r="Y48" s="90">
        <f>VLOOKUP($B48,'ОТЧЕТ 22 иномарки'!A:J,8,0)</f>
        <v>16</v>
      </c>
      <c r="Z48" s="91">
        <f t="shared" si="9"/>
        <v>7.1875</v>
      </c>
      <c r="AB48" s="90">
        <f>VLOOKUP($B48,'ОТЧЕТ 23 иномарки'!A:J,7,0)</f>
        <v>25</v>
      </c>
      <c r="AC48" s="91">
        <f t="shared" si="25"/>
        <v>1.2903225806451613E-3</v>
      </c>
      <c r="AD48" s="90">
        <f>VLOOKUP($B48,'ОТЧЕТ 22 иномарки'!A:J,7,0)</f>
        <v>1</v>
      </c>
      <c r="AE48" s="91">
        <f t="shared" si="11"/>
        <v>24</v>
      </c>
      <c r="AG48" s="90">
        <f>VLOOKUP($B48,'ОТЧЕТ 23 иномарки'!A:J,6,0)</f>
        <v>25</v>
      </c>
      <c r="AH48" s="91">
        <f t="shared" si="26"/>
        <v>1.7352675782605679E-3</v>
      </c>
      <c r="AI48" s="90">
        <f>VLOOKUP($B48,'ОТЧЕТ 22 иномарки'!A:J,6,0)</f>
        <v>1</v>
      </c>
      <c r="AJ48" s="91">
        <f t="shared" si="13"/>
        <v>24</v>
      </c>
      <c r="AL48" s="90">
        <f>VLOOKUP($B48,'ОТЧЕТ 23 иномарки'!A:J,5,0)</f>
        <v>6</v>
      </c>
      <c r="AM48" s="91">
        <f t="shared" si="27"/>
        <v>9.9140779907468612E-4</v>
      </c>
      <c r="AN48" s="90">
        <f>VLOOKUP($B48,'ОТЧЕТ 22 иномарки'!A:J,5,0)</f>
        <v>1</v>
      </c>
      <c r="AO48" s="91">
        <f t="shared" si="15"/>
        <v>5</v>
      </c>
      <c r="AQ48" s="90">
        <f>VLOOKUP($B48,'ОТЧЕТ 23 иномарки'!A:J,9,0)</f>
        <v>30</v>
      </c>
      <c r="AR48" s="91">
        <f t="shared" si="28"/>
        <v>1.2342123668079154E-3</v>
      </c>
      <c r="AS48" s="90">
        <f>VLOOKUP($B48,'ОТЧЕТ 22 иномарки'!A:J,9,0)</f>
        <v>5</v>
      </c>
      <c r="AT48" s="91">
        <f t="shared" si="17"/>
        <v>5</v>
      </c>
      <c r="AU48" s="85"/>
      <c r="AV48" s="90">
        <f>VLOOKUP($B48,'ОТЧЕТ 23 иномарки'!A:J,2,0)</f>
        <v>4</v>
      </c>
      <c r="AW48" s="91">
        <f t="shared" si="29"/>
        <v>1.6286644951140066E-3</v>
      </c>
      <c r="AX48" s="90">
        <f>VLOOKUP($B48,'ОТЧЕТ 22 иномарки'!A:J,2,0)</f>
        <v>0</v>
      </c>
      <c r="AY48" s="91">
        <f t="shared" si="19"/>
        <v>0</v>
      </c>
    </row>
    <row r="49" spans="1:51" ht="15" customHeight="1" x14ac:dyDescent="0.2">
      <c r="A49" s="89">
        <v>43</v>
      </c>
      <c r="B49" s="83" t="str">
        <f>'ОТЧЕТ 23 иномарки'!A51</f>
        <v>LI XIANG</v>
      </c>
      <c r="C49" s="90">
        <f>VLOOKUP($B49,'ОТЧЕТ 23 иномарки'!A:J,10,0)</f>
        <v>247</v>
      </c>
      <c r="D49" s="91">
        <f t="shared" si="20"/>
        <v>9.490582422058112E-4</v>
      </c>
      <c r="E49" s="90">
        <f>VLOOKUP($B49,'ОТЧЕТ 22 иномарки'!A:J,10,0)</f>
        <v>4</v>
      </c>
      <c r="F49" s="91">
        <f t="shared" si="1"/>
        <v>60.75</v>
      </c>
      <c r="G49" s="85"/>
      <c r="H49" s="90" t="e">
        <f>VLOOKUP($B49,'СВОД Регионы'!A:J,2,0)</f>
        <v>#N/A</v>
      </c>
      <c r="I49" s="91" t="e">
        <f t="shared" si="21"/>
        <v>#N/A</v>
      </c>
      <c r="J49" s="90" t="e">
        <f>VLOOKUP($B49,'СВОД Регионы'!A:J,3,0)</f>
        <v>#N/A</v>
      </c>
      <c r="K49" s="91">
        <f t="shared" si="3"/>
        <v>0</v>
      </c>
      <c r="M49" s="90">
        <f>VLOOKUP($B49,'ОТЧЕТ 23 иномарки'!A:J,3,0)</f>
        <v>23</v>
      </c>
      <c r="N49" s="91">
        <f t="shared" si="22"/>
        <v>5.5773800863281441E-4</v>
      </c>
      <c r="O49" s="90">
        <f>VLOOKUP($B49,'ОТЧЕТ 22 иномарки'!A:J,3,0)</f>
        <v>0</v>
      </c>
      <c r="P49" s="91">
        <f t="shared" si="5"/>
        <v>0</v>
      </c>
      <c r="R49" s="90">
        <f>VLOOKUP($B49,'ОТЧЕТ 23 иномарки'!A:J,4,0)</f>
        <v>32</v>
      </c>
      <c r="S49" s="91">
        <f t="shared" si="23"/>
        <v>9.5880149812734082E-4</v>
      </c>
      <c r="T49" s="90">
        <f>VLOOKUP($B49,'ОТЧЕТ 22 иномарки'!A:J,4,0)</f>
        <v>0</v>
      </c>
      <c r="U49" s="91">
        <f t="shared" si="7"/>
        <v>0</v>
      </c>
      <c r="W49" s="90">
        <f>VLOOKUP($B49,'ОТЧЕТ 23 иномарки'!A:J,8,0)</f>
        <v>140</v>
      </c>
      <c r="X49" s="91">
        <f t="shared" si="24"/>
        <v>1.1759962368120421E-3</v>
      </c>
      <c r="Y49" s="90">
        <f>VLOOKUP($B49,'ОТЧЕТ 22 иномарки'!A:J,8,0)</f>
        <v>2</v>
      </c>
      <c r="Z49" s="91">
        <f t="shared" si="9"/>
        <v>69</v>
      </c>
      <c r="AB49" s="90">
        <f>VLOOKUP($B49,'ОТЧЕТ 23 иномарки'!A:J,7,0)</f>
        <v>8</v>
      </c>
      <c r="AC49" s="91">
        <f t="shared" si="25"/>
        <v>4.1290322580645161E-4</v>
      </c>
      <c r="AD49" s="90">
        <f>VLOOKUP($B49,'ОТЧЕТ 22 иномарки'!A:J,7,0)</f>
        <v>0</v>
      </c>
      <c r="AE49" s="91">
        <f t="shared" si="11"/>
        <v>0</v>
      </c>
      <c r="AG49" s="90">
        <f>VLOOKUP($B49,'ОТЧЕТ 23 иномарки'!A:J,6,0)</f>
        <v>15</v>
      </c>
      <c r="AH49" s="91">
        <f t="shared" si="26"/>
        <v>1.0411605469563406E-3</v>
      </c>
      <c r="AI49" s="90">
        <f>VLOOKUP($B49,'ОТЧЕТ 22 иномарки'!A:J,6,0)</f>
        <v>1</v>
      </c>
      <c r="AJ49" s="91">
        <f t="shared" si="13"/>
        <v>14</v>
      </c>
      <c r="AL49" s="90">
        <f>VLOOKUP($B49,'ОТЧЕТ 23 иномарки'!A:J,5,0)</f>
        <v>5</v>
      </c>
      <c r="AM49" s="91">
        <f t="shared" si="27"/>
        <v>8.2617316589557173E-4</v>
      </c>
      <c r="AN49" s="90">
        <f>VLOOKUP($B49,'ОТЧЕТ 22 иномарки'!A:J,5,0)</f>
        <v>0</v>
      </c>
      <c r="AO49" s="91">
        <f t="shared" si="15"/>
        <v>0</v>
      </c>
      <c r="AQ49" s="90">
        <f>VLOOKUP($B49,'ОТЧЕТ 23 иномарки'!A:J,9,0)</f>
        <v>23</v>
      </c>
      <c r="AR49" s="91">
        <f t="shared" si="28"/>
        <v>9.4622948121940182E-4</v>
      </c>
      <c r="AS49" s="90">
        <f>VLOOKUP($B49,'ОТЧЕТ 22 иномарки'!A:J,9,0)</f>
        <v>1</v>
      </c>
      <c r="AT49" s="91">
        <f t="shared" si="17"/>
        <v>22</v>
      </c>
      <c r="AU49" s="85"/>
      <c r="AV49" s="90">
        <f>VLOOKUP($B49,'ОТЧЕТ 23 иномарки'!A:J,2,0)</f>
        <v>1</v>
      </c>
      <c r="AW49" s="91">
        <f t="shared" si="29"/>
        <v>4.0716612377850165E-4</v>
      </c>
      <c r="AX49" s="90">
        <f>VLOOKUP($B49,'ОТЧЕТ 22 иномарки'!A:J,2,0)</f>
        <v>0</v>
      </c>
      <c r="AY49" s="91">
        <f t="shared" si="19"/>
        <v>0</v>
      </c>
    </row>
    <row r="50" spans="1:51" ht="15" customHeight="1" x14ac:dyDescent="0.2">
      <c r="A50" s="89">
        <v>44</v>
      </c>
      <c r="B50" s="83" t="str">
        <f>'ОТЧЕТ 23 иномарки'!A52</f>
        <v>HONGQI</v>
      </c>
      <c r="C50" s="90">
        <f>VLOOKUP($B50,'ОТЧЕТ 23 иномарки'!A:J,10,0)</f>
        <v>238</v>
      </c>
      <c r="D50" s="91">
        <f t="shared" si="20"/>
        <v>9.1447717265175327E-4</v>
      </c>
      <c r="E50" s="90">
        <f>VLOOKUP($B50,'ОТЧЕТ 22 иномарки'!A:J,10,0)</f>
        <v>10</v>
      </c>
      <c r="F50" s="91">
        <f t="shared" si="1"/>
        <v>22.8</v>
      </c>
      <c r="G50" s="85"/>
      <c r="H50" s="90">
        <f>VLOOKUP($B50,'СВОД Регионы'!A:J,2,0)</f>
        <v>1</v>
      </c>
      <c r="I50" s="91">
        <f t="shared" si="21"/>
        <v>2.9735355337496281E-4</v>
      </c>
      <c r="J50" s="90">
        <f>VLOOKUP($B50,'СВОД Регионы'!A:J,3,0)</f>
        <v>0</v>
      </c>
      <c r="K50" s="91">
        <f t="shared" si="3"/>
        <v>0</v>
      </c>
      <c r="M50" s="90">
        <f>VLOOKUP($B50,'ОТЧЕТ 23 иномарки'!A:J,3,0)</f>
        <v>10</v>
      </c>
      <c r="N50" s="91">
        <f t="shared" si="22"/>
        <v>2.4249478636209323E-4</v>
      </c>
      <c r="O50" s="90">
        <f>VLOOKUP($B50,'ОТЧЕТ 22 иномарки'!A:J,3,0)</f>
        <v>1</v>
      </c>
      <c r="P50" s="91">
        <f t="shared" si="5"/>
        <v>9</v>
      </c>
      <c r="R50" s="90">
        <f>VLOOKUP($B50,'ОТЧЕТ 23 иномарки'!A:J,4,0)</f>
        <v>32</v>
      </c>
      <c r="S50" s="91">
        <f t="shared" si="23"/>
        <v>9.5880149812734082E-4</v>
      </c>
      <c r="T50" s="90">
        <f>VLOOKUP($B50,'ОТЧЕТ 22 иномарки'!A:J,4,0)</f>
        <v>2</v>
      </c>
      <c r="U50" s="91">
        <f t="shared" si="7"/>
        <v>15</v>
      </c>
      <c r="W50" s="90">
        <f>VLOOKUP($B50,'ОТЧЕТ 23 иномарки'!A:J,8,0)</f>
        <v>156</v>
      </c>
      <c r="X50" s="91">
        <f t="shared" si="24"/>
        <v>1.3103958067334184E-3</v>
      </c>
      <c r="Y50" s="90">
        <f>VLOOKUP($B50,'ОТЧЕТ 22 иномарки'!A:J,8,0)</f>
        <v>6</v>
      </c>
      <c r="Z50" s="91">
        <f t="shared" si="9"/>
        <v>25</v>
      </c>
      <c r="AB50" s="90">
        <f>VLOOKUP($B50,'ОТЧЕТ 23 иномарки'!A:J,7,0)</f>
        <v>10</v>
      </c>
      <c r="AC50" s="91">
        <f t="shared" si="25"/>
        <v>5.1612903225806454E-4</v>
      </c>
      <c r="AD50" s="90">
        <f>VLOOKUP($B50,'ОТЧЕТ 22 иномарки'!A:J,7,0)</f>
        <v>0</v>
      </c>
      <c r="AE50" s="91">
        <f t="shared" si="11"/>
        <v>0</v>
      </c>
      <c r="AG50" s="90">
        <f>VLOOKUP($B50,'ОТЧЕТ 23 иномарки'!A:J,6,0)</f>
        <v>7</v>
      </c>
      <c r="AH50" s="91">
        <f t="shared" si="26"/>
        <v>4.8587492191295897E-4</v>
      </c>
      <c r="AI50" s="90">
        <f>VLOOKUP($B50,'ОТЧЕТ 22 иномарки'!A:J,6,0)</f>
        <v>1</v>
      </c>
      <c r="AJ50" s="91">
        <f t="shared" si="13"/>
        <v>6</v>
      </c>
      <c r="AL50" s="90">
        <f>VLOOKUP($B50,'ОТЧЕТ 23 иномарки'!A:J,5,0)</f>
        <v>1</v>
      </c>
      <c r="AM50" s="91">
        <f t="shared" si="27"/>
        <v>1.6523463317911433E-4</v>
      </c>
      <c r="AN50" s="90">
        <f>VLOOKUP($B50,'ОТЧЕТ 22 иномарки'!A:J,5,0)</f>
        <v>0</v>
      </c>
      <c r="AO50" s="91">
        <f t="shared" si="15"/>
        <v>0</v>
      </c>
      <c r="AQ50" s="90">
        <f>VLOOKUP($B50,'ОТЧЕТ 23 иномарки'!A:J,9,0)</f>
        <v>21</v>
      </c>
      <c r="AR50" s="91">
        <f t="shared" si="28"/>
        <v>8.6394865676554084E-4</v>
      </c>
      <c r="AS50" s="90">
        <f>VLOOKUP($B50,'ОТЧЕТ 22 иномарки'!A:J,9,0)</f>
        <v>0</v>
      </c>
      <c r="AT50" s="91">
        <f t="shared" si="17"/>
        <v>0</v>
      </c>
      <c r="AU50" s="85"/>
      <c r="AV50" s="90">
        <f>VLOOKUP($B50,'ОТЧЕТ 23 иномарки'!A:J,2,0)</f>
        <v>1</v>
      </c>
      <c r="AW50" s="91">
        <f t="shared" si="29"/>
        <v>4.0716612377850165E-4</v>
      </c>
      <c r="AX50" s="90">
        <f>VLOOKUP($B50,'ОТЧЕТ 22 иномарки'!A:J,2,0)</f>
        <v>0</v>
      </c>
      <c r="AY50" s="91">
        <f t="shared" si="19"/>
        <v>0</v>
      </c>
    </row>
    <row r="51" spans="1:51" ht="15" customHeight="1" x14ac:dyDescent="0.2">
      <c r="A51" s="89">
        <v>45</v>
      </c>
      <c r="B51" s="83" t="str">
        <f>'ОТЧЕТ 23 иномарки'!A53</f>
        <v>VOLVO</v>
      </c>
      <c r="C51" s="90">
        <f>VLOOKUP($B51,'ОТЧЕТ 23 иномарки'!A:J,10,0)</f>
        <v>217</v>
      </c>
      <c r="D51" s="91">
        <f t="shared" si="20"/>
        <v>8.3378801035895146E-4</v>
      </c>
      <c r="E51" s="90">
        <f>VLOOKUP($B51,'ОТЧЕТ 22 иномарки'!A:J,10,0)</f>
        <v>1642</v>
      </c>
      <c r="F51" s="91">
        <f t="shared" si="1"/>
        <v>-0.86784409257003658</v>
      </c>
      <c r="G51" s="85"/>
      <c r="H51" s="90">
        <f>VLOOKUP($B51,'СВОД Регионы'!A:J,2,0)</f>
        <v>1</v>
      </c>
      <c r="I51" s="91">
        <f t="shared" si="21"/>
        <v>2.9735355337496281E-4</v>
      </c>
      <c r="J51" s="90">
        <f>VLOOKUP($B51,'СВОД Регионы'!A:J,3,0)</f>
        <v>3</v>
      </c>
      <c r="K51" s="91">
        <f t="shared" si="3"/>
        <v>-0.66666666666666674</v>
      </c>
      <c r="M51" s="90">
        <f>VLOOKUP($B51,'ОТЧЕТ 23 иномарки'!A:J,3,0)</f>
        <v>18</v>
      </c>
      <c r="N51" s="91">
        <f t="shared" si="22"/>
        <v>4.3649061545176777E-4</v>
      </c>
      <c r="O51" s="90">
        <f>VLOOKUP($B51,'ОТЧЕТ 22 иномарки'!A:J,3,0)</f>
        <v>118</v>
      </c>
      <c r="P51" s="91">
        <f t="shared" si="5"/>
        <v>-0.84745762711864403</v>
      </c>
      <c r="R51" s="90">
        <f>VLOOKUP($B51,'ОТЧЕТ 23 иномарки'!A:J,4,0)</f>
        <v>39</v>
      </c>
      <c r="S51" s="91">
        <f t="shared" si="23"/>
        <v>1.1685393258426967E-3</v>
      </c>
      <c r="T51" s="90">
        <f>VLOOKUP($B51,'ОТЧЕТ 22 иномарки'!A:J,4,0)</f>
        <v>347</v>
      </c>
      <c r="U51" s="91">
        <f t="shared" si="7"/>
        <v>-0.88760806916426516</v>
      </c>
      <c r="W51" s="90">
        <f>VLOOKUP($B51,'ОТЧЕТ 23 иномарки'!A:J,8,0)</f>
        <v>129</v>
      </c>
      <c r="X51" s="91">
        <f t="shared" si="24"/>
        <v>1.083596532491096E-3</v>
      </c>
      <c r="Y51" s="90">
        <f>VLOOKUP($B51,'ОТЧЕТ 22 иномарки'!A:J,8,0)</f>
        <v>1002</v>
      </c>
      <c r="Z51" s="91">
        <f t="shared" si="9"/>
        <v>-0.87125748502994016</v>
      </c>
      <c r="AB51" s="90">
        <f>VLOOKUP($B51,'ОТЧЕТ 23 иномарки'!A:J,7,0)</f>
        <v>9</v>
      </c>
      <c r="AC51" s="91">
        <f t="shared" si="25"/>
        <v>4.6451612903225807E-4</v>
      </c>
      <c r="AD51" s="90">
        <f>VLOOKUP($B51,'ОТЧЕТ 22 иномарки'!A:J,7,0)</f>
        <v>80</v>
      </c>
      <c r="AE51" s="91">
        <f t="shared" si="11"/>
        <v>-0.88749999999999996</v>
      </c>
      <c r="AG51" s="90">
        <f>VLOOKUP($B51,'ОТЧЕТ 23 иномарки'!A:J,6,0)</f>
        <v>11</v>
      </c>
      <c r="AH51" s="91">
        <f t="shared" si="26"/>
        <v>7.6351773443464983E-4</v>
      </c>
      <c r="AI51" s="90">
        <f>VLOOKUP($B51,'ОТЧЕТ 22 иномарки'!A:J,6,0)</f>
        <v>44</v>
      </c>
      <c r="AJ51" s="91">
        <f t="shared" si="13"/>
        <v>-0.75</v>
      </c>
      <c r="AL51" s="90">
        <f>VLOOKUP($B51,'ОТЧЕТ 23 иномарки'!A:J,5,0)</f>
        <v>1</v>
      </c>
      <c r="AM51" s="91">
        <f t="shared" si="27"/>
        <v>1.6523463317911433E-4</v>
      </c>
      <c r="AN51" s="90">
        <f>VLOOKUP($B51,'ОТЧЕТ 22 иномарки'!A:J,5,0)</f>
        <v>7</v>
      </c>
      <c r="AO51" s="91">
        <f t="shared" si="15"/>
        <v>-0.85714285714285721</v>
      </c>
      <c r="AQ51" s="90">
        <f>VLOOKUP($B51,'ОТЧЕТ 23 иномарки'!A:J,9,0)</f>
        <v>7</v>
      </c>
      <c r="AR51" s="91">
        <f t="shared" si="28"/>
        <v>2.879828855885136E-4</v>
      </c>
      <c r="AS51" s="90">
        <f>VLOOKUP($B51,'ОТЧЕТ 22 иномарки'!A:J,9,0)</f>
        <v>41</v>
      </c>
      <c r="AT51" s="91">
        <f t="shared" si="17"/>
        <v>-0.82926829268292679</v>
      </c>
      <c r="AU51" s="85"/>
      <c r="AV51" s="90">
        <f>VLOOKUP($B51,'ОТЧЕТ 23 иномарки'!A:J,2,0)</f>
        <v>3</v>
      </c>
      <c r="AW51" s="91">
        <f t="shared" si="29"/>
        <v>1.2214983713355048E-3</v>
      </c>
      <c r="AX51" s="90">
        <f>VLOOKUP($B51,'ОТЧЕТ 22 иномарки'!A:J,2,0)</f>
        <v>3</v>
      </c>
      <c r="AY51" s="91">
        <f t="shared" si="19"/>
        <v>0</v>
      </c>
    </row>
    <row r="52" spans="1:51" ht="15" customHeight="1" x14ac:dyDescent="0.2">
      <c r="A52" s="89">
        <v>46</v>
      </c>
      <c r="B52" s="83" t="str">
        <f>'ОТЧЕТ 23 иномарки'!A54</f>
        <v>INFINITI</v>
      </c>
      <c r="C52" s="90">
        <f>VLOOKUP($B52,'ОТЧЕТ 23 иномарки'!A:J,10,0)</f>
        <v>186</v>
      </c>
      <c r="D52" s="91">
        <f t="shared" si="20"/>
        <v>7.1467543745052991E-4</v>
      </c>
      <c r="E52" s="90">
        <f>VLOOKUP($B52,'ОТЧЕТ 22 иномарки'!A:J,10,0)</f>
        <v>760</v>
      </c>
      <c r="F52" s="91">
        <f t="shared" si="1"/>
        <v>-0.75526315789473686</v>
      </c>
      <c r="G52" s="85"/>
      <c r="H52" s="90">
        <f>VLOOKUP($B52,'СВОД Регионы'!A:J,2,0)</f>
        <v>2</v>
      </c>
      <c r="I52" s="91">
        <f t="shared" si="21"/>
        <v>5.9470710674992561E-4</v>
      </c>
      <c r="J52" s="90">
        <f>VLOOKUP($B52,'СВОД Регионы'!A:J,3,0)</f>
        <v>11</v>
      </c>
      <c r="K52" s="91">
        <f t="shared" si="3"/>
        <v>-0.81818181818181812</v>
      </c>
      <c r="M52" s="90">
        <f>VLOOKUP($B52,'ОТЧЕТ 23 иномарки'!A:J,3,0)</f>
        <v>15</v>
      </c>
      <c r="N52" s="91">
        <f t="shared" si="22"/>
        <v>3.6374217954313981E-4</v>
      </c>
      <c r="O52" s="90">
        <f>VLOOKUP($B52,'ОТЧЕТ 22 иномарки'!A:J,3,0)</f>
        <v>55</v>
      </c>
      <c r="P52" s="91">
        <f t="shared" si="5"/>
        <v>-0.72727272727272729</v>
      </c>
      <c r="R52" s="90">
        <f>VLOOKUP($B52,'ОТЧЕТ 23 иномарки'!A:J,4,0)</f>
        <v>18</v>
      </c>
      <c r="S52" s="91">
        <f t="shared" si="23"/>
        <v>5.3932584269662917E-4</v>
      </c>
      <c r="T52" s="90">
        <f>VLOOKUP($B52,'ОТЧЕТ 22 иномарки'!A:J,4,0)</f>
        <v>86</v>
      </c>
      <c r="U52" s="91">
        <f t="shared" si="7"/>
        <v>-0.79069767441860461</v>
      </c>
      <c r="W52" s="90">
        <f>VLOOKUP($B52,'ОТЧЕТ 23 иномарки'!A:J,8,0)</f>
        <v>112</v>
      </c>
      <c r="X52" s="91">
        <f t="shared" si="24"/>
        <v>9.4079698944963381E-4</v>
      </c>
      <c r="Y52" s="90">
        <f>VLOOKUP($B52,'ОТЧЕТ 22 иномарки'!A:J,8,0)</f>
        <v>405</v>
      </c>
      <c r="Z52" s="91">
        <f t="shared" si="9"/>
        <v>-0.72345679012345676</v>
      </c>
      <c r="AB52" s="90">
        <f>VLOOKUP($B52,'ОТЧЕТ 23 иномарки'!A:J,7,0)</f>
        <v>19</v>
      </c>
      <c r="AC52" s="91">
        <f t="shared" si="25"/>
        <v>9.806451612903225E-4</v>
      </c>
      <c r="AD52" s="90">
        <f>VLOOKUP($B52,'ОТЧЕТ 22 иномарки'!A:J,7,0)</f>
        <v>85</v>
      </c>
      <c r="AE52" s="91">
        <f t="shared" si="11"/>
        <v>-0.77647058823529413</v>
      </c>
      <c r="AG52" s="90">
        <f>VLOOKUP($B52,'ОТЧЕТ 23 иномарки'!A:J,6,0)</f>
        <v>11</v>
      </c>
      <c r="AH52" s="91">
        <f t="shared" si="26"/>
        <v>7.6351773443464983E-4</v>
      </c>
      <c r="AI52" s="90">
        <f>VLOOKUP($B52,'ОТЧЕТ 22 иномарки'!A:J,6,0)</f>
        <v>70</v>
      </c>
      <c r="AJ52" s="91">
        <f t="shared" si="13"/>
        <v>-0.84285714285714286</v>
      </c>
      <c r="AL52" s="90">
        <f>VLOOKUP($B52,'ОТЧЕТ 23 иномарки'!A:J,5,0)</f>
        <v>1</v>
      </c>
      <c r="AM52" s="91">
        <f t="shared" si="27"/>
        <v>1.6523463317911433E-4</v>
      </c>
      <c r="AN52" s="90">
        <f>VLOOKUP($B52,'ОТЧЕТ 22 иномарки'!A:J,5,0)</f>
        <v>3</v>
      </c>
      <c r="AO52" s="91">
        <f t="shared" si="15"/>
        <v>-0.66666666666666674</v>
      </c>
      <c r="AQ52" s="90">
        <f>VLOOKUP($B52,'ОТЧЕТ 23 иномарки'!A:J,9,0)</f>
        <v>8</v>
      </c>
      <c r="AR52" s="91">
        <f t="shared" si="28"/>
        <v>3.2912329781544409E-4</v>
      </c>
      <c r="AS52" s="90">
        <f>VLOOKUP($B52,'ОТЧЕТ 22 иномарки'!A:J,9,0)</f>
        <v>10</v>
      </c>
      <c r="AT52" s="91">
        <f t="shared" si="17"/>
        <v>-0.19999999999999996</v>
      </c>
      <c r="AU52" s="85"/>
      <c r="AV52" s="90">
        <f>VLOOKUP($B52,'ОТЧЕТ 23 иномарки'!A:J,2,0)</f>
        <v>2</v>
      </c>
      <c r="AW52" s="91">
        <f t="shared" si="29"/>
        <v>8.1433224755700329E-4</v>
      </c>
      <c r="AX52" s="90">
        <f>VLOOKUP($B52,'ОТЧЕТ 22 иномарки'!A:J,2,0)</f>
        <v>46</v>
      </c>
      <c r="AY52" s="91">
        <f t="shared" si="19"/>
        <v>-0.95652173913043481</v>
      </c>
    </row>
    <row r="53" spans="1:51" ht="15" customHeight="1" x14ac:dyDescent="0.2">
      <c r="A53" s="89">
        <v>47</v>
      </c>
      <c r="B53" s="83" t="str">
        <f>'ОТЧЕТ 23 иномарки'!A55</f>
        <v>DFSK</v>
      </c>
      <c r="C53" s="90">
        <f>VLOOKUP($B53,'ОТЧЕТ 23 иномарки'!A:J,10,0)</f>
        <v>168</v>
      </c>
      <c r="D53" s="91">
        <f t="shared" si="20"/>
        <v>6.4551329834241404E-4</v>
      </c>
      <c r="E53" s="90">
        <f>VLOOKUP($B53,'ОТЧЕТ 22 иномарки'!A:J,10,0)</f>
        <v>103</v>
      </c>
      <c r="F53" s="91">
        <f t="shared" si="1"/>
        <v>0.63106796116504849</v>
      </c>
      <c r="G53" s="85"/>
      <c r="H53" s="90">
        <f>VLOOKUP($B53,'СВОД Регионы'!A:J,2,0)</f>
        <v>2</v>
      </c>
      <c r="I53" s="91">
        <f t="shared" si="21"/>
        <v>5.9470710674992561E-4</v>
      </c>
      <c r="J53" s="90">
        <f>VLOOKUP($B53,'СВОД Регионы'!A:J,3,0)</f>
        <v>2</v>
      </c>
      <c r="K53" s="91">
        <f t="shared" si="3"/>
        <v>0</v>
      </c>
      <c r="M53" s="90">
        <f>VLOOKUP($B53,'ОТЧЕТ 23 иномарки'!A:J,3,0)</f>
        <v>17</v>
      </c>
      <c r="N53" s="91">
        <f t="shared" si="22"/>
        <v>4.1224113681555849E-4</v>
      </c>
      <c r="O53" s="90">
        <f>VLOOKUP($B53,'ОТЧЕТ 22 иномарки'!A:J,3,0)</f>
        <v>24</v>
      </c>
      <c r="P53" s="91">
        <f t="shared" si="5"/>
        <v>-0.29166666666666663</v>
      </c>
      <c r="R53" s="90">
        <f>VLOOKUP($B53,'ОТЧЕТ 23 иномарки'!A:J,4,0)</f>
        <v>20</v>
      </c>
      <c r="S53" s="91">
        <f t="shared" si="23"/>
        <v>5.9925093632958804E-4</v>
      </c>
      <c r="T53" s="90">
        <f>VLOOKUP($B53,'ОТЧЕТ 22 иномарки'!A:J,4,0)</f>
        <v>11</v>
      </c>
      <c r="U53" s="91">
        <f t="shared" si="7"/>
        <v>0.81818181818181812</v>
      </c>
      <c r="W53" s="90">
        <f>VLOOKUP($B53,'ОТЧЕТ 23 иномарки'!A:J,8,0)</f>
        <v>99</v>
      </c>
      <c r="X53" s="91">
        <f t="shared" si="24"/>
        <v>8.3159733888851556E-4</v>
      </c>
      <c r="Y53" s="90">
        <f>VLOOKUP($B53,'ОТЧЕТ 22 иномарки'!A:J,8,0)</f>
        <v>35</v>
      </c>
      <c r="Z53" s="91">
        <f t="shared" si="9"/>
        <v>1.8285714285714287</v>
      </c>
      <c r="AB53" s="90">
        <f>VLOOKUP($B53,'ОТЧЕТ 23 иномарки'!A:J,7,0)</f>
        <v>12</v>
      </c>
      <c r="AC53" s="91">
        <f t="shared" si="25"/>
        <v>6.1935483870967747E-4</v>
      </c>
      <c r="AD53" s="90">
        <f>VLOOKUP($B53,'ОТЧЕТ 22 иномарки'!A:J,7,0)</f>
        <v>7</v>
      </c>
      <c r="AE53" s="91">
        <f t="shared" si="11"/>
        <v>0.71428571428571419</v>
      </c>
      <c r="AG53" s="90">
        <f>VLOOKUP($B53,'ОТЧЕТ 23 иномарки'!A:J,6,0)</f>
        <v>13</v>
      </c>
      <c r="AH53" s="91">
        <f t="shared" si="26"/>
        <v>9.0233914069549523E-4</v>
      </c>
      <c r="AI53" s="90">
        <f>VLOOKUP($B53,'ОТЧЕТ 22 иномарки'!A:J,6,0)</f>
        <v>13</v>
      </c>
      <c r="AJ53" s="91">
        <f t="shared" si="13"/>
        <v>0</v>
      </c>
      <c r="AL53" s="90">
        <f>VLOOKUP($B53,'ОТЧЕТ 23 иномарки'!A:J,5,0)</f>
        <v>1</v>
      </c>
      <c r="AM53" s="91">
        <f t="shared" si="27"/>
        <v>1.6523463317911433E-4</v>
      </c>
      <c r="AN53" s="90">
        <f>VLOOKUP($B53,'ОТЧЕТ 22 иномарки'!A:J,5,0)</f>
        <v>0</v>
      </c>
      <c r="AO53" s="91">
        <f t="shared" si="15"/>
        <v>0</v>
      </c>
      <c r="AQ53" s="90">
        <f>VLOOKUP($B53,'ОТЧЕТ 23 иномарки'!A:J,9,0)</f>
        <v>5</v>
      </c>
      <c r="AR53" s="91">
        <f t="shared" si="28"/>
        <v>2.0570206113465256E-4</v>
      </c>
      <c r="AS53" s="90">
        <f>VLOOKUP($B53,'ОТЧЕТ 22 иномарки'!A:J,9,0)</f>
        <v>13</v>
      </c>
      <c r="AT53" s="91">
        <f t="shared" si="17"/>
        <v>-0.61538461538461542</v>
      </c>
      <c r="AU53" s="85"/>
      <c r="AV53" s="90">
        <f>VLOOKUP($B53,'ОТЧЕТ 23 иномарки'!A:J,2,0)</f>
        <v>1</v>
      </c>
      <c r="AW53" s="91">
        <f t="shared" si="29"/>
        <v>4.0716612377850165E-4</v>
      </c>
      <c r="AX53" s="90">
        <f>VLOOKUP($B53,'ОТЧЕТ 22 иномарки'!A:J,2,0)</f>
        <v>0</v>
      </c>
      <c r="AY53" s="91">
        <f t="shared" si="19"/>
        <v>0</v>
      </c>
    </row>
    <row r="54" spans="1:51" ht="15" customHeight="1" x14ac:dyDescent="0.2">
      <c r="A54" s="89">
        <v>48</v>
      </c>
      <c r="B54" s="83" t="str">
        <f>'ОТЧЕТ 23 иномарки'!A56</f>
        <v>GMC</v>
      </c>
      <c r="C54" s="90">
        <f>VLOOKUP($B54,'ОТЧЕТ 23 иномарки'!A:J,10,0)</f>
        <v>135</v>
      </c>
      <c r="D54" s="91">
        <f t="shared" si="20"/>
        <v>5.1871604331086847E-4</v>
      </c>
      <c r="E54" s="90">
        <f>VLOOKUP($B54,'ОТЧЕТ 22 иномарки'!A:J,10,0)</f>
        <v>10</v>
      </c>
      <c r="F54" s="91">
        <f t="shared" si="1"/>
        <v>12.5</v>
      </c>
      <c r="G54" s="85"/>
      <c r="H54" s="90" t="e">
        <f>VLOOKUP($B54,'СВОД Регионы'!A:J,2,0)</f>
        <v>#N/A</v>
      </c>
      <c r="I54" s="91" t="e">
        <f t="shared" si="21"/>
        <v>#N/A</v>
      </c>
      <c r="J54" s="90" t="e">
        <f>VLOOKUP($B54,'СВОД Регионы'!A:J,3,0)</f>
        <v>#N/A</v>
      </c>
      <c r="K54" s="91">
        <f t="shared" si="3"/>
        <v>0</v>
      </c>
      <c r="M54" s="90">
        <f>VLOOKUP($B54,'ОТЧЕТ 23 иномарки'!A:J,3,0)</f>
        <v>4</v>
      </c>
      <c r="N54" s="91">
        <f t="shared" si="22"/>
        <v>9.6997914544837287E-5</v>
      </c>
      <c r="O54" s="90">
        <f>VLOOKUP($B54,'ОТЧЕТ 22 иномарки'!A:J,3,0)</f>
        <v>1</v>
      </c>
      <c r="P54" s="91">
        <f t="shared" si="5"/>
        <v>3</v>
      </c>
      <c r="R54" s="90">
        <f>VLOOKUP($B54,'ОТЧЕТ 23 иномарки'!A:J,4,0)</f>
        <v>15</v>
      </c>
      <c r="S54" s="91">
        <f t="shared" si="23"/>
        <v>4.4943820224719103E-4</v>
      </c>
      <c r="T54" s="90">
        <f>VLOOKUP($B54,'ОТЧЕТ 22 иномарки'!A:J,4,0)</f>
        <v>1</v>
      </c>
      <c r="U54" s="91">
        <f t="shared" si="7"/>
        <v>14</v>
      </c>
      <c r="W54" s="90">
        <f>VLOOKUP($B54,'ОТЧЕТ 23 иномарки'!A:J,8,0)</f>
        <v>84</v>
      </c>
      <c r="X54" s="91">
        <f t="shared" si="24"/>
        <v>7.055977420872253E-4</v>
      </c>
      <c r="Y54" s="90">
        <f>VLOOKUP($B54,'ОТЧЕТ 22 иномарки'!A:J,8,0)</f>
        <v>3</v>
      </c>
      <c r="Z54" s="91">
        <f t="shared" si="9"/>
        <v>27</v>
      </c>
      <c r="AB54" s="90">
        <f>VLOOKUP($B54,'ОТЧЕТ 23 иномарки'!A:J,7,0)</f>
        <v>2</v>
      </c>
      <c r="AC54" s="91">
        <f t="shared" si="25"/>
        <v>1.032258064516129E-4</v>
      </c>
      <c r="AD54" s="90">
        <f>VLOOKUP($B54,'ОТЧЕТ 22 иномарки'!A:J,7,0)</f>
        <v>2</v>
      </c>
      <c r="AE54" s="91">
        <f t="shared" si="11"/>
        <v>0</v>
      </c>
      <c r="AG54" s="90">
        <f>VLOOKUP($B54,'ОТЧЕТ 23 иномарки'!A:J,6,0)</f>
        <v>8</v>
      </c>
      <c r="AH54" s="91">
        <f t="shared" si="26"/>
        <v>5.5528562504338172E-4</v>
      </c>
      <c r="AI54" s="90">
        <f>VLOOKUP($B54,'ОТЧЕТ 22 иномарки'!A:J,6,0)</f>
        <v>0</v>
      </c>
      <c r="AJ54" s="91">
        <f t="shared" si="13"/>
        <v>0</v>
      </c>
      <c r="AL54" s="90">
        <f>VLOOKUP($B54,'ОТЧЕТ 23 иномарки'!A:J,5,0)</f>
        <v>16</v>
      </c>
      <c r="AM54" s="91">
        <f t="shared" si="27"/>
        <v>2.6437541308658294E-3</v>
      </c>
      <c r="AN54" s="90">
        <f>VLOOKUP($B54,'ОТЧЕТ 22 иномарки'!A:J,5,0)</f>
        <v>0</v>
      </c>
      <c r="AO54" s="91">
        <f t="shared" si="15"/>
        <v>0</v>
      </c>
      <c r="AQ54" s="90">
        <f>VLOOKUP($B54,'ОТЧЕТ 23 иномарки'!A:J,9,0)</f>
        <v>5</v>
      </c>
      <c r="AR54" s="91">
        <f t="shared" si="28"/>
        <v>2.0570206113465256E-4</v>
      </c>
      <c r="AS54" s="90">
        <f>VLOOKUP($B54,'ОТЧЕТ 22 иномарки'!A:J,9,0)</f>
        <v>2</v>
      </c>
      <c r="AT54" s="91">
        <f t="shared" si="17"/>
        <v>1.5</v>
      </c>
      <c r="AU54" s="85"/>
      <c r="AV54" s="90">
        <f>VLOOKUP($B54,'ОТЧЕТ 23 иномарки'!A:J,2,0)</f>
        <v>1</v>
      </c>
      <c r="AW54" s="91">
        <f t="shared" si="29"/>
        <v>4.0716612377850165E-4</v>
      </c>
      <c r="AX54" s="90">
        <f>VLOOKUP($B54,'ОТЧЕТ 22 иномарки'!A:J,2,0)</f>
        <v>1</v>
      </c>
      <c r="AY54" s="91">
        <f t="shared" si="19"/>
        <v>0</v>
      </c>
    </row>
    <row r="55" spans="1:51" ht="15" customHeight="1" x14ac:dyDescent="0.2">
      <c r="A55" s="89">
        <v>49</v>
      </c>
      <c r="B55" s="83" t="str">
        <f>'ОТЧЕТ 23 иномарки'!A57</f>
        <v>SKYWELL</v>
      </c>
      <c r="C55" s="90">
        <f>VLOOKUP($B55,'ОТЧЕТ 23 иномарки'!A:J,10,0)</f>
        <v>122</v>
      </c>
      <c r="D55" s="91">
        <f t="shared" si="20"/>
        <v>4.6876560951056257E-4</v>
      </c>
      <c r="E55" s="90">
        <f>VLOOKUP($B55,'ОТЧЕТ 22 иномарки'!A:J,10,0)</f>
        <v>11</v>
      </c>
      <c r="F55" s="91">
        <f t="shared" si="1"/>
        <v>10.090909090909092</v>
      </c>
      <c r="G55" s="85"/>
      <c r="H55" s="90">
        <f>VLOOKUP($B55,'СВОД Регионы'!A:J,2,0)</f>
        <v>5</v>
      </c>
      <c r="I55" s="91">
        <f t="shared" si="21"/>
        <v>1.4867677668748143E-3</v>
      </c>
      <c r="J55" s="90">
        <f>VLOOKUP($B55,'СВОД Регионы'!A:J,3,0)</f>
        <v>0</v>
      </c>
      <c r="K55" s="91">
        <f t="shared" si="3"/>
        <v>0</v>
      </c>
      <c r="M55" s="90">
        <f>VLOOKUP($B55,'ОТЧЕТ 23 иномарки'!A:J,3,0)</f>
        <v>16</v>
      </c>
      <c r="N55" s="91">
        <f t="shared" si="22"/>
        <v>3.8799165817934915E-4</v>
      </c>
      <c r="O55" s="90">
        <f>VLOOKUP($B55,'ОТЧЕТ 22 иномарки'!A:J,3,0)</f>
        <v>0</v>
      </c>
      <c r="P55" s="91">
        <f t="shared" si="5"/>
        <v>0</v>
      </c>
      <c r="R55" s="90">
        <f>VLOOKUP($B55,'ОТЧЕТ 23 иномарки'!A:J,4,0)</f>
        <v>28</v>
      </c>
      <c r="S55" s="91">
        <f t="shared" si="23"/>
        <v>8.3895131086142319E-4</v>
      </c>
      <c r="T55" s="90">
        <f>VLOOKUP($B55,'ОТЧЕТ 22 иномарки'!A:J,4,0)</f>
        <v>0</v>
      </c>
      <c r="U55" s="91">
        <f t="shared" si="7"/>
        <v>0</v>
      </c>
      <c r="W55" s="90">
        <f>VLOOKUP($B55,'ОТЧЕТ 23 иномарки'!A:J,8,0)</f>
        <v>37</v>
      </c>
      <c r="X55" s="91">
        <f t="shared" si="24"/>
        <v>3.1079900544318258E-4</v>
      </c>
      <c r="Y55" s="90">
        <f>VLOOKUP($B55,'ОТЧЕТ 22 иномарки'!A:J,8,0)</f>
        <v>3</v>
      </c>
      <c r="Z55" s="91">
        <f t="shared" si="9"/>
        <v>11.333333333333334</v>
      </c>
      <c r="AB55" s="90">
        <f>VLOOKUP($B55,'ОТЧЕТ 23 иномарки'!A:J,7,0)</f>
        <v>23</v>
      </c>
      <c r="AC55" s="91">
        <f t="shared" si="25"/>
        <v>1.1870967741935484E-3</v>
      </c>
      <c r="AD55" s="90">
        <f>VLOOKUP($B55,'ОТЧЕТ 22 иномарки'!A:J,7,0)</f>
        <v>8</v>
      </c>
      <c r="AE55" s="91">
        <f t="shared" si="11"/>
        <v>1.875</v>
      </c>
      <c r="AG55" s="90">
        <f>VLOOKUP($B55,'ОТЧЕТ 23 иномарки'!A:J,6,0)</f>
        <v>2</v>
      </c>
      <c r="AH55" s="91">
        <f t="shared" si="26"/>
        <v>1.3882140626084543E-4</v>
      </c>
      <c r="AI55" s="90">
        <f>VLOOKUP($B55,'ОТЧЕТ 22 иномарки'!A:J,6,0)</f>
        <v>0</v>
      </c>
      <c r="AJ55" s="91">
        <f t="shared" si="13"/>
        <v>0</v>
      </c>
      <c r="AL55" s="90">
        <f>VLOOKUP($B55,'ОТЧЕТ 23 иномарки'!A:J,5,0)</f>
        <v>2</v>
      </c>
      <c r="AM55" s="91">
        <f t="shared" si="27"/>
        <v>3.3046926635822867E-4</v>
      </c>
      <c r="AN55" s="90">
        <f>VLOOKUP($B55,'ОТЧЕТ 22 иномарки'!A:J,5,0)</f>
        <v>0</v>
      </c>
      <c r="AO55" s="91">
        <f t="shared" si="15"/>
        <v>0</v>
      </c>
      <c r="AQ55" s="90">
        <f>VLOOKUP($B55,'ОТЧЕТ 23 иномарки'!A:J,9,0)</f>
        <v>14</v>
      </c>
      <c r="AR55" s="91">
        <f t="shared" si="28"/>
        <v>5.7596577117702719E-4</v>
      </c>
      <c r="AS55" s="90">
        <f>VLOOKUP($B55,'ОТЧЕТ 22 иномарки'!A:J,9,0)</f>
        <v>0</v>
      </c>
      <c r="AT55" s="91">
        <f t="shared" si="17"/>
        <v>0</v>
      </c>
      <c r="AU55" s="85"/>
      <c r="AV55" s="90">
        <f>VLOOKUP($B55,'ОТЧЕТ 23 иномарки'!A:J,2,0)</f>
        <v>0</v>
      </c>
      <c r="AW55" s="91">
        <f t="shared" si="29"/>
        <v>0</v>
      </c>
      <c r="AX55" s="90">
        <f>VLOOKUP($B55,'ОТЧЕТ 22 иномарки'!A:J,2,0)</f>
        <v>0</v>
      </c>
      <c r="AY55" s="91">
        <f t="shared" si="19"/>
        <v>0</v>
      </c>
    </row>
    <row r="56" spans="1:51" ht="15" customHeight="1" x14ac:dyDescent="0.2">
      <c r="A56" s="89">
        <v>50</v>
      </c>
      <c r="B56" s="83" t="str">
        <f>'ОТЧЕТ 23 иномарки'!A58</f>
        <v>MINI</v>
      </c>
      <c r="C56" s="90">
        <f>VLOOKUP($B56,'ОТЧЕТ 23 иномарки'!A:J,10,0)</f>
        <v>88</v>
      </c>
      <c r="D56" s="91">
        <f t="shared" si="20"/>
        <v>3.3812601341745498E-4</v>
      </c>
      <c r="E56" s="90">
        <f>VLOOKUP($B56,'ОТЧЕТ 22 иномарки'!A:J,10,0)</f>
        <v>631</v>
      </c>
      <c r="F56" s="91">
        <f t="shared" si="1"/>
        <v>-0.86053882725832009</v>
      </c>
      <c r="G56" s="85"/>
      <c r="H56" s="90">
        <f>VLOOKUP($B56,'СВОД Регионы'!A:J,2,0)</f>
        <v>1</v>
      </c>
      <c r="I56" s="91">
        <f t="shared" si="21"/>
        <v>2.9735355337496281E-4</v>
      </c>
      <c r="J56" s="90">
        <f>VLOOKUP($B56,'СВОД Регионы'!A:J,3,0)</f>
        <v>0</v>
      </c>
      <c r="K56" s="91">
        <f t="shared" si="3"/>
        <v>0</v>
      </c>
      <c r="M56" s="90">
        <f>VLOOKUP($B56,'ОТЧЕТ 23 иномарки'!A:J,3,0)</f>
        <v>7</v>
      </c>
      <c r="N56" s="91">
        <f t="shared" si="22"/>
        <v>1.6974635045346526E-4</v>
      </c>
      <c r="O56" s="90">
        <f>VLOOKUP($B56,'ОТЧЕТ 22 иномарки'!A:J,3,0)</f>
        <v>27</v>
      </c>
      <c r="P56" s="91">
        <f t="shared" si="5"/>
        <v>-0.7407407407407407</v>
      </c>
      <c r="R56" s="90">
        <f>VLOOKUP($B56,'ОТЧЕТ 23 иномарки'!A:J,4,0)</f>
        <v>16</v>
      </c>
      <c r="S56" s="91">
        <f t="shared" si="23"/>
        <v>4.7940074906367041E-4</v>
      </c>
      <c r="T56" s="90">
        <f>VLOOKUP($B56,'ОТЧЕТ 22 иномарки'!A:J,4,0)</f>
        <v>89</v>
      </c>
      <c r="U56" s="91">
        <f t="shared" si="7"/>
        <v>-0.8202247191011236</v>
      </c>
      <c r="W56" s="90">
        <f>VLOOKUP($B56,'ОТЧЕТ 23 иномарки'!A:J,8,0)</f>
        <v>43</v>
      </c>
      <c r="X56" s="91">
        <f t="shared" si="24"/>
        <v>3.6119884416369865E-4</v>
      </c>
      <c r="Y56" s="90">
        <f>VLOOKUP($B56,'ОТЧЕТ 22 иномарки'!A:J,8,0)</f>
        <v>428</v>
      </c>
      <c r="Z56" s="91">
        <f t="shared" si="9"/>
        <v>-0.89953271028037385</v>
      </c>
      <c r="AB56" s="90">
        <f>VLOOKUP($B56,'ОТЧЕТ 23 иномарки'!A:J,7,0)</f>
        <v>3</v>
      </c>
      <c r="AC56" s="91">
        <f t="shared" si="25"/>
        <v>1.5483870967741937E-4</v>
      </c>
      <c r="AD56" s="90">
        <f>VLOOKUP($B56,'ОТЧЕТ 22 иномарки'!A:J,7,0)</f>
        <v>11</v>
      </c>
      <c r="AE56" s="91">
        <f t="shared" si="11"/>
        <v>-0.72727272727272729</v>
      </c>
      <c r="AG56" s="90">
        <f>VLOOKUP($B56,'ОТЧЕТ 23 иномарки'!A:J,6,0)</f>
        <v>2</v>
      </c>
      <c r="AH56" s="91">
        <f t="shared" si="26"/>
        <v>1.3882140626084543E-4</v>
      </c>
      <c r="AI56" s="90">
        <f>VLOOKUP($B56,'ОТЧЕТ 22 иномарки'!A:J,6,0)</f>
        <v>11</v>
      </c>
      <c r="AJ56" s="91">
        <f t="shared" si="13"/>
        <v>-0.81818181818181812</v>
      </c>
      <c r="AL56" s="90">
        <f>VLOOKUP($B56,'ОТЧЕТ 23 иномарки'!A:J,5,0)</f>
        <v>0</v>
      </c>
      <c r="AM56" s="91">
        <f t="shared" si="27"/>
        <v>0</v>
      </c>
      <c r="AN56" s="90">
        <f>VLOOKUP($B56,'ОТЧЕТ 22 иномарки'!A:J,5,0)</f>
        <v>6</v>
      </c>
      <c r="AO56" s="91">
        <f t="shared" si="15"/>
        <v>-1</v>
      </c>
      <c r="AQ56" s="90">
        <f>VLOOKUP($B56,'ОТЧЕТ 23 иномарки'!A:J,9,0)</f>
        <v>17</v>
      </c>
      <c r="AR56" s="91">
        <f t="shared" si="28"/>
        <v>6.9938700785781877E-4</v>
      </c>
      <c r="AS56" s="90">
        <f>VLOOKUP($B56,'ОТЧЕТ 22 иномарки'!A:J,9,0)</f>
        <v>58</v>
      </c>
      <c r="AT56" s="91">
        <f t="shared" si="17"/>
        <v>-0.7068965517241379</v>
      </c>
      <c r="AU56" s="85"/>
      <c r="AV56" s="90">
        <f>VLOOKUP($B56,'ОТЧЕТ 23 иномарки'!A:J,2,0)</f>
        <v>0</v>
      </c>
      <c r="AW56" s="91">
        <f t="shared" si="29"/>
        <v>0</v>
      </c>
      <c r="AX56" s="90">
        <f>VLOOKUP($B56,'ОТЧЕТ 22 иномарки'!A:J,2,0)</f>
        <v>1</v>
      </c>
      <c r="AY56" s="91">
        <f t="shared" si="19"/>
        <v>-1</v>
      </c>
    </row>
    <row r="57" spans="1:51" ht="15" hidden="1" customHeight="1" outlineLevel="1" x14ac:dyDescent="0.2">
      <c r="A57" s="89">
        <v>51</v>
      </c>
      <c r="B57" s="83" t="str">
        <f>'ОТЧЕТ 23 иномарки'!A59</f>
        <v>BENTLEY</v>
      </c>
      <c r="C57" s="90">
        <f>VLOOKUP($B57,'ОТЧЕТ 23 иномарки'!A:J,10,0)</f>
        <v>72</v>
      </c>
      <c r="D57" s="91">
        <f t="shared" si="20"/>
        <v>2.7664855643246315E-4</v>
      </c>
      <c r="E57" s="90">
        <f>VLOOKUP($B57,'ОТЧЕТ 22 иномарки'!A:J,10,0)</f>
        <v>61</v>
      </c>
      <c r="F57" s="91">
        <f t="shared" si="1"/>
        <v>0.18032786885245899</v>
      </c>
      <c r="G57" s="85"/>
      <c r="H57" s="90" t="e">
        <f>VLOOKUP($B57,'СВОД Регионы'!A:J,2,0)</f>
        <v>#N/A</v>
      </c>
      <c r="I57" s="91" t="e">
        <f t="shared" si="21"/>
        <v>#N/A</v>
      </c>
      <c r="J57" s="90" t="e">
        <f>VLOOKUP($B57,'СВОД Регионы'!A:J,3,0)</f>
        <v>#N/A</v>
      </c>
      <c r="K57" s="91">
        <f t="shared" si="3"/>
        <v>0</v>
      </c>
      <c r="M57" s="90">
        <f>VLOOKUP($B57,'ОТЧЕТ 23 иномарки'!A:J,3,0)</f>
        <v>4</v>
      </c>
      <c r="N57" s="91">
        <f t="shared" si="22"/>
        <v>9.6997914544837287E-5</v>
      </c>
      <c r="O57" s="90">
        <f>VLOOKUP($B57,'ОТЧЕТ 22 иномарки'!A:J,3,0)</f>
        <v>1</v>
      </c>
      <c r="P57" s="91">
        <f t="shared" si="5"/>
        <v>3</v>
      </c>
      <c r="R57" s="90">
        <f>VLOOKUP($B57,'ОТЧЕТ 23 иномарки'!A:J,4,0)</f>
        <v>10</v>
      </c>
      <c r="S57" s="91">
        <f t="shared" si="23"/>
        <v>2.9962546816479402E-4</v>
      </c>
      <c r="T57" s="90">
        <f>VLOOKUP($B57,'ОТЧЕТ 22 иномарки'!A:J,4,0)</f>
        <v>7</v>
      </c>
      <c r="U57" s="91">
        <f t="shared" si="7"/>
        <v>0.4285714285714286</v>
      </c>
      <c r="W57" s="90">
        <f>VLOOKUP($B57,'ОТЧЕТ 23 иномарки'!A:J,8,0)</f>
        <v>42</v>
      </c>
      <c r="X57" s="91">
        <f t="shared" si="24"/>
        <v>3.5279887104361265E-4</v>
      </c>
      <c r="Y57" s="90">
        <f>VLOOKUP($B57,'ОТЧЕТ 22 иномарки'!A:J,8,0)</f>
        <v>44</v>
      </c>
      <c r="Z57" s="91">
        <f t="shared" si="9"/>
        <v>-4.5454545454545414E-2</v>
      </c>
      <c r="AB57" s="90">
        <f>VLOOKUP($B57,'ОТЧЕТ 23 иномарки'!A:J,7,0)</f>
        <v>4</v>
      </c>
      <c r="AC57" s="91">
        <f t="shared" si="25"/>
        <v>2.064516129032258E-4</v>
      </c>
      <c r="AD57" s="90">
        <f>VLOOKUP($B57,'ОТЧЕТ 22 иномарки'!A:J,7,0)</f>
        <v>0</v>
      </c>
      <c r="AE57" s="91">
        <f t="shared" si="11"/>
        <v>0</v>
      </c>
      <c r="AG57" s="90">
        <f>VLOOKUP($B57,'ОТЧЕТ 23 иномарки'!A:J,6,0)</f>
        <v>5</v>
      </c>
      <c r="AH57" s="91">
        <f t="shared" si="26"/>
        <v>3.4705351565211356E-4</v>
      </c>
      <c r="AI57" s="90">
        <f>VLOOKUP($B57,'ОТЧЕТ 22 иномарки'!A:J,6,0)</f>
        <v>3</v>
      </c>
      <c r="AJ57" s="91">
        <f t="shared" si="13"/>
        <v>0.66666666666666674</v>
      </c>
      <c r="AL57" s="90">
        <f>VLOOKUP($B57,'ОТЧЕТ 23 иномарки'!A:J,5,0)</f>
        <v>0</v>
      </c>
      <c r="AM57" s="91">
        <f t="shared" si="27"/>
        <v>0</v>
      </c>
      <c r="AN57" s="90">
        <f>VLOOKUP($B57,'ОТЧЕТ 22 иномарки'!A:J,5,0)</f>
        <v>3</v>
      </c>
      <c r="AO57" s="91">
        <f t="shared" si="15"/>
        <v>-1</v>
      </c>
      <c r="AQ57" s="90">
        <f>VLOOKUP($B57,'ОТЧЕТ 23 иномарки'!A:J,9,0)</f>
        <v>6</v>
      </c>
      <c r="AR57" s="91">
        <f t="shared" si="28"/>
        <v>2.468424733615831E-4</v>
      </c>
      <c r="AS57" s="90">
        <f>VLOOKUP($B57,'ОТЧЕТ 22 иномарки'!A:J,9,0)</f>
        <v>3</v>
      </c>
      <c r="AT57" s="91">
        <f t="shared" si="17"/>
        <v>1</v>
      </c>
      <c r="AU57" s="85"/>
      <c r="AV57" s="90">
        <f>VLOOKUP($B57,'ОТЧЕТ 23 иномарки'!A:J,2,0)</f>
        <v>1</v>
      </c>
      <c r="AW57" s="91">
        <f t="shared" si="29"/>
        <v>4.0716612377850165E-4</v>
      </c>
      <c r="AX57" s="90">
        <f>VLOOKUP($B57,'ОТЧЕТ 22 иномарки'!A:J,2,0)</f>
        <v>0</v>
      </c>
      <c r="AY57" s="91">
        <f t="shared" si="19"/>
        <v>0</v>
      </c>
    </row>
    <row r="58" spans="1:51" ht="15" hidden="1" customHeight="1" outlineLevel="1" x14ac:dyDescent="0.2">
      <c r="A58" s="89">
        <v>52</v>
      </c>
      <c r="B58" s="83" t="str">
        <f>'ОТЧЕТ 23 иномарки'!A60</f>
        <v>LAMBORGHINI</v>
      </c>
      <c r="C58" s="90">
        <f>VLOOKUP($B58,'ОТЧЕТ 23 иномарки'!A:J,10,0)</f>
        <v>62</v>
      </c>
      <c r="D58" s="91">
        <f t="shared" si="20"/>
        <v>2.3822514581684328E-4</v>
      </c>
      <c r="E58" s="90">
        <f>VLOOKUP($B58,'ОТЧЕТ 22 иномарки'!A:J,10,0)</f>
        <v>19</v>
      </c>
      <c r="F58" s="91">
        <f t="shared" si="1"/>
        <v>2.263157894736842</v>
      </c>
      <c r="G58" s="85"/>
      <c r="H58" s="90" t="e">
        <f>VLOOKUP($B58,'СВОД Регионы'!A:J,2,0)</f>
        <v>#N/A</v>
      </c>
      <c r="I58" s="91" t="e">
        <f t="shared" si="21"/>
        <v>#N/A</v>
      </c>
      <c r="J58" s="90" t="e">
        <f>VLOOKUP($B58,'СВОД Регионы'!A:J,3,0)</f>
        <v>#N/A</v>
      </c>
      <c r="K58" s="91">
        <f t="shared" si="3"/>
        <v>0</v>
      </c>
      <c r="M58" s="90">
        <f>VLOOKUP($B58,'ОТЧЕТ 23 иномарки'!A:J,3,0)</f>
        <v>4</v>
      </c>
      <c r="N58" s="91">
        <f t="shared" si="22"/>
        <v>9.6997914544837287E-5</v>
      </c>
      <c r="O58" s="90">
        <f>VLOOKUP($B58,'ОТЧЕТ 22 иномарки'!A:J,3,0)</f>
        <v>0</v>
      </c>
      <c r="P58" s="91">
        <f t="shared" si="5"/>
        <v>0</v>
      </c>
      <c r="R58" s="90">
        <f>VLOOKUP($B58,'ОТЧЕТ 23 иномарки'!A:J,4,0)</f>
        <v>10</v>
      </c>
      <c r="S58" s="91">
        <f t="shared" si="23"/>
        <v>2.9962546816479402E-4</v>
      </c>
      <c r="T58" s="90">
        <f>VLOOKUP($B58,'ОТЧЕТ 22 иномарки'!A:J,4,0)</f>
        <v>1</v>
      </c>
      <c r="U58" s="91">
        <f t="shared" si="7"/>
        <v>9</v>
      </c>
      <c r="W58" s="90">
        <f>VLOOKUP($B58,'ОТЧЕТ 23 иномарки'!A:J,8,0)</f>
        <v>40</v>
      </c>
      <c r="X58" s="91">
        <f t="shared" si="24"/>
        <v>3.3599892480344065E-4</v>
      </c>
      <c r="Y58" s="90">
        <f>VLOOKUP($B58,'ОТЧЕТ 22 иномарки'!A:J,8,0)</f>
        <v>14</v>
      </c>
      <c r="Z58" s="91">
        <f t="shared" si="9"/>
        <v>1.8571428571428572</v>
      </c>
      <c r="AB58" s="90">
        <f>VLOOKUP($B58,'ОТЧЕТ 23 иномарки'!A:J,7,0)</f>
        <v>4</v>
      </c>
      <c r="AC58" s="91">
        <f t="shared" si="25"/>
        <v>2.064516129032258E-4</v>
      </c>
      <c r="AD58" s="90">
        <f>VLOOKUP($B58,'ОТЧЕТ 22 иномарки'!A:J,7,0)</f>
        <v>0</v>
      </c>
      <c r="AE58" s="91">
        <f t="shared" si="11"/>
        <v>0</v>
      </c>
      <c r="AG58" s="90">
        <f>VLOOKUP($B58,'ОТЧЕТ 23 иномарки'!A:J,6,0)</f>
        <v>0</v>
      </c>
      <c r="AH58" s="91">
        <f t="shared" si="26"/>
        <v>0</v>
      </c>
      <c r="AI58" s="90">
        <f>VLOOKUP($B58,'ОТЧЕТ 22 иномарки'!A:J,6,0)</f>
        <v>2</v>
      </c>
      <c r="AJ58" s="91">
        <f t="shared" si="13"/>
        <v>-1</v>
      </c>
      <c r="AL58" s="90">
        <f>VLOOKUP($B58,'ОТЧЕТ 23 иномарки'!A:J,5,0)</f>
        <v>1</v>
      </c>
      <c r="AM58" s="91">
        <f t="shared" si="27"/>
        <v>1.6523463317911433E-4</v>
      </c>
      <c r="AN58" s="90">
        <f>VLOOKUP($B58,'ОТЧЕТ 22 иномарки'!A:J,5,0)</f>
        <v>0</v>
      </c>
      <c r="AO58" s="91">
        <f t="shared" si="15"/>
        <v>0</v>
      </c>
      <c r="AQ58" s="90">
        <f>VLOOKUP($B58,'ОТЧЕТ 23 иномарки'!A:J,9,0)</f>
        <v>3</v>
      </c>
      <c r="AR58" s="91">
        <f t="shared" si="28"/>
        <v>1.2342123668079155E-4</v>
      </c>
      <c r="AS58" s="90">
        <f>VLOOKUP($B58,'ОТЧЕТ 22 иномарки'!A:J,9,0)</f>
        <v>2</v>
      </c>
      <c r="AT58" s="91">
        <f t="shared" si="17"/>
        <v>0.5</v>
      </c>
      <c r="AU58" s="85"/>
      <c r="AV58" s="90">
        <f>VLOOKUP($B58,'ОТЧЕТ 23 иномарки'!A:J,2,0)</f>
        <v>0</v>
      </c>
      <c r="AW58" s="91">
        <f t="shared" si="29"/>
        <v>0</v>
      </c>
      <c r="AX58" s="90">
        <f>VLOOKUP($B58,'ОТЧЕТ 22 иномарки'!A:J,2,0)</f>
        <v>0</v>
      </c>
      <c r="AY58" s="91">
        <f t="shared" si="19"/>
        <v>0</v>
      </c>
    </row>
    <row r="59" spans="1:51" ht="15" hidden="1" customHeight="1" outlineLevel="1" x14ac:dyDescent="0.2">
      <c r="A59" s="89">
        <v>53</v>
      </c>
      <c r="B59" s="83" t="str">
        <f>'ОТЧЕТ 23 иномарки'!A61</f>
        <v>PEUGEOT</v>
      </c>
      <c r="C59" s="90">
        <f>VLOOKUP($B59,'ОТЧЕТ 23 иномарки'!A:J,10,0)</f>
        <v>60</v>
      </c>
      <c r="D59" s="91">
        <f t="shared" si="20"/>
        <v>2.305404636937193E-4</v>
      </c>
      <c r="E59" s="90">
        <f>VLOOKUP($B59,'ОТЧЕТ 22 иномарки'!A:J,10,0)</f>
        <v>310</v>
      </c>
      <c r="F59" s="91">
        <f t="shared" si="1"/>
        <v>-0.80645161290322576</v>
      </c>
      <c r="G59" s="85"/>
      <c r="H59" s="90">
        <f>VLOOKUP($B59,'СВОД Регионы'!A:J,2,0)</f>
        <v>1</v>
      </c>
      <c r="I59" s="91">
        <f t="shared" si="21"/>
        <v>2.9735355337496281E-4</v>
      </c>
      <c r="J59" s="90">
        <f>VLOOKUP($B59,'СВОД Регионы'!A:J,3,0)</f>
        <v>2</v>
      </c>
      <c r="K59" s="91">
        <f t="shared" si="3"/>
        <v>-0.5</v>
      </c>
      <c r="M59" s="90">
        <f>VLOOKUP($B59,'ОТЧЕТ 23 иномарки'!A:J,3,0)</f>
        <v>1</v>
      </c>
      <c r="N59" s="91">
        <f t="shared" si="22"/>
        <v>2.4249478636209322E-5</v>
      </c>
      <c r="O59" s="90">
        <f>VLOOKUP($B59,'ОТЧЕТ 22 иномарки'!A:J,3,0)</f>
        <v>23</v>
      </c>
      <c r="P59" s="91">
        <f t="shared" si="5"/>
        <v>-0.95652173913043481</v>
      </c>
      <c r="R59" s="90">
        <f>VLOOKUP($B59,'ОТЧЕТ 23 иномарки'!A:J,4,0)</f>
        <v>11</v>
      </c>
      <c r="S59" s="91">
        <f t="shared" si="23"/>
        <v>3.295880149812734E-4</v>
      </c>
      <c r="T59" s="90">
        <f>VLOOKUP($B59,'ОТЧЕТ 22 иномарки'!A:J,4,0)</f>
        <v>69</v>
      </c>
      <c r="U59" s="91">
        <f t="shared" si="7"/>
        <v>-0.84057971014492749</v>
      </c>
      <c r="W59" s="90">
        <f>VLOOKUP($B59,'ОТЧЕТ 23 иномарки'!A:J,8,0)</f>
        <v>42</v>
      </c>
      <c r="X59" s="91">
        <f t="shared" si="24"/>
        <v>3.5279887104361265E-4</v>
      </c>
      <c r="Y59" s="90">
        <f>VLOOKUP($B59,'ОТЧЕТ 22 иномарки'!A:J,8,0)</f>
        <v>178</v>
      </c>
      <c r="Z59" s="91">
        <f t="shared" si="9"/>
        <v>-0.7640449438202247</v>
      </c>
      <c r="AB59" s="90">
        <f>VLOOKUP($B59,'ОТЧЕТ 23 иномарки'!A:J,7,0)</f>
        <v>0</v>
      </c>
      <c r="AC59" s="91">
        <f t="shared" si="25"/>
        <v>0</v>
      </c>
      <c r="AD59" s="90">
        <f>VLOOKUP($B59,'ОТЧЕТ 22 иномарки'!A:J,7,0)</f>
        <v>18</v>
      </c>
      <c r="AE59" s="91">
        <f t="shared" si="11"/>
        <v>-1</v>
      </c>
      <c r="AG59" s="90">
        <f>VLOOKUP($B59,'ОТЧЕТ 23 иномарки'!A:J,6,0)</f>
        <v>0</v>
      </c>
      <c r="AH59" s="91">
        <f t="shared" si="26"/>
        <v>0</v>
      </c>
      <c r="AI59" s="90">
        <f>VLOOKUP($B59,'ОТЧЕТ 22 иномарки'!A:J,6,0)</f>
        <v>8</v>
      </c>
      <c r="AJ59" s="91">
        <f t="shared" si="13"/>
        <v>-1</v>
      </c>
      <c r="AL59" s="90">
        <f>VLOOKUP($B59,'ОТЧЕТ 23 иномарки'!A:J,5,0)</f>
        <v>0</v>
      </c>
      <c r="AM59" s="91">
        <f t="shared" si="27"/>
        <v>0</v>
      </c>
      <c r="AN59" s="90">
        <f>VLOOKUP($B59,'ОТЧЕТ 22 иномарки'!A:J,5,0)</f>
        <v>0</v>
      </c>
      <c r="AO59" s="91">
        <f t="shared" si="15"/>
        <v>0</v>
      </c>
      <c r="AQ59" s="90">
        <f>VLOOKUP($B59,'ОТЧЕТ 23 иномарки'!A:J,9,0)</f>
        <v>6</v>
      </c>
      <c r="AR59" s="91">
        <f t="shared" si="28"/>
        <v>2.468424733615831E-4</v>
      </c>
      <c r="AS59" s="90">
        <f>VLOOKUP($B59,'ОТЧЕТ 22 иномарки'!A:J,9,0)</f>
        <v>13</v>
      </c>
      <c r="AT59" s="91">
        <f t="shared" si="17"/>
        <v>-0.53846153846153844</v>
      </c>
      <c r="AU59" s="85"/>
      <c r="AV59" s="90">
        <f>VLOOKUP($B59,'ОТЧЕТ 23 иномарки'!A:J,2,0)</f>
        <v>0</v>
      </c>
      <c r="AW59" s="91">
        <f t="shared" si="29"/>
        <v>0</v>
      </c>
      <c r="AX59" s="90">
        <f>VLOOKUP($B59,'ОТЧЕТ 22 иномарки'!A:J,2,0)</f>
        <v>1</v>
      </c>
      <c r="AY59" s="91">
        <f t="shared" si="19"/>
        <v>-1</v>
      </c>
    </row>
    <row r="60" spans="1:51" ht="15" hidden="1" customHeight="1" outlineLevel="1" x14ac:dyDescent="0.2">
      <c r="A60" s="89">
        <v>54</v>
      </c>
      <c r="B60" s="83" t="str">
        <f>'ОТЧЕТ 23 иномарки'!A62</f>
        <v>ROLLS ROYCE</v>
      </c>
      <c r="C60" s="90">
        <f>VLOOKUP($B60,'ОТЧЕТ 23 иномарки'!A:J,10,0)</f>
        <v>39</v>
      </c>
      <c r="D60" s="91">
        <f t="shared" si="20"/>
        <v>1.4985130140091754E-4</v>
      </c>
      <c r="E60" s="90">
        <f>VLOOKUP($B60,'ОТЧЕТ 22 иномарки'!A:J,10,0)</f>
        <v>71</v>
      </c>
      <c r="F60" s="91">
        <f t="shared" si="1"/>
        <v>-0.45070422535211263</v>
      </c>
      <c r="G60" s="85"/>
      <c r="H60" s="90" t="e">
        <f>VLOOKUP($B60,'СВОД Регионы'!A:J,2,0)</f>
        <v>#N/A</v>
      </c>
      <c r="I60" s="91" t="e">
        <f t="shared" si="21"/>
        <v>#N/A</v>
      </c>
      <c r="J60" s="90" t="e">
        <f>VLOOKUP($B60,'СВОД Регионы'!A:J,3,0)</f>
        <v>#N/A</v>
      </c>
      <c r="K60" s="91">
        <f t="shared" si="3"/>
        <v>0</v>
      </c>
      <c r="M60" s="90">
        <f>VLOOKUP($B60,'ОТЧЕТ 23 иномарки'!A:J,3,0)</f>
        <v>2</v>
      </c>
      <c r="N60" s="91">
        <f t="shared" si="22"/>
        <v>4.8498957272418644E-5</v>
      </c>
      <c r="O60" s="90">
        <f>VLOOKUP($B60,'ОТЧЕТ 22 иномарки'!A:J,3,0)</f>
        <v>2</v>
      </c>
      <c r="P60" s="91">
        <f t="shared" si="5"/>
        <v>0</v>
      </c>
      <c r="R60" s="90">
        <f>VLOOKUP($B60,'ОТЧЕТ 23 иномарки'!A:J,4,0)</f>
        <v>2</v>
      </c>
      <c r="S60" s="91">
        <f t="shared" si="23"/>
        <v>5.9925093632958801E-5</v>
      </c>
      <c r="T60" s="90">
        <f>VLOOKUP($B60,'ОТЧЕТ 22 иномарки'!A:J,4,0)</f>
        <v>8</v>
      </c>
      <c r="U60" s="91">
        <f t="shared" si="7"/>
        <v>-0.75</v>
      </c>
      <c r="W60" s="90">
        <f>VLOOKUP($B60,'ОТЧЕТ 23 иномарки'!A:J,8,0)</f>
        <v>33</v>
      </c>
      <c r="X60" s="91">
        <f t="shared" si="24"/>
        <v>2.7719911296283852E-4</v>
      </c>
      <c r="Y60" s="90">
        <f>VLOOKUP($B60,'ОТЧЕТ 22 иномарки'!A:J,8,0)</f>
        <v>54</v>
      </c>
      <c r="Z60" s="91">
        <f t="shared" si="9"/>
        <v>-0.38888888888888884</v>
      </c>
      <c r="AB60" s="90">
        <f>VLOOKUP($B60,'ОТЧЕТ 23 иномарки'!A:J,7,0)</f>
        <v>1</v>
      </c>
      <c r="AC60" s="91">
        <f t="shared" si="25"/>
        <v>5.1612903225806451E-5</v>
      </c>
      <c r="AD60" s="90">
        <f>VLOOKUP($B60,'ОТЧЕТ 22 иномарки'!A:J,7,0)</f>
        <v>2</v>
      </c>
      <c r="AE60" s="91">
        <f t="shared" si="11"/>
        <v>-0.5</v>
      </c>
      <c r="AG60" s="90">
        <f>VLOOKUP($B60,'ОТЧЕТ 23 иномарки'!A:J,6,0)</f>
        <v>0</v>
      </c>
      <c r="AH60" s="91">
        <f t="shared" si="26"/>
        <v>0</v>
      </c>
      <c r="AI60" s="90">
        <f>VLOOKUP($B60,'ОТЧЕТ 22 иномарки'!A:J,6,0)</f>
        <v>1</v>
      </c>
      <c r="AJ60" s="91">
        <f t="shared" si="13"/>
        <v>-1</v>
      </c>
      <c r="AL60" s="90">
        <f>VLOOKUP($B60,'ОТЧЕТ 23 иномарки'!A:J,5,0)</f>
        <v>0</v>
      </c>
      <c r="AM60" s="91">
        <f t="shared" si="27"/>
        <v>0</v>
      </c>
      <c r="AN60" s="90">
        <f>VLOOKUP($B60,'ОТЧЕТ 22 иномарки'!A:J,5,0)</f>
        <v>0</v>
      </c>
      <c r="AO60" s="91">
        <f t="shared" si="15"/>
        <v>0</v>
      </c>
      <c r="AQ60" s="90">
        <f>VLOOKUP($B60,'ОТЧЕТ 23 иномарки'!A:J,9,0)</f>
        <v>1</v>
      </c>
      <c r="AR60" s="91">
        <f t="shared" si="28"/>
        <v>4.1140412226930511E-5</v>
      </c>
      <c r="AS60" s="90">
        <f>VLOOKUP($B60,'ОТЧЕТ 22 иномарки'!A:J,9,0)</f>
        <v>3</v>
      </c>
      <c r="AT60" s="91">
        <f t="shared" si="17"/>
        <v>-0.66666666666666674</v>
      </c>
      <c r="AU60" s="85"/>
      <c r="AV60" s="90">
        <f>VLOOKUP($B60,'ОТЧЕТ 23 иномарки'!A:J,2,0)</f>
        <v>0</v>
      </c>
      <c r="AW60" s="91">
        <f t="shared" si="29"/>
        <v>0</v>
      </c>
      <c r="AX60" s="90">
        <f>VLOOKUP($B60,'ОТЧЕТ 22 иномарки'!A:J,2,0)</f>
        <v>1</v>
      </c>
      <c r="AY60" s="91">
        <f t="shared" si="19"/>
        <v>-1</v>
      </c>
    </row>
    <row r="61" spans="1:51" ht="15" hidden="1" customHeight="1" outlineLevel="1" x14ac:dyDescent="0.2">
      <c r="A61" s="89">
        <v>55</v>
      </c>
      <c r="B61" s="83" t="str">
        <f>'ОТЧЕТ 23 иномарки'!A63</f>
        <v>JAGUAR</v>
      </c>
      <c r="C61" s="90">
        <f>VLOOKUP($B61,'ОТЧЕТ 23 иномарки'!A:J,10,0)</f>
        <v>39</v>
      </c>
      <c r="D61" s="91">
        <f t="shared" si="20"/>
        <v>1.4985130140091754E-4</v>
      </c>
      <c r="E61" s="90">
        <f>VLOOKUP($B61,'ОТЧЕТ 22 иномарки'!A:J,10,0)</f>
        <v>142</v>
      </c>
      <c r="F61" s="91">
        <f t="shared" si="1"/>
        <v>-0.72535211267605626</v>
      </c>
      <c r="G61" s="85"/>
      <c r="H61" s="90">
        <f>VLOOKUP($B61,'СВОД Регионы'!A:J,2,0)</f>
        <v>1</v>
      </c>
      <c r="I61" s="91">
        <f t="shared" si="21"/>
        <v>2.9735355337496281E-4</v>
      </c>
      <c r="J61" s="90">
        <f>VLOOKUP($B61,'СВОД Регионы'!A:J,3,0)</f>
        <v>1</v>
      </c>
      <c r="K61" s="91">
        <f t="shared" si="3"/>
        <v>0</v>
      </c>
      <c r="M61" s="90">
        <f>VLOOKUP($B61,'ОТЧЕТ 23 иномарки'!A:J,3,0)</f>
        <v>5</v>
      </c>
      <c r="N61" s="91">
        <f t="shared" si="22"/>
        <v>1.2124739318104661E-4</v>
      </c>
      <c r="O61" s="90">
        <f>VLOOKUP($B61,'ОТЧЕТ 22 иномарки'!A:J,3,0)</f>
        <v>9</v>
      </c>
      <c r="P61" s="91">
        <f t="shared" si="5"/>
        <v>-0.44444444444444442</v>
      </c>
      <c r="R61" s="90">
        <f>VLOOKUP($B61,'ОТЧЕТ 23 иномарки'!A:J,4,0)</f>
        <v>7</v>
      </c>
      <c r="S61" s="91">
        <f t="shared" si="23"/>
        <v>2.097378277153558E-4</v>
      </c>
      <c r="T61" s="90">
        <f>VLOOKUP($B61,'ОТЧЕТ 22 иномарки'!A:J,4,0)</f>
        <v>29</v>
      </c>
      <c r="U61" s="91">
        <f t="shared" si="7"/>
        <v>-0.75862068965517238</v>
      </c>
      <c r="W61" s="90">
        <f>VLOOKUP($B61,'ОТЧЕТ 23 иномарки'!A:J,8,0)</f>
        <v>23</v>
      </c>
      <c r="X61" s="91">
        <f t="shared" si="24"/>
        <v>1.9319938176197836E-4</v>
      </c>
      <c r="Y61" s="90">
        <f>VLOOKUP($B61,'ОТЧЕТ 22 иномарки'!A:J,8,0)</f>
        <v>77</v>
      </c>
      <c r="Z61" s="91">
        <f t="shared" si="9"/>
        <v>-0.70129870129870131</v>
      </c>
      <c r="AB61" s="90">
        <f>VLOOKUP($B61,'ОТЧЕТ 23 иномарки'!A:J,7,0)</f>
        <v>1</v>
      </c>
      <c r="AC61" s="91">
        <f t="shared" si="25"/>
        <v>5.1612903225806451E-5</v>
      </c>
      <c r="AD61" s="90">
        <f>VLOOKUP($B61,'ОТЧЕТ 22 иномарки'!A:J,7,0)</f>
        <v>7</v>
      </c>
      <c r="AE61" s="91">
        <f t="shared" si="11"/>
        <v>-0.85714285714285721</v>
      </c>
      <c r="AG61" s="90">
        <f>VLOOKUP($B61,'ОТЧЕТ 23 иномарки'!A:J,6,0)</f>
        <v>1</v>
      </c>
      <c r="AH61" s="91">
        <f t="shared" si="26"/>
        <v>6.9410703130422716E-5</v>
      </c>
      <c r="AI61" s="90">
        <f>VLOOKUP($B61,'ОТЧЕТ 22 иномарки'!A:J,6,0)</f>
        <v>9</v>
      </c>
      <c r="AJ61" s="91">
        <f t="shared" si="13"/>
        <v>-0.88888888888888884</v>
      </c>
      <c r="AL61" s="90">
        <f>VLOOKUP($B61,'ОТЧЕТ 23 иномарки'!A:J,5,0)</f>
        <v>0</v>
      </c>
      <c r="AM61" s="91">
        <f t="shared" si="27"/>
        <v>0</v>
      </c>
      <c r="AN61" s="90">
        <f>VLOOKUP($B61,'ОТЧЕТ 22 иномарки'!A:J,5,0)</f>
        <v>0</v>
      </c>
      <c r="AO61" s="91">
        <f t="shared" si="15"/>
        <v>0</v>
      </c>
      <c r="AQ61" s="90">
        <f>VLOOKUP($B61,'ОТЧЕТ 23 иномарки'!A:J,9,0)</f>
        <v>2</v>
      </c>
      <c r="AR61" s="91">
        <f t="shared" si="28"/>
        <v>8.2280824453861021E-5</v>
      </c>
      <c r="AS61" s="90">
        <f>VLOOKUP($B61,'ОТЧЕТ 22 иномарки'!A:J,9,0)</f>
        <v>11</v>
      </c>
      <c r="AT61" s="91">
        <f t="shared" si="17"/>
        <v>-0.81818181818181812</v>
      </c>
      <c r="AU61" s="85"/>
      <c r="AV61" s="90">
        <f>VLOOKUP($B61,'ОТЧЕТ 23 иномарки'!A:J,2,0)</f>
        <v>0</v>
      </c>
      <c r="AW61" s="91">
        <f t="shared" si="29"/>
        <v>0</v>
      </c>
      <c r="AX61" s="90">
        <f>VLOOKUP($B61,'ОТЧЕТ 22 иномарки'!A:J,2,0)</f>
        <v>0</v>
      </c>
      <c r="AY61" s="91">
        <f t="shared" si="19"/>
        <v>0</v>
      </c>
    </row>
    <row r="62" spans="1:51" ht="15" hidden="1" customHeight="1" outlineLevel="1" x14ac:dyDescent="0.2">
      <c r="A62" s="89">
        <v>56</v>
      </c>
      <c r="B62" s="83" t="str">
        <f>'ОТЧЕТ 23 иномарки'!A64</f>
        <v>ISUZU</v>
      </c>
      <c r="C62" s="90">
        <f>VLOOKUP($B62,'ОТЧЕТ 23 иномарки'!A:J,10,0)</f>
        <v>37</v>
      </c>
      <c r="D62" s="91">
        <f t="shared" si="20"/>
        <v>1.4216661927779356E-4</v>
      </c>
      <c r="E62" s="90">
        <f>VLOOKUP($B62,'ОТЧЕТ 22 иномарки'!A:J,10,0)</f>
        <v>244</v>
      </c>
      <c r="F62" s="91">
        <f t="shared" si="1"/>
        <v>-0.84836065573770492</v>
      </c>
      <c r="G62" s="85"/>
      <c r="H62" s="90" t="e">
        <f>VLOOKUP($B62,'СВОД Регионы'!A:J,2,0)</f>
        <v>#N/A</v>
      </c>
      <c r="I62" s="91" t="e">
        <f t="shared" si="21"/>
        <v>#N/A</v>
      </c>
      <c r="J62" s="90" t="e">
        <f>VLOOKUP($B62,'СВОД Регионы'!A:J,3,0)</f>
        <v>#N/A</v>
      </c>
      <c r="K62" s="91">
        <f t="shared" si="3"/>
        <v>0</v>
      </c>
      <c r="M62" s="90">
        <f>VLOOKUP($B62,'ОТЧЕТ 23 иномарки'!A:J,3,0)</f>
        <v>2</v>
      </c>
      <c r="N62" s="91">
        <f t="shared" si="22"/>
        <v>4.8498957272418644E-5</v>
      </c>
      <c r="O62" s="90">
        <f>VLOOKUP($B62,'ОТЧЕТ 22 иномарки'!A:J,3,0)</f>
        <v>36</v>
      </c>
      <c r="P62" s="91">
        <f t="shared" si="5"/>
        <v>-0.94444444444444442</v>
      </c>
      <c r="R62" s="90">
        <f>VLOOKUP($B62,'ОТЧЕТ 23 иномарки'!A:J,4,0)</f>
        <v>13</v>
      </c>
      <c r="S62" s="91">
        <f t="shared" si="23"/>
        <v>3.8951310861423221E-4</v>
      </c>
      <c r="T62" s="90">
        <f>VLOOKUP($B62,'ОТЧЕТ 22 иномарки'!A:J,4,0)</f>
        <v>23</v>
      </c>
      <c r="U62" s="91">
        <f t="shared" si="7"/>
        <v>-0.43478260869565222</v>
      </c>
      <c r="W62" s="90">
        <f>VLOOKUP($B62,'ОТЧЕТ 23 иномарки'!A:J,8,0)</f>
        <v>13</v>
      </c>
      <c r="X62" s="91">
        <f t="shared" si="24"/>
        <v>1.0919965056111821E-4</v>
      </c>
      <c r="Y62" s="90">
        <f>VLOOKUP($B62,'ОТЧЕТ 22 иномарки'!A:J,8,0)</f>
        <v>85</v>
      </c>
      <c r="Z62" s="91">
        <f t="shared" si="9"/>
        <v>-0.84705882352941175</v>
      </c>
      <c r="AB62" s="90">
        <f>VLOOKUP($B62,'ОТЧЕТ 23 иномарки'!A:J,7,0)</f>
        <v>5</v>
      </c>
      <c r="AC62" s="91">
        <f t="shared" si="25"/>
        <v>2.5806451612903227E-4</v>
      </c>
      <c r="AD62" s="90">
        <f>VLOOKUP($B62,'ОТЧЕТ 22 иномарки'!A:J,7,0)</f>
        <v>22</v>
      </c>
      <c r="AE62" s="91">
        <f t="shared" si="11"/>
        <v>-0.77272727272727271</v>
      </c>
      <c r="AG62" s="90">
        <f>VLOOKUP($B62,'ОТЧЕТ 23 иномарки'!A:J,6,0)</f>
        <v>0</v>
      </c>
      <c r="AH62" s="91">
        <f t="shared" si="26"/>
        <v>0</v>
      </c>
      <c r="AI62" s="90">
        <f>VLOOKUP($B62,'ОТЧЕТ 22 иномарки'!A:J,6,0)</f>
        <v>26</v>
      </c>
      <c r="AJ62" s="91">
        <f t="shared" si="13"/>
        <v>-1</v>
      </c>
      <c r="AL62" s="90">
        <f>VLOOKUP($B62,'ОТЧЕТ 23 иномарки'!A:J,5,0)</f>
        <v>0</v>
      </c>
      <c r="AM62" s="91">
        <f t="shared" si="27"/>
        <v>0</v>
      </c>
      <c r="AN62" s="90">
        <f>VLOOKUP($B62,'ОТЧЕТ 22 иномарки'!A:J,5,0)</f>
        <v>6</v>
      </c>
      <c r="AO62" s="91">
        <f t="shared" si="15"/>
        <v>-1</v>
      </c>
      <c r="AQ62" s="90">
        <f>VLOOKUP($B62,'ОТЧЕТ 23 иномарки'!A:J,9,0)</f>
        <v>1</v>
      </c>
      <c r="AR62" s="91">
        <f t="shared" si="28"/>
        <v>4.1140412226930511E-5</v>
      </c>
      <c r="AS62" s="90">
        <f>VLOOKUP($B62,'ОТЧЕТ 22 иномарки'!A:J,9,0)</f>
        <v>16</v>
      </c>
      <c r="AT62" s="91">
        <f t="shared" si="17"/>
        <v>-0.9375</v>
      </c>
      <c r="AU62" s="85"/>
      <c r="AV62" s="90">
        <f>VLOOKUP($B62,'ОТЧЕТ 23 иномарки'!A:J,2,0)</f>
        <v>3</v>
      </c>
      <c r="AW62" s="91">
        <f t="shared" si="29"/>
        <v>1.2214983713355048E-3</v>
      </c>
      <c r="AX62" s="90">
        <f>VLOOKUP($B62,'ОТЧЕТ 22 иномарки'!A:J,2,0)</f>
        <v>30</v>
      </c>
      <c r="AY62" s="91">
        <f t="shared" si="19"/>
        <v>-0.9</v>
      </c>
    </row>
    <row r="63" spans="1:51" ht="15" hidden="1" customHeight="1" outlineLevel="1" x14ac:dyDescent="0.2">
      <c r="A63" s="89">
        <v>57</v>
      </c>
      <c r="B63" s="83" t="str">
        <f>'ОТЧЕТ 23 иномарки'!A65</f>
        <v>SSANGYONG</v>
      </c>
      <c r="C63" s="90">
        <f>VLOOKUP($B63,'ОТЧЕТ 23 иномарки'!A:J,10,0)</f>
        <v>37</v>
      </c>
      <c r="D63" s="91">
        <f t="shared" si="20"/>
        <v>1.4216661927779356E-4</v>
      </c>
      <c r="E63" s="90">
        <f>VLOOKUP($B63,'ОТЧЕТ 22 иномарки'!A:J,10,0)</f>
        <v>4</v>
      </c>
      <c r="F63" s="91">
        <f t="shared" si="1"/>
        <v>8.25</v>
      </c>
      <c r="G63" s="85"/>
      <c r="H63" s="90" t="e">
        <f>VLOOKUP($B63,'СВОД Регионы'!A:J,2,0)</f>
        <v>#N/A</v>
      </c>
      <c r="I63" s="91" t="e">
        <f t="shared" si="21"/>
        <v>#N/A</v>
      </c>
      <c r="J63" s="90" t="e">
        <f>VLOOKUP($B63,'СВОД Регионы'!A:J,3,0)</f>
        <v>#N/A</v>
      </c>
      <c r="K63" s="91">
        <f t="shared" si="3"/>
        <v>0</v>
      </c>
      <c r="M63" s="90">
        <f>VLOOKUP($B63,'ОТЧЕТ 23 иномарки'!A:J,3,0)</f>
        <v>5</v>
      </c>
      <c r="N63" s="91">
        <f t="shared" si="22"/>
        <v>1.2124739318104661E-4</v>
      </c>
      <c r="O63" s="90">
        <f>VLOOKUP($B63,'ОТЧЕТ 22 иномарки'!A:J,3,0)</f>
        <v>0</v>
      </c>
      <c r="P63" s="91">
        <f t="shared" si="5"/>
        <v>0</v>
      </c>
      <c r="R63" s="90">
        <f>VLOOKUP($B63,'ОТЧЕТ 23 иномарки'!A:J,4,0)</f>
        <v>6</v>
      </c>
      <c r="S63" s="91">
        <f t="shared" si="23"/>
        <v>1.7977528089887642E-4</v>
      </c>
      <c r="T63" s="90">
        <f>VLOOKUP($B63,'ОТЧЕТ 22 иномарки'!A:J,4,0)</f>
        <v>0</v>
      </c>
      <c r="U63" s="91">
        <f t="shared" si="7"/>
        <v>0</v>
      </c>
      <c r="W63" s="90">
        <f>VLOOKUP($B63,'ОТЧЕТ 23 иномарки'!A:J,8,0)</f>
        <v>14</v>
      </c>
      <c r="X63" s="91">
        <f t="shared" si="24"/>
        <v>1.1759962368120423E-4</v>
      </c>
      <c r="Y63" s="90">
        <f>VLOOKUP($B63,'ОТЧЕТ 22 иномарки'!A:J,8,0)</f>
        <v>1</v>
      </c>
      <c r="Z63" s="91">
        <f t="shared" si="9"/>
        <v>13</v>
      </c>
      <c r="AB63" s="90">
        <f>VLOOKUP($B63,'ОТЧЕТ 23 иномарки'!A:J,7,0)</f>
        <v>2</v>
      </c>
      <c r="AC63" s="91">
        <f t="shared" si="25"/>
        <v>1.032258064516129E-4</v>
      </c>
      <c r="AD63" s="90">
        <f>VLOOKUP($B63,'ОТЧЕТ 22 иномарки'!A:J,7,0)</f>
        <v>0</v>
      </c>
      <c r="AE63" s="91">
        <f t="shared" si="11"/>
        <v>0</v>
      </c>
      <c r="AG63" s="90">
        <f>VLOOKUP($B63,'ОТЧЕТ 23 иномарки'!A:J,6,0)</f>
        <v>5</v>
      </c>
      <c r="AH63" s="91">
        <f t="shared" si="26"/>
        <v>3.4705351565211356E-4</v>
      </c>
      <c r="AI63" s="90">
        <f>VLOOKUP($B63,'ОТЧЕТ 22 иномарки'!A:J,6,0)</f>
        <v>2</v>
      </c>
      <c r="AJ63" s="91">
        <f t="shared" si="13"/>
        <v>1.5</v>
      </c>
      <c r="AL63" s="90">
        <f>VLOOKUP($B63,'ОТЧЕТ 23 иномарки'!A:J,5,0)</f>
        <v>0</v>
      </c>
      <c r="AM63" s="91">
        <f t="shared" si="27"/>
        <v>0</v>
      </c>
      <c r="AN63" s="90">
        <f>VLOOKUP($B63,'ОТЧЕТ 22 иномарки'!A:J,5,0)</f>
        <v>0</v>
      </c>
      <c r="AO63" s="91">
        <f t="shared" si="15"/>
        <v>0</v>
      </c>
      <c r="AQ63" s="90">
        <f>VLOOKUP($B63,'ОТЧЕТ 23 иномарки'!A:J,9,0)</f>
        <v>3</v>
      </c>
      <c r="AR63" s="91">
        <f t="shared" si="28"/>
        <v>1.2342123668079155E-4</v>
      </c>
      <c r="AS63" s="90">
        <f>VLOOKUP($B63,'ОТЧЕТ 22 иномарки'!A:J,9,0)</f>
        <v>0</v>
      </c>
      <c r="AT63" s="91">
        <f t="shared" si="17"/>
        <v>0</v>
      </c>
      <c r="AU63" s="85"/>
      <c r="AV63" s="90">
        <f>VLOOKUP($B63,'ОТЧЕТ 23 иномарки'!A:J,2,0)</f>
        <v>2</v>
      </c>
      <c r="AW63" s="91">
        <f t="shared" si="29"/>
        <v>8.1433224755700329E-4</v>
      </c>
      <c r="AX63" s="90">
        <f>VLOOKUP($B63,'ОТЧЕТ 22 иномарки'!A:J,2,0)</f>
        <v>1</v>
      </c>
      <c r="AY63" s="91">
        <f t="shared" si="19"/>
        <v>1</v>
      </c>
    </row>
    <row r="64" spans="1:51" ht="15" hidden="1" customHeight="1" outlineLevel="1" x14ac:dyDescent="0.2">
      <c r="A64" s="89">
        <v>58</v>
      </c>
      <c r="B64" s="83" t="str">
        <f>'ОТЧЕТ 23 иномарки'!A66</f>
        <v>LYNK AND CO</v>
      </c>
      <c r="C64" s="90">
        <f>VLOOKUP($B64,'ОТЧЕТ 23 иномарки'!A:J,10,0)</f>
        <v>36</v>
      </c>
      <c r="D64" s="91">
        <f t="shared" si="20"/>
        <v>1.3832427821623157E-4</v>
      </c>
      <c r="E64" s="90">
        <f>VLOOKUP($B64,'ОТЧЕТ 22 иномарки'!A:J,10,0)</f>
        <v>0</v>
      </c>
      <c r="F64" s="91">
        <f t="shared" si="1"/>
        <v>0</v>
      </c>
      <c r="G64" s="85"/>
      <c r="H64" s="90" t="e">
        <f>VLOOKUP($B64,'СВОД Регионы'!A:J,2,0)</f>
        <v>#N/A</v>
      </c>
      <c r="I64" s="91" t="e">
        <f t="shared" si="21"/>
        <v>#N/A</v>
      </c>
      <c r="J64" s="90" t="e">
        <f>VLOOKUP($B64,'СВОД Регионы'!A:J,3,0)</f>
        <v>#N/A</v>
      </c>
      <c r="K64" s="91">
        <f t="shared" si="3"/>
        <v>0</v>
      </c>
      <c r="M64" s="90">
        <f>VLOOKUP($B64,'ОТЧЕТ 23 иномарки'!A:J,3,0)</f>
        <v>1</v>
      </c>
      <c r="N64" s="91">
        <f t="shared" si="22"/>
        <v>2.4249478636209322E-5</v>
      </c>
      <c r="O64" s="90">
        <f>VLOOKUP($B64,'ОТЧЕТ 22 иномарки'!A:J,3,0)</f>
        <v>0</v>
      </c>
      <c r="P64" s="91">
        <f t="shared" si="5"/>
        <v>0</v>
      </c>
      <c r="R64" s="90">
        <f>VLOOKUP($B64,'ОТЧЕТ 23 иномарки'!A:J,4,0)</f>
        <v>15</v>
      </c>
      <c r="S64" s="91">
        <f t="shared" si="23"/>
        <v>4.4943820224719103E-4</v>
      </c>
      <c r="T64" s="90">
        <f>VLOOKUP($B64,'ОТЧЕТ 22 иномарки'!A:J,4,0)</f>
        <v>0</v>
      </c>
      <c r="U64" s="91">
        <f t="shared" si="7"/>
        <v>0</v>
      </c>
      <c r="W64" s="90">
        <f>VLOOKUP($B64,'ОТЧЕТ 23 иномарки'!A:J,8,0)</f>
        <v>18</v>
      </c>
      <c r="X64" s="91">
        <f t="shared" si="24"/>
        <v>1.5119951616154829E-4</v>
      </c>
      <c r="Y64" s="90">
        <f>VLOOKUP($B64,'ОТЧЕТ 22 иномарки'!A:J,8,0)</f>
        <v>0</v>
      </c>
      <c r="Z64" s="91">
        <f t="shared" si="9"/>
        <v>0</v>
      </c>
      <c r="AB64" s="90">
        <f>VLOOKUP($B64,'ОТЧЕТ 23 иномарки'!A:J,7,0)</f>
        <v>0</v>
      </c>
      <c r="AC64" s="91">
        <f t="shared" si="25"/>
        <v>0</v>
      </c>
      <c r="AD64" s="90">
        <f>VLOOKUP($B64,'ОТЧЕТ 22 иномарки'!A:J,7,0)</f>
        <v>0</v>
      </c>
      <c r="AE64" s="91">
        <f t="shared" si="11"/>
        <v>0</v>
      </c>
      <c r="AG64" s="90">
        <f>VLOOKUP($B64,'ОТЧЕТ 23 иномарки'!A:J,6,0)</f>
        <v>0</v>
      </c>
      <c r="AH64" s="91">
        <f t="shared" si="26"/>
        <v>0</v>
      </c>
      <c r="AI64" s="90">
        <f>VLOOKUP($B64,'ОТЧЕТ 22 иномарки'!A:J,6,0)</f>
        <v>0</v>
      </c>
      <c r="AJ64" s="91">
        <f t="shared" si="13"/>
        <v>0</v>
      </c>
      <c r="AL64" s="90">
        <f>VLOOKUP($B64,'ОТЧЕТ 23 иномарки'!A:J,5,0)</f>
        <v>0</v>
      </c>
      <c r="AM64" s="91">
        <f t="shared" si="27"/>
        <v>0</v>
      </c>
      <c r="AN64" s="90">
        <f>VLOOKUP($B64,'ОТЧЕТ 22 иномарки'!A:J,5,0)</f>
        <v>0</v>
      </c>
      <c r="AO64" s="91">
        <f t="shared" si="15"/>
        <v>0</v>
      </c>
      <c r="AQ64" s="90">
        <f>VLOOKUP($B64,'ОТЧЕТ 23 иномарки'!A:J,9,0)</f>
        <v>2</v>
      </c>
      <c r="AR64" s="91">
        <f t="shared" si="28"/>
        <v>8.2280824453861021E-5</v>
      </c>
      <c r="AS64" s="90">
        <f>VLOOKUP($B64,'ОТЧЕТ 22 иномарки'!A:J,9,0)</f>
        <v>0</v>
      </c>
      <c r="AT64" s="91">
        <f t="shared" si="17"/>
        <v>0</v>
      </c>
      <c r="AU64" s="85"/>
      <c r="AV64" s="90">
        <f>VLOOKUP($B64,'ОТЧЕТ 23 иномарки'!A:J,2,0)</f>
        <v>0</v>
      </c>
      <c r="AW64" s="91">
        <f t="shared" si="29"/>
        <v>0</v>
      </c>
      <c r="AX64" s="90">
        <f>VLOOKUP($B64,'ОТЧЕТ 22 иномарки'!A:J,2,0)</f>
        <v>0</v>
      </c>
      <c r="AY64" s="91">
        <f t="shared" si="19"/>
        <v>0</v>
      </c>
    </row>
    <row r="65" spans="1:51" ht="15" hidden="1" customHeight="1" outlineLevel="1" x14ac:dyDescent="0.2">
      <c r="A65" s="89">
        <v>59</v>
      </c>
      <c r="B65" s="83" t="str">
        <f>'ОТЧЕТ 23 иномарки'!A67</f>
        <v>ACURA</v>
      </c>
      <c r="C65" s="90">
        <f>VLOOKUP($B65,'ОТЧЕТ 23 иномарки'!A:J,10,0)</f>
        <v>35</v>
      </c>
      <c r="D65" s="91">
        <f t="shared" si="20"/>
        <v>1.3448193715466961E-4</v>
      </c>
      <c r="E65" s="90">
        <f>VLOOKUP($B65,'ОТЧЕТ 22 иномарки'!A:J,10,0)</f>
        <v>10</v>
      </c>
      <c r="F65" s="91">
        <f t="shared" si="1"/>
        <v>2.5</v>
      </c>
      <c r="G65" s="85"/>
      <c r="H65" s="90">
        <f>VLOOKUP($B65,'СВОД Регионы'!A:J,2,0)</f>
        <v>1</v>
      </c>
      <c r="I65" s="91">
        <f t="shared" si="21"/>
        <v>2.9735355337496281E-4</v>
      </c>
      <c r="J65" s="90">
        <f>VLOOKUP($B65,'СВОД Регионы'!A:J,3,0)</f>
        <v>0</v>
      </c>
      <c r="K65" s="91">
        <f t="shared" si="3"/>
        <v>0</v>
      </c>
      <c r="M65" s="90">
        <f>VLOOKUP($B65,'ОТЧЕТ 23 иномарки'!A:J,3,0)</f>
        <v>3</v>
      </c>
      <c r="N65" s="91">
        <f t="shared" si="22"/>
        <v>7.2748435908627962E-5</v>
      </c>
      <c r="O65" s="90">
        <f>VLOOKUP($B65,'ОТЧЕТ 22 иномарки'!A:J,3,0)</f>
        <v>2</v>
      </c>
      <c r="P65" s="91">
        <f t="shared" si="5"/>
        <v>0.5</v>
      </c>
      <c r="R65" s="90">
        <f>VLOOKUP($B65,'ОТЧЕТ 23 иномарки'!A:J,4,0)</f>
        <v>6</v>
      </c>
      <c r="S65" s="91">
        <f t="shared" si="23"/>
        <v>1.7977528089887642E-4</v>
      </c>
      <c r="T65" s="90">
        <f>VLOOKUP($B65,'ОТЧЕТ 22 иномарки'!A:J,4,0)</f>
        <v>2</v>
      </c>
      <c r="U65" s="91">
        <f t="shared" si="7"/>
        <v>2</v>
      </c>
      <c r="W65" s="90">
        <f>VLOOKUP($B65,'ОТЧЕТ 23 иномарки'!A:J,8,0)</f>
        <v>14</v>
      </c>
      <c r="X65" s="91">
        <f t="shared" si="24"/>
        <v>1.1759962368120423E-4</v>
      </c>
      <c r="Y65" s="90">
        <f>VLOOKUP($B65,'ОТЧЕТ 22 иномарки'!A:J,8,0)</f>
        <v>4</v>
      </c>
      <c r="Z65" s="91">
        <f t="shared" si="9"/>
        <v>2.5</v>
      </c>
      <c r="AB65" s="90">
        <f>VLOOKUP($B65,'ОТЧЕТ 23 иномарки'!A:J,7,0)</f>
        <v>3</v>
      </c>
      <c r="AC65" s="91">
        <f t="shared" si="25"/>
        <v>1.5483870967741937E-4</v>
      </c>
      <c r="AD65" s="90">
        <f>VLOOKUP($B65,'ОТЧЕТ 22 иномарки'!A:J,7,0)</f>
        <v>1</v>
      </c>
      <c r="AE65" s="91">
        <f t="shared" si="11"/>
        <v>2</v>
      </c>
      <c r="AG65" s="90">
        <f>VLOOKUP($B65,'ОТЧЕТ 23 иномарки'!A:J,6,0)</f>
        <v>1</v>
      </c>
      <c r="AH65" s="91">
        <f t="shared" si="26"/>
        <v>6.9410703130422716E-5</v>
      </c>
      <c r="AI65" s="90">
        <f>VLOOKUP($B65,'ОТЧЕТ 22 иномарки'!A:J,6,0)</f>
        <v>1</v>
      </c>
      <c r="AJ65" s="91">
        <f t="shared" si="13"/>
        <v>0</v>
      </c>
      <c r="AL65" s="90">
        <f>VLOOKUP($B65,'ОТЧЕТ 23 иномарки'!A:J,5,0)</f>
        <v>1</v>
      </c>
      <c r="AM65" s="91">
        <f t="shared" si="27"/>
        <v>1.6523463317911433E-4</v>
      </c>
      <c r="AN65" s="90">
        <f>VLOOKUP($B65,'ОТЧЕТ 22 иномарки'!A:J,5,0)</f>
        <v>0</v>
      </c>
      <c r="AO65" s="91">
        <f t="shared" si="15"/>
        <v>0</v>
      </c>
      <c r="AQ65" s="90">
        <f>VLOOKUP($B65,'ОТЧЕТ 23 иномарки'!A:J,9,0)</f>
        <v>5</v>
      </c>
      <c r="AR65" s="91">
        <f t="shared" si="28"/>
        <v>2.0570206113465256E-4</v>
      </c>
      <c r="AS65" s="90">
        <f>VLOOKUP($B65,'ОТЧЕТ 22 иномарки'!A:J,9,0)</f>
        <v>0</v>
      </c>
      <c r="AT65" s="91">
        <f t="shared" si="17"/>
        <v>0</v>
      </c>
      <c r="AU65" s="85"/>
      <c r="AV65" s="90">
        <f>VLOOKUP($B65,'ОТЧЕТ 23 иномарки'!A:J,2,0)</f>
        <v>2</v>
      </c>
      <c r="AW65" s="91">
        <f t="shared" si="29"/>
        <v>8.1433224755700329E-4</v>
      </c>
      <c r="AX65" s="90">
        <f>VLOOKUP($B65,'ОТЧЕТ 22 иномарки'!A:J,2,0)</f>
        <v>0</v>
      </c>
      <c r="AY65" s="91">
        <f t="shared" si="19"/>
        <v>0</v>
      </c>
    </row>
    <row r="66" spans="1:51" ht="15" hidden="1" customHeight="1" outlineLevel="1" x14ac:dyDescent="0.2">
      <c r="A66" s="89">
        <v>60</v>
      </c>
      <c r="B66" s="83" t="str">
        <f>'ОТЧЕТ 23 иномарки'!A68</f>
        <v>AVATR</v>
      </c>
      <c r="C66" s="90">
        <f>VLOOKUP($B66,'ОТЧЕТ 23 иномарки'!A:J,10,0)</f>
        <v>35</v>
      </c>
      <c r="D66" s="91">
        <f t="shared" si="20"/>
        <v>1.3448193715466961E-4</v>
      </c>
      <c r="E66" s="90">
        <f>VLOOKUP($B66,'ОТЧЕТ 22 иномарки'!A:J,10,0)</f>
        <v>0</v>
      </c>
      <c r="F66" s="91">
        <f t="shared" si="1"/>
        <v>0</v>
      </c>
      <c r="G66" s="85"/>
      <c r="H66" s="90" t="e">
        <f>VLOOKUP($B66,'СВОД Регионы'!A:J,2,0)</f>
        <v>#N/A</v>
      </c>
      <c r="I66" s="91" t="e">
        <f t="shared" si="21"/>
        <v>#N/A</v>
      </c>
      <c r="J66" s="90" t="e">
        <f>VLOOKUP($B66,'СВОД Регионы'!A:J,3,0)</f>
        <v>#N/A</v>
      </c>
      <c r="K66" s="91">
        <f t="shared" si="3"/>
        <v>0</v>
      </c>
      <c r="M66" s="90">
        <f>VLOOKUP($B66,'ОТЧЕТ 23 иномарки'!A:J,3,0)</f>
        <v>1</v>
      </c>
      <c r="N66" s="91">
        <f t="shared" si="22"/>
        <v>2.4249478636209322E-5</v>
      </c>
      <c r="O66" s="90">
        <f>VLOOKUP($B66,'ОТЧЕТ 22 иномарки'!A:J,3,0)</f>
        <v>0</v>
      </c>
      <c r="P66" s="91">
        <f t="shared" si="5"/>
        <v>0</v>
      </c>
      <c r="R66" s="90">
        <f>VLOOKUP($B66,'ОТЧЕТ 23 иномарки'!A:J,4,0)</f>
        <v>1</v>
      </c>
      <c r="S66" s="91">
        <f t="shared" si="23"/>
        <v>2.9962546816479401E-5</v>
      </c>
      <c r="T66" s="90">
        <f>VLOOKUP($B66,'ОТЧЕТ 22 иномарки'!A:J,4,0)</f>
        <v>0</v>
      </c>
      <c r="U66" s="91">
        <f t="shared" si="7"/>
        <v>0</v>
      </c>
      <c r="W66" s="90">
        <f>VLOOKUP($B66,'ОТЧЕТ 23 иномарки'!A:J,8,0)</f>
        <v>29</v>
      </c>
      <c r="X66" s="91">
        <f t="shared" si="24"/>
        <v>2.4359922048249445E-4</v>
      </c>
      <c r="Y66" s="90">
        <f>VLOOKUP($B66,'ОТЧЕТ 22 иномарки'!A:J,8,0)</f>
        <v>0</v>
      </c>
      <c r="Z66" s="91">
        <f t="shared" si="9"/>
        <v>0</v>
      </c>
      <c r="AB66" s="90">
        <f>VLOOKUP($B66,'ОТЧЕТ 23 иномарки'!A:J,7,0)</f>
        <v>1</v>
      </c>
      <c r="AC66" s="91">
        <f t="shared" si="25"/>
        <v>5.1612903225806451E-5</v>
      </c>
      <c r="AD66" s="90">
        <f>VLOOKUP($B66,'ОТЧЕТ 22 иномарки'!A:J,7,0)</f>
        <v>0</v>
      </c>
      <c r="AE66" s="91">
        <f t="shared" si="11"/>
        <v>0</v>
      </c>
      <c r="AG66" s="90">
        <f>VLOOKUP($B66,'ОТЧЕТ 23 иномарки'!A:J,6,0)</f>
        <v>2</v>
      </c>
      <c r="AH66" s="91">
        <f t="shared" si="26"/>
        <v>1.3882140626084543E-4</v>
      </c>
      <c r="AI66" s="90">
        <f>VLOOKUP($B66,'ОТЧЕТ 22 иномарки'!A:J,6,0)</f>
        <v>0</v>
      </c>
      <c r="AJ66" s="91">
        <f t="shared" si="13"/>
        <v>0</v>
      </c>
      <c r="AL66" s="90">
        <f>VLOOKUP($B66,'ОТЧЕТ 23 иномарки'!A:J,5,0)</f>
        <v>0</v>
      </c>
      <c r="AM66" s="91">
        <f t="shared" si="27"/>
        <v>0</v>
      </c>
      <c r="AN66" s="90">
        <f>VLOOKUP($B66,'ОТЧЕТ 22 иномарки'!A:J,5,0)</f>
        <v>0</v>
      </c>
      <c r="AO66" s="91">
        <f t="shared" si="15"/>
        <v>0</v>
      </c>
      <c r="AQ66" s="90">
        <f>VLOOKUP($B66,'ОТЧЕТ 23 иномарки'!A:J,9,0)</f>
        <v>1</v>
      </c>
      <c r="AR66" s="91">
        <f t="shared" si="28"/>
        <v>4.1140412226930511E-5</v>
      </c>
      <c r="AS66" s="90">
        <f>VLOOKUP($B66,'ОТЧЕТ 22 иномарки'!A:J,9,0)</f>
        <v>0</v>
      </c>
      <c r="AT66" s="91">
        <f t="shared" si="17"/>
        <v>0</v>
      </c>
      <c r="AU66" s="85"/>
      <c r="AV66" s="90">
        <f>VLOOKUP($B66,'ОТЧЕТ 23 иномарки'!A:J,2,0)</f>
        <v>0</v>
      </c>
      <c r="AW66" s="91">
        <f t="shared" si="29"/>
        <v>0</v>
      </c>
      <c r="AX66" s="90">
        <f>VLOOKUP($B66,'ОТЧЕТ 22 иномарки'!A:J,2,0)</f>
        <v>0</v>
      </c>
      <c r="AY66" s="91">
        <f t="shared" si="19"/>
        <v>0</v>
      </c>
    </row>
    <row r="67" spans="1:51" ht="15" hidden="1" customHeight="1" outlineLevel="1" x14ac:dyDescent="0.2">
      <c r="A67" s="89">
        <v>61</v>
      </c>
      <c r="B67" s="83" t="str">
        <f>'ОТЧЕТ 23 иномарки'!A69</f>
        <v>LINCOLN</v>
      </c>
      <c r="C67" s="90">
        <f>VLOOKUP($B67,'ОТЧЕТ 23 иномарки'!A:J,10,0)</f>
        <v>32</v>
      </c>
      <c r="D67" s="91">
        <f t="shared" si="20"/>
        <v>1.2295491396998364E-4</v>
      </c>
      <c r="E67" s="90">
        <f>VLOOKUP($B67,'ОТЧЕТ 22 иномарки'!A:J,10,0)</f>
        <v>11</v>
      </c>
      <c r="F67" s="91">
        <f t="shared" si="1"/>
        <v>1.9090909090909092</v>
      </c>
      <c r="G67" s="85"/>
      <c r="H67" s="90" t="e">
        <f>VLOOKUP($B67,'СВОД Регионы'!A:J,2,0)</f>
        <v>#N/A</v>
      </c>
      <c r="I67" s="91" t="e">
        <f t="shared" si="21"/>
        <v>#N/A</v>
      </c>
      <c r="J67" s="90" t="e">
        <f>VLOOKUP($B67,'СВОД Регионы'!A:J,3,0)</f>
        <v>#N/A</v>
      </c>
      <c r="K67" s="91">
        <f t="shared" si="3"/>
        <v>0</v>
      </c>
      <c r="M67" s="90">
        <f>VLOOKUP($B67,'ОТЧЕТ 23 иномарки'!A:J,3,0)</f>
        <v>5</v>
      </c>
      <c r="N67" s="91">
        <f t="shared" si="22"/>
        <v>1.2124739318104661E-4</v>
      </c>
      <c r="O67" s="90">
        <f>VLOOKUP($B67,'ОТЧЕТ 22 иномарки'!A:J,3,0)</f>
        <v>1</v>
      </c>
      <c r="P67" s="91">
        <f t="shared" si="5"/>
        <v>4</v>
      </c>
      <c r="R67" s="90">
        <f>VLOOKUP($B67,'ОТЧЕТ 23 иномарки'!A:J,4,0)</f>
        <v>3</v>
      </c>
      <c r="S67" s="91">
        <f t="shared" si="23"/>
        <v>8.9887640449438209E-5</v>
      </c>
      <c r="T67" s="90">
        <f>VLOOKUP($B67,'ОТЧЕТ 22 иномарки'!A:J,4,0)</f>
        <v>2</v>
      </c>
      <c r="U67" s="91">
        <f t="shared" si="7"/>
        <v>0.5</v>
      </c>
      <c r="W67" s="90">
        <f>VLOOKUP($B67,'ОТЧЕТ 23 иномарки'!A:J,8,0)</f>
        <v>15</v>
      </c>
      <c r="X67" s="91">
        <f t="shared" si="24"/>
        <v>1.2599959680129023E-4</v>
      </c>
      <c r="Y67" s="90">
        <f>VLOOKUP($B67,'ОТЧЕТ 22 иномарки'!A:J,8,0)</f>
        <v>5</v>
      </c>
      <c r="Z67" s="91">
        <f t="shared" si="9"/>
        <v>2</v>
      </c>
      <c r="AB67" s="90">
        <f>VLOOKUP($B67,'ОТЧЕТ 23 иномарки'!A:J,7,0)</f>
        <v>0</v>
      </c>
      <c r="AC67" s="91">
        <f t="shared" si="25"/>
        <v>0</v>
      </c>
      <c r="AD67" s="90">
        <f>VLOOKUP($B67,'ОТЧЕТ 22 иномарки'!A:J,7,0)</f>
        <v>1</v>
      </c>
      <c r="AE67" s="91">
        <f t="shared" si="11"/>
        <v>-1</v>
      </c>
      <c r="AG67" s="90">
        <f>VLOOKUP($B67,'ОТЧЕТ 23 иномарки'!A:J,6,0)</f>
        <v>1</v>
      </c>
      <c r="AH67" s="91">
        <f t="shared" si="26"/>
        <v>6.9410703130422716E-5</v>
      </c>
      <c r="AI67" s="90">
        <f>VLOOKUP($B67,'ОТЧЕТ 22 иномарки'!A:J,6,0)</f>
        <v>1</v>
      </c>
      <c r="AJ67" s="91">
        <f t="shared" si="13"/>
        <v>0</v>
      </c>
      <c r="AL67" s="90">
        <f>VLOOKUP($B67,'ОТЧЕТ 23 иномарки'!A:J,5,0)</f>
        <v>3</v>
      </c>
      <c r="AM67" s="91">
        <f t="shared" si="27"/>
        <v>4.9570389953734306E-4</v>
      </c>
      <c r="AN67" s="90">
        <f>VLOOKUP($B67,'ОТЧЕТ 22 иномарки'!A:J,5,0)</f>
        <v>0</v>
      </c>
      <c r="AO67" s="91">
        <f t="shared" si="15"/>
        <v>0</v>
      </c>
      <c r="AQ67" s="90">
        <f>VLOOKUP($B67,'ОТЧЕТ 23 иномарки'!A:J,9,0)</f>
        <v>4</v>
      </c>
      <c r="AR67" s="91">
        <f t="shared" si="28"/>
        <v>1.6456164890772204E-4</v>
      </c>
      <c r="AS67" s="90">
        <f>VLOOKUP($B67,'ОТЧЕТ 22 иномарки'!A:J,9,0)</f>
        <v>1</v>
      </c>
      <c r="AT67" s="91">
        <f t="shared" si="17"/>
        <v>3</v>
      </c>
      <c r="AU67" s="85"/>
      <c r="AV67" s="90">
        <f>VLOOKUP($B67,'ОТЧЕТ 23 иномарки'!A:J,2,0)</f>
        <v>1</v>
      </c>
      <c r="AW67" s="91">
        <f t="shared" si="29"/>
        <v>4.0716612377850165E-4</v>
      </c>
      <c r="AX67" s="90">
        <f>VLOOKUP($B67,'ОТЧЕТ 22 иномарки'!A:J,2,0)</f>
        <v>0</v>
      </c>
      <c r="AY67" s="91">
        <f t="shared" si="19"/>
        <v>0</v>
      </c>
    </row>
    <row r="68" spans="1:51" ht="15" hidden="1" customHeight="1" outlineLevel="1" x14ac:dyDescent="0.2">
      <c r="A68" s="89">
        <v>62</v>
      </c>
      <c r="B68" s="83" t="str">
        <f>'ОТЧЕТ 23 иномарки'!A70</f>
        <v>HIPHI</v>
      </c>
      <c r="C68" s="90">
        <f>VLOOKUP($B68,'ОТЧЕТ 23 иномарки'!A:J,10,0)</f>
        <v>29</v>
      </c>
      <c r="D68" s="91">
        <f t="shared" si="20"/>
        <v>1.1142789078529767E-4</v>
      </c>
      <c r="E68" s="90">
        <f>VLOOKUP($B68,'ОТЧЕТ 22 иномарки'!A:J,10,0)</f>
        <v>0</v>
      </c>
      <c r="F68" s="91">
        <f t="shared" si="1"/>
        <v>0</v>
      </c>
      <c r="G68" s="85"/>
      <c r="H68" s="90" t="e">
        <f>VLOOKUP($B68,'СВОД Регионы'!A:J,2,0)</f>
        <v>#N/A</v>
      </c>
      <c r="I68" s="91" t="e">
        <f t="shared" si="21"/>
        <v>#N/A</v>
      </c>
      <c r="J68" s="90" t="e">
        <f>VLOOKUP($B68,'СВОД Регионы'!A:J,3,0)</f>
        <v>#N/A</v>
      </c>
      <c r="K68" s="91">
        <f t="shared" si="3"/>
        <v>0</v>
      </c>
      <c r="M68" s="90">
        <f>VLOOKUP($B68,'ОТЧЕТ 23 иномарки'!A:J,3,0)</f>
        <v>0</v>
      </c>
      <c r="N68" s="91">
        <f t="shared" si="22"/>
        <v>0</v>
      </c>
      <c r="O68" s="90">
        <f>VLOOKUP($B68,'ОТЧЕТ 22 иномарки'!A:J,3,0)</f>
        <v>0</v>
      </c>
      <c r="P68" s="91">
        <f t="shared" si="5"/>
        <v>0</v>
      </c>
      <c r="R68" s="90">
        <f>VLOOKUP($B68,'ОТЧЕТ 23 иномарки'!A:J,4,0)</f>
        <v>5</v>
      </c>
      <c r="S68" s="91">
        <f t="shared" si="23"/>
        <v>1.4981273408239701E-4</v>
      </c>
      <c r="T68" s="90">
        <f>VLOOKUP($B68,'ОТЧЕТ 22 иномарки'!A:J,4,0)</f>
        <v>0</v>
      </c>
      <c r="U68" s="91">
        <f t="shared" si="7"/>
        <v>0</v>
      </c>
      <c r="W68" s="90">
        <f>VLOOKUP($B68,'ОТЧЕТ 23 иномарки'!A:J,8,0)</f>
        <v>17</v>
      </c>
      <c r="X68" s="91">
        <f t="shared" si="24"/>
        <v>1.4279954304146226E-4</v>
      </c>
      <c r="Y68" s="90">
        <f>VLOOKUP($B68,'ОТЧЕТ 22 иномарки'!A:J,8,0)</f>
        <v>0</v>
      </c>
      <c r="Z68" s="91">
        <f t="shared" si="9"/>
        <v>0</v>
      </c>
      <c r="AB68" s="90">
        <f>VLOOKUP($B68,'ОТЧЕТ 23 иномарки'!A:J,7,0)</f>
        <v>5</v>
      </c>
      <c r="AC68" s="91">
        <f t="shared" si="25"/>
        <v>2.5806451612903227E-4</v>
      </c>
      <c r="AD68" s="90">
        <f>VLOOKUP($B68,'ОТЧЕТ 22 иномарки'!A:J,7,0)</f>
        <v>0</v>
      </c>
      <c r="AE68" s="91">
        <f t="shared" si="11"/>
        <v>0</v>
      </c>
      <c r="AG68" s="90">
        <f>VLOOKUP($B68,'ОТЧЕТ 23 иномарки'!A:J,6,0)</f>
        <v>1</v>
      </c>
      <c r="AH68" s="91">
        <f t="shared" si="26"/>
        <v>6.9410703130422716E-5</v>
      </c>
      <c r="AI68" s="90">
        <f>VLOOKUP($B68,'ОТЧЕТ 22 иномарки'!A:J,6,0)</f>
        <v>0</v>
      </c>
      <c r="AJ68" s="91">
        <f t="shared" si="13"/>
        <v>0</v>
      </c>
      <c r="AL68" s="90">
        <f>VLOOKUP($B68,'ОТЧЕТ 23 иномарки'!A:J,5,0)</f>
        <v>0</v>
      </c>
      <c r="AM68" s="91">
        <f t="shared" si="27"/>
        <v>0</v>
      </c>
      <c r="AN68" s="90">
        <f>VLOOKUP($B68,'ОТЧЕТ 22 иномарки'!A:J,5,0)</f>
        <v>0</v>
      </c>
      <c r="AO68" s="91">
        <f t="shared" si="15"/>
        <v>0</v>
      </c>
      <c r="AQ68" s="90">
        <f>VLOOKUP($B68,'ОТЧЕТ 23 иномарки'!A:J,9,0)</f>
        <v>0</v>
      </c>
      <c r="AR68" s="91">
        <f t="shared" si="28"/>
        <v>0</v>
      </c>
      <c r="AS68" s="90">
        <f>VLOOKUP($B68,'ОТЧЕТ 22 иномарки'!A:J,9,0)</f>
        <v>0</v>
      </c>
      <c r="AT68" s="91">
        <f t="shared" si="17"/>
        <v>0</v>
      </c>
      <c r="AU68" s="85"/>
      <c r="AV68" s="90">
        <f>VLOOKUP($B68,'ОТЧЕТ 23 иномарки'!A:J,2,0)</f>
        <v>1</v>
      </c>
      <c r="AW68" s="91">
        <f t="shared" si="29"/>
        <v>4.0716612377850165E-4</v>
      </c>
      <c r="AX68" s="90">
        <f>VLOOKUP($B68,'ОТЧЕТ 22 иномарки'!A:J,2,0)</f>
        <v>0</v>
      </c>
      <c r="AY68" s="91">
        <f t="shared" si="19"/>
        <v>0</v>
      </c>
    </row>
    <row r="69" spans="1:51" ht="15" hidden="1" customHeight="1" outlineLevel="1" x14ac:dyDescent="0.2">
      <c r="A69" s="89">
        <v>63</v>
      </c>
      <c r="B69" s="83" t="str">
        <f>'ОТЧЕТ 23 иномарки'!A71</f>
        <v>LIVAN</v>
      </c>
      <c r="C69" s="90">
        <f>VLOOKUP($B69,'ОТЧЕТ 23 иномарки'!A:J,10,0)</f>
        <v>29</v>
      </c>
      <c r="D69" s="91">
        <f t="shared" si="20"/>
        <v>1.1142789078529767E-4</v>
      </c>
      <c r="E69" s="90">
        <f>VLOOKUP($B69,'ОТЧЕТ 22 иномарки'!A:J,10,0)</f>
        <v>0</v>
      </c>
      <c r="F69" s="91">
        <f t="shared" si="1"/>
        <v>0</v>
      </c>
      <c r="G69" s="85"/>
      <c r="H69" s="90">
        <f>VLOOKUP($B69,'СВОД Регионы'!A:J,2,0)</f>
        <v>2</v>
      </c>
      <c r="I69" s="91">
        <f t="shared" si="21"/>
        <v>5.9470710674992561E-4</v>
      </c>
      <c r="J69" s="90">
        <f>VLOOKUP($B69,'СВОД Регионы'!A:J,3,0)</f>
        <v>0</v>
      </c>
      <c r="K69" s="91">
        <f t="shared" si="3"/>
        <v>0</v>
      </c>
      <c r="M69" s="90">
        <f>VLOOKUP($B69,'ОТЧЕТ 23 иномарки'!A:J,3,0)</f>
        <v>10</v>
      </c>
      <c r="N69" s="91">
        <f t="shared" si="22"/>
        <v>2.4249478636209323E-4</v>
      </c>
      <c r="O69" s="90">
        <f>VLOOKUP($B69,'ОТЧЕТ 22 иномарки'!A:J,3,0)</f>
        <v>0</v>
      </c>
      <c r="P69" s="91">
        <f t="shared" si="5"/>
        <v>0</v>
      </c>
      <c r="R69" s="90">
        <f>VLOOKUP($B69,'ОТЧЕТ 23 иномарки'!A:J,4,0)</f>
        <v>3</v>
      </c>
      <c r="S69" s="91">
        <f t="shared" si="23"/>
        <v>8.9887640449438209E-5</v>
      </c>
      <c r="T69" s="90">
        <f>VLOOKUP($B69,'ОТЧЕТ 22 иномарки'!A:J,4,0)</f>
        <v>0</v>
      </c>
      <c r="U69" s="91">
        <f t="shared" si="7"/>
        <v>0</v>
      </c>
      <c r="W69" s="90">
        <f>VLOOKUP($B69,'ОТЧЕТ 23 иномарки'!A:J,8,0)</f>
        <v>12</v>
      </c>
      <c r="X69" s="91">
        <f t="shared" si="24"/>
        <v>1.0079967744103219E-4</v>
      </c>
      <c r="Y69" s="90">
        <f>VLOOKUP($B69,'ОТЧЕТ 22 иномарки'!A:J,8,0)</f>
        <v>0</v>
      </c>
      <c r="Z69" s="91">
        <f t="shared" si="9"/>
        <v>0</v>
      </c>
      <c r="AB69" s="90">
        <f>VLOOKUP($B69,'ОТЧЕТ 23 иномарки'!A:J,7,0)</f>
        <v>1</v>
      </c>
      <c r="AC69" s="91">
        <f t="shared" si="25"/>
        <v>5.1612903225806451E-5</v>
      </c>
      <c r="AD69" s="90">
        <f>VLOOKUP($B69,'ОТЧЕТ 22 иномарки'!A:J,7,0)</f>
        <v>0</v>
      </c>
      <c r="AE69" s="91">
        <f t="shared" si="11"/>
        <v>0</v>
      </c>
      <c r="AG69" s="90">
        <f>VLOOKUP($B69,'ОТЧЕТ 23 иномарки'!A:J,6,0)</f>
        <v>3</v>
      </c>
      <c r="AH69" s="91">
        <f t="shared" si="26"/>
        <v>2.0823210939126813E-4</v>
      </c>
      <c r="AI69" s="90">
        <f>VLOOKUP($B69,'ОТЧЕТ 22 иномарки'!A:J,6,0)</f>
        <v>0</v>
      </c>
      <c r="AJ69" s="91">
        <f t="shared" si="13"/>
        <v>0</v>
      </c>
      <c r="AL69" s="90">
        <f>VLOOKUP($B69,'ОТЧЕТ 23 иномарки'!A:J,5,0)</f>
        <v>0</v>
      </c>
      <c r="AM69" s="91">
        <f t="shared" si="27"/>
        <v>0</v>
      </c>
      <c r="AN69" s="90">
        <f>VLOOKUP($B69,'ОТЧЕТ 22 иномарки'!A:J,5,0)</f>
        <v>0</v>
      </c>
      <c r="AO69" s="91">
        <f t="shared" si="15"/>
        <v>0</v>
      </c>
      <c r="AQ69" s="90">
        <f>VLOOKUP($B69,'ОТЧЕТ 23 иномарки'!A:J,9,0)</f>
        <v>0</v>
      </c>
      <c r="AR69" s="91">
        <f t="shared" si="28"/>
        <v>0</v>
      </c>
      <c r="AS69" s="90">
        <f>VLOOKUP($B69,'ОТЧЕТ 22 иномарки'!A:J,9,0)</f>
        <v>0</v>
      </c>
      <c r="AT69" s="91">
        <f t="shared" si="17"/>
        <v>0</v>
      </c>
      <c r="AU69" s="85"/>
      <c r="AV69" s="90">
        <f>VLOOKUP($B69,'ОТЧЕТ 23 иномарки'!A:J,2,0)</f>
        <v>0</v>
      </c>
      <c r="AW69" s="91">
        <f t="shared" si="29"/>
        <v>0</v>
      </c>
      <c r="AX69" s="90">
        <f>VLOOKUP($B69,'ОТЧЕТ 22 иномарки'!A:J,2,0)</f>
        <v>0</v>
      </c>
      <c r="AY69" s="91">
        <f t="shared" si="19"/>
        <v>0</v>
      </c>
    </row>
    <row r="70" spans="1:51" ht="15" hidden="1" customHeight="1" outlineLevel="1" x14ac:dyDescent="0.2">
      <c r="A70" s="89">
        <v>64</v>
      </c>
      <c r="B70" s="83" t="str">
        <f>'ОТЧЕТ 23 иномарки'!A72</f>
        <v>FORTHING</v>
      </c>
      <c r="C70" s="90">
        <f>VLOOKUP($B70,'ОТЧЕТ 23 иномарки'!A:J,10,0)</f>
        <v>27</v>
      </c>
      <c r="D70" s="91">
        <f t="shared" si="20"/>
        <v>1.0374320866217369E-4</v>
      </c>
      <c r="E70" s="90">
        <f>VLOOKUP($B70,'ОТЧЕТ 22 иномарки'!A:J,10,0)</f>
        <v>0</v>
      </c>
      <c r="F70" s="91">
        <f t="shared" si="1"/>
        <v>0</v>
      </c>
      <c r="G70" s="85"/>
      <c r="H70" s="90">
        <f>VLOOKUP($B70,'СВОД Регионы'!A:J,2,0)</f>
        <v>3</v>
      </c>
      <c r="I70" s="91">
        <f t="shared" si="21"/>
        <v>8.9206066012488853E-4</v>
      </c>
      <c r="J70" s="90">
        <f>VLOOKUP($B70,'СВОД Регионы'!A:J,3,0)</f>
        <v>0</v>
      </c>
      <c r="K70" s="91">
        <f t="shared" si="3"/>
        <v>0</v>
      </c>
      <c r="M70" s="90">
        <f>VLOOKUP($B70,'ОТЧЕТ 23 иномарки'!A:J,3,0)</f>
        <v>11</v>
      </c>
      <c r="N70" s="91">
        <f t="shared" si="22"/>
        <v>2.6674426499830251E-4</v>
      </c>
      <c r="O70" s="90">
        <f>VLOOKUP($B70,'ОТЧЕТ 22 иномарки'!A:J,3,0)</f>
        <v>0</v>
      </c>
      <c r="P70" s="91">
        <f t="shared" si="5"/>
        <v>0</v>
      </c>
      <c r="R70" s="90">
        <f>VLOOKUP($B70,'ОТЧЕТ 23 иномарки'!A:J,4,0)</f>
        <v>2</v>
      </c>
      <c r="S70" s="91">
        <f t="shared" si="23"/>
        <v>5.9925093632958801E-5</v>
      </c>
      <c r="T70" s="90">
        <f>VLOOKUP($B70,'ОТЧЕТ 22 иномарки'!A:J,4,0)</f>
        <v>0</v>
      </c>
      <c r="U70" s="91">
        <f t="shared" si="7"/>
        <v>0</v>
      </c>
      <c r="W70" s="90">
        <f>VLOOKUP($B70,'ОТЧЕТ 23 иномарки'!A:J,8,0)</f>
        <v>5</v>
      </c>
      <c r="X70" s="91">
        <f t="shared" si="24"/>
        <v>4.1999865600430081E-5</v>
      </c>
      <c r="Y70" s="90">
        <f>VLOOKUP($B70,'ОТЧЕТ 22 иномарки'!A:J,8,0)</f>
        <v>0</v>
      </c>
      <c r="Z70" s="91">
        <f t="shared" si="9"/>
        <v>0</v>
      </c>
      <c r="AB70" s="90">
        <f>VLOOKUP($B70,'ОТЧЕТ 23 иномарки'!A:J,7,0)</f>
        <v>6</v>
      </c>
      <c r="AC70" s="91">
        <f t="shared" si="25"/>
        <v>3.0967741935483873E-4</v>
      </c>
      <c r="AD70" s="90">
        <f>VLOOKUP($B70,'ОТЧЕТ 22 иномарки'!A:J,7,0)</f>
        <v>0</v>
      </c>
      <c r="AE70" s="91">
        <f t="shared" si="11"/>
        <v>0</v>
      </c>
      <c r="AG70" s="90">
        <f>VLOOKUP($B70,'ОТЧЕТ 23 иномарки'!A:J,6,0)</f>
        <v>0</v>
      </c>
      <c r="AH70" s="91">
        <f t="shared" si="26"/>
        <v>0</v>
      </c>
      <c r="AI70" s="90">
        <f>VLOOKUP($B70,'ОТЧЕТ 22 иномарки'!A:J,6,0)</f>
        <v>0</v>
      </c>
      <c r="AJ70" s="91">
        <f t="shared" si="13"/>
        <v>0</v>
      </c>
      <c r="AL70" s="90">
        <f>VLOOKUP($B70,'ОТЧЕТ 23 иномарки'!A:J,5,0)</f>
        <v>0</v>
      </c>
      <c r="AM70" s="91">
        <f t="shared" si="27"/>
        <v>0</v>
      </c>
      <c r="AN70" s="90">
        <f>VLOOKUP($B70,'ОТЧЕТ 22 иномарки'!A:J,5,0)</f>
        <v>0</v>
      </c>
      <c r="AO70" s="91">
        <f t="shared" si="15"/>
        <v>0</v>
      </c>
      <c r="AQ70" s="90">
        <f>VLOOKUP($B70,'ОТЧЕТ 23 иномарки'!A:J,9,0)</f>
        <v>3</v>
      </c>
      <c r="AR70" s="91">
        <f t="shared" si="28"/>
        <v>1.2342123668079155E-4</v>
      </c>
      <c r="AS70" s="90">
        <f>VLOOKUP($B70,'ОТЧЕТ 22 иномарки'!A:J,9,0)</f>
        <v>0</v>
      </c>
      <c r="AT70" s="91">
        <f t="shared" si="17"/>
        <v>0</v>
      </c>
      <c r="AU70" s="85"/>
      <c r="AV70" s="90">
        <f>VLOOKUP($B70,'ОТЧЕТ 23 иномарки'!A:J,2,0)</f>
        <v>0</v>
      </c>
      <c r="AW70" s="91">
        <f t="shared" si="29"/>
        <v>0</v>
      </c>
      <c r="AX70" s="90">
        <f>VLOOKUP($B70,'ОТЧЕТ 22 иномарки'!A:J,2,0)</f>
        <v>0</v>
      </c>
      <c r="AY70" s="91">
        <f t="shared" si="19"/>
        <v>0</v>
      </c>
    </row>
    <row r="71" spans="1:51" ht="15" hidden="1" customHeight="1" outlineLevel="1" x14ac:dyDescent="0.2">
      <c r="A71" s="89">
        <v>65</v>
      </c>
      <c r="B71" s="83" t="str">
        <f>'ОТЧЕТ 23 иномарки'!A73</f>
        <v>MASERATI</v>
      </c>
      <c r="C71" s="90">
        <f>VLOOKUP($B71,'ОТЧЕТ 23 иномарки'!A:J,10,0)</f>
        <v>26</v>
      </c>
      <c r="D71" s="91">
        <f t="shared" ref="D71:D102" si="30">C71/$C$118</f>
        <v>9.9900867600611704E-5</v>
      </c>
      <c r="E71" s="90">
        <f>VLOOKUP($B71,'ОТЧЕТ 22 иномарки'!A:J,10,0)</f>
        <v>58</v>
      </c>
      <c r="F71" s="91">
        <f t="shared" ref="F71:F117" si="31">IFERROR(C71/E71-1,0)</f>
        <v>-0.55172413793103448</v>
      </c>
      <c r="G71" s="85"/>
      <c r="H71" s="90" t="e">
        <f>VLOOKUP($B71,'СВОД Регионы'!A:J,2,0)</f>
        <v>#N/A</v>
      </c>
      <c r="I71" s="91" t="e">
        <f t="shared" ref="I71:I102" si="32">H71/$H$118</f>
        <v>#N/A</v>
      </c>
      <c r="J71" s="90" t="e">
        <f>VLOOKUP($B71,'СВОД Регионы'!A:J,3,0)</f>
        <v>#N/A</v>
      </c>
      <c r="K71" s="91">
        <f t="shared" ref="K71:K117" si="33">IFERROR(H71/J71-1,0)</f>
        <v>0</v>
      </c>
      <c r="M71" s="90">
        <f>VLOOKUP($B71,'ОТЧЕТ 23 иномарки'!A:J,3,0)</f>
        <v>0</v>
      </c>
      <c r="N71" s="91">
        <f t="shared" ref="N71:N102" si="34">M71/M$118</f>
        <v>0</v>
      </c>
      <c r="O71" s="90">
        <f>VLOOKUP($B71,'ОТЧЕТ 22 иномарки'!A:J,3,0)</f>
        <v>1</v>
      </c>
      <c r="P71" s="91">
        <f t="shared" ref="P71:P117" si="35">IFERROR(M71/O71-1,0)</f>
        <v>-1</v>
      </c>
      <c r="R71" s="90">
        <f>VLOOKUP($B71,'ОТЧЕТ 23 иномарки'!A:J,4,0)</f>
        <v>2</v>
      </c>
      <c r="S71" s="91">
        <f t="shared" ref="S71:S102" si="36">R71/R$118</f>
        <v>5.9925093632958801E-5</v>
      </c>
      <c r="T71" s="90">
        <f>VLOOKUP($B71,'ОТЧЕТ 22 иномарки'!A:J,4,0)</f>
        <v>6</v>
      </c>
      <c r="U71" s="91">
        <f t="shared" ref="U71:U117" si="37">IFERROR(R71/T71-1,0)</f>
        <v>-0.66666666666666674</v>
      </c>
      <c r="W71" s="90">
        <f>VLOOKUP($B71,'ОТЧЕТ 23 иномарки'!A:J,8,0)</f>
        <v>17</v>
      </c>
      <c r="X71" s="91">
        <f t="shared" ref="X71:X102" si="38">W71/W$118</f>
        <v>1.4279954304146226E-4</v>
      </c>
      <c r="Y71" s="90">
        <f>VLOOKUP($B71,'ОТЧЕТ 22 иномарки'!A:J,8,0)</f>
        <v>42</v>
      </c>
      <c r="Z71" s="91">
        <f t="shared" ref="Z71:Z117" si="39">IFERROR(W71/Y71-1,0)</f>
        <v>-0.59523809523809523</v>
      </c>
      <c r="AB71" s="90">
        <f>VLOOKUP($B71,'ОТЧЕТ 23 иномарки'!A:J,7,0)</f>
        <v>4</v>
      </c>
      <c r="AC71" s="91">
        <f t="shared" ref="AC71:AC102" si="40">AB71/AB$118</f>
        <v>2.064516129032258E-4</v>
      </c>
      <c r="AD71" s="90">
        <f>VLOOKUP($B71,'ОТЧЕТ 22 иномарки'!A:J,7,0)</f>
        <v>5</v>
      </c>
      <c r="AE71" s="91">
        <f t="shared" ref="AE71:AE117" si="41">IFERROR(AB71/AD71-1,0)</f>
        <v>-0.19999999999999996</v>
      </c>
      <c r="AG71" s="90">
        <f>VLOOKUP($B71,'ОТЧЕТ 23 иномарки'!A:J,6,0)</f>
        <v>1</v>
      </c>
      <c r="AH71" s="91">
        <f t="shared" ref="AH71:AH102" si="42">AG71/AG$118</f>
        <v>6.9410703130422716E-5</v>
      </c>
      <c r="AI71" s="90">
        <f>VLOOKUP($B71,'ОТЧЕТ 22 иномарки'!A:J,6,0)</f>
        <v>0</v>
      </c>
      <c r="AJ71" s="91">
        <f t="shared" ref="AJ71:AJ117" si="43">IFERROR(AG71/AI71-1,0)</f>
        <v>0</v>
      </c>
      <c r="AL71" s="90">
        <f>VLOOKUP($B71,'ОТЧЕТ 23 иномарки'!A:J,5,0)</f>
        <v>1</v>
      </c>
      <c r="AM71" s="91">
        <f t="shared" ref="AM71:AM102" si="44">AL71/AL$118</f>
        <v>1.6523463317911433E-4</v>
      </c>
      <c r="AN71" s="90">
        <f>VLOOKUP($B71,'ОТЧЕТ 22 иномарки'!A:J,5,0)</f>
        <v>0</v>
      </c>
      <c r="AO71" s="91">
        <f t="shared" ref="AO71:AO117" si="45">IFERROR(AL71/AN71-1,0)</f>
        <v>0</v>
      </c>
      <c r="AQ71" s="90">
        <f>VLOOKUP($B71,'ОТЧЕТ 23 иномарки'!A:J,9,0)</f>
        <v>1</v>
      </c>
      <c r="AR71" s="91">
        <f t="shared" ref="AR71:AR102" si="46">AQ71/AQ$118</f>
        <v>4.1140412226930511E-5</v>
      </c>
      <c r="AS71" s="90">
        <f>VLOOKUP($B71,'ОТЧЕТ 22 иномарки'!A:J,9,0)</f>
        <v>3</v>
      </c>
      <c r="AT71" s="91">
        <f t="shared" ref="AT71:AT117" si="47">IFERROR(AQ71/AS71-1,0)</f>
        <v>-0.66666666666666674</v>
      </c>
      <c r="AU71" s="85"/>
      <c r="AV71" s="90">
        <f>VLOOKUP($B71,'ОТЧЕТ 23 иномарки'!A:J,2,0)</f>
        <v>0</v>
      </c>
      <c r="AW71" s="91">
        <f t="shared" ref="AW71:AW102" si="48">AV71/AV$118</f>
        <v>0</v>
      </c>
      <c r="AX71" s="90">
        <f>VLOOKUP($B71,'ОТЧЕТ 22 иномарки'!A:J,2,0)</f>
        <v>1</v>
      </c>
      <c r="AY71" s="91">
        <f t="shared" ref="AY71:AY117" si="49">IFERROR(AV71/AX71-1,0)</f>
        <v>-1</v>
      </c>
    </row>
    <row r="72" spans="1:51" ht="15" hidden="1" customHeight="1" outlineLevel="1" x14ac:dyDescent="0.2">
      <c r="A72" s="89">
        <v>66</v>
      </c>
      <c r="B72" s="83" t="str">
        <f>'ОТЧЕТ 23 иномарки'!A74</f>
        <v>FERRARI</v>
      </c>
      <c r="C72" s="90">
        <f>VLOOKUP($B72,'ОТЧЕТ 23 иномарки'!A:J,10,0)</f>
        <v>24</v>
      </c>
      <c r="D72" s="91">
        <f t="shared" si="30"/>
        <v>9.2216185477487724E-5</v>
      </c>
      <c r="E72" s="90">
        <f>VLOOKUP($B72,'ОТЧЕТ 22 иномарки'!A:J,10,0)</f>
        <v>25</v>
      </c>
      <c r="F72" s="91">
        <f t="shared" si="31"/>
        <v>-4.0000000000000036E-2</v>
      </c>
      <c r="G72" s="85"/>
      <c r="H72" s="90" t="e">
        <f>VLOOKUP($B72,'СВОД Регионы'!A:J,2,0)</f>
        <v>#N/A</v>
      </c>
      <c r="I72" s="91" t="e">
        <f t="shared" si="32"/>
        <v>#N/A</v>
      </c>
      <c r="J72" s="90" t="e">
        <f>VLOOKUP($B72,'СВОД Регионы'!A:J,3,0)</f>
        <v>#N/A</v>
      </c>
      <c r="K72" s="91">
        <f t="shared" si="33"/>
        <v>0</v>
      </c>
      <c r="M72" s="90">
        <f>VLOOKUP($B72,'ОТЧЕТ 23 иномарки'!A:J,3,0)</f>
        <v>0</v>
      </c>
      <c r="N72" s="91">
        <f t="shared" si="34"/>
        <v>0</v>
      </c>
      <c r="O72" s="90">
        <f>VLOOKUP($B72,'ОТЧЕТ 22 иномарки'!A:J,3,0)</f>
        <v>2</v>
      </c>
      <c r="P72" s="91">
        <f t="shared" si="35"/>
        <v>-1</v>
      </c>
      <c r="R72" s="90">
        <f>VLOOKUP($B72,'ОТЧЕТ 23 иномарки'!A:J,4,0)</f>
        <v>3</v>
      </c>
      <c r="S72" s="91">
        <f t="shared" si="36"/>
        <v>8.9887640449438209E-5</v>
      </c>
      <c r="T72" s="90">
        <f>VLOOKUP($B72,'ОТЧЕТ 22 иномарки'!A:J,4,0)</f>
        <v>3</v>
      </c>
      <c r="U72" s="91">
        <f t="shared" si="37"/>
        <v>0</v>
      </c>
      <c r="W72" s="90">
        <f>VLOOKUP($B72,'ОТЧЕТ 23 иномарки'!A:J,8,0)</f>
        <v>17</v>
      </c>
      <c r="X72" s="91">
        <f t="shared" si="38"/>
        <v>1.4279954304146226E-4</v>
      </c>
      <c r="Y72" s="90">
        <f>VLOOKUP($B72,'ОТЧЕТ 22 иномарки'!A:J,8,0)</f>
        <v>20</v>
      </c>
      <c r="Z72" s="91">
        <f t="shared" si="39"/>
        <v>-0.15000000000000002</v>
      </c>
      <c r="AB72" s="90">
        <f>VLOOKUP($B72,'ОТЧЕТ 23 иномарки'!A:J,7,0)</f>
        <v>0</v>
      </c>
      <c r="AC72" s="91">
        <f t="shared" si="40"/>
        <v>0</v>
      </c>
      <c r="AD72" s="90">
        <f>VLOOKUP($B72,'ОТЧЕТ 22 иномарки'!A:J,7,0)</f>
        <v>0</v>
      </c>
      <c r="AE72" s="91">
        <f t="shared" si="41"/>
        <v>0</v>
      </c>
      <c r="AG72" s="90">
        <f>VLOOKUP($B72,'ОТЧЕТ 23 иномарки'!A:J,6,0)</f>
        <v>0</v>
      </c>
      <c r="AH72" s="91">
        <f t="shared" si="42"/>
        <v>0</v>
      </c>
      <c r="AI72" s="90">
        <f>VLOOKUP($B72,'ОТЧЕТ 22 иномарки'!A:J,6,0)</f>
        <v>0</v>
      </c>
      <c r="AJ72" s="91">
        <f t="shared" si="43"/>
        <v>0</v>
      </c>
      <c r="AL72" s="90">
        <f>VLOOKUP($B72,'ОТЧЕТ 23 иномарки'!A:J,5,0)</f>
        <v>2</v>
      </c>
      <c r="AM72" s="91">
        <f t="shared" si="44"/>
        <v>3.3046926635822867E-4</v>
      </c>
      <c r="AN72" s="90">
        <f>VLOOKUP($B72,'ОТЧЕТ 22 иномарки'!A:J,5,0)</f>
        <v>0</v>
      </c>
      <c r="AO72" s="91">
        <f t="shared" si="45"/>
        <v>0</v>
      </c>
      <c r="AQ72" s="90">
        <f>VLOOKUP($B72,'ОТЧЕТ 23 иномарки'!A:J,9,0)</f>
        <v>2</v>
      </c>
      <c r="AR72" s="91">
        <f t="shared" si="46"/>
        <v>8.2280824453861021E-5</v>
      </c>
      <c r="AS72" s="90">
        <f>VLOOKUP($B72,'ОТЧЕТ 22 иномарки'!A:J,9,0)</f>
        <v>0</v>
      </c>
      <c r="AT72" s="91">
        <f t="shared" si="47"/>
        <v>0</v>
      </c>
      <c r="AU72" s="85"/>
      <c r="AV72" s="90">
        <f>VLOOKUP($B72,'ОТЧЕТ 23 иномарки'!A:J,2,0)</f>
        <v>0</v>
      </c>
      <c r="AW72" s="91">
        <f t="shared" si="48"/>
        <v>0</v>
      </c>
      <c r="AX72" s="90">
        <f>VLOOKUP($B72,'ОТЧЕТ 22 иномарки'!A:J,2,0)</f>
        <v>0</v>
      </c>
      <c r="AY72" s="91">
        <f t="shared" si="49"/>
        <v>0</v>
      </c>
    </row>
    <row r="73" spans="1:51" ht="15" hidden="1" customHeight="1" outlineLevel="1" x14ac:dyDescent="0.2">
      <c r="A73" s="89">
        <v>67</v>
      </c>
      <c r="B73" s="83" t="str">
        <f>'ОТЧЕТ 23 иномарки'!A75</f>
        <v>FIAT</v>
      </c>
      <c r="C73" s="90">
        <f>VLOOKUP($B73,'ОТЧЕТ 23 иномарки'!A:J,10,0)</f>
        <v>17</v>
      </c>
      <c r="D73" s="91">
        <f t="shared" si="30"/>
        <v>6.531979804655381E-5</v>
      </c>
      <c r="E73" s="90">
        <f>VLOOKUP($B73,'ОТЧЕТ 22 иномарки'!A:J,10,0)</f>
        <v>22</v>
      </c>
      <c r="F73" s="91">
        <f t="shared" si="31"/>
        <v>-0.22727272727272729</v>
      </c>
      <c r="G73" s="85"/>
      <c r="H73" s="90">
        <f>VLOOKUP($B73,'СВОД Регионы'!A:J,2,0)</f>
        <v>0</v>
      </c>
      <c r="I73" s="91">
        <f t="shared" si="32"/>
        <v>0</v>
      </c>
      <c r="J73" s="90">
        <f>VLOOKUP($B73,'СВОД Регионы'!A:J,3,0)</f>
        <v>1</v>
      </c>
      <c r="K73" s="91">
        <f t="shared" si="33"/>
        <v>-1</v>
      </c>
      <c r="M73" s="90">
        <f>VLOOKUP($B73,'ОТЧЕТ 23 иномарки'!A:J,3,0)</f>
        <v>3</v>
      </c>
      <c r="N73" s="91">
        <f t="shared" si="34"/>
        <v>7.2748435908627962E-5</v>
      </c>
      <c r="O73" s="90">
        <f>VLOOKUP($B73,'ОТЧЕТ 22 иномарки'!A:J,3,0)</f>
        <v>3</v>
      </c>
      <c r="P73" s="91">
        <f t="shared" si="35"/>
        <v>0</v>
      </c>
      <c r="R73" s="90">
        <f>VLOOKUP($B73,'ОТЧЕТ 23 иномарки'!A:J,4,0)</f>
        <v>0</v>
      </c>
      <c r="S73" s="91">
        <f t="shared" si="36"/>
        <v>0</v>
      </c>
      <c r="T73" s="90">
        <f>VLOOKUP($B73,'ОТЧЕТ 22 иномарки'!A:J,4,0)</f>
        <v>3</v>
      </c>
      <c r="U73" s="91">
        <f t="shared" si="37"/>
        <v>-1</v>
      </c>
      <c r="W73" s="90">
        <f>VLOOKUP($B73,'ОТЧЕТ 23 иномарки'!A:J,8,0)</f>
        <v>9</v>
      </c>
      <c r="X73" s="91">
        <f t="shared" si="38"/>
        <v>7.5599758080774145E-5</v>
      </c>
      <c r="Y73" s="90">
        <f>VLOOKUP($B73,'ОТЧЕТ 22 иномарки'!A:J,8,0)</f>
        <v>10</v>
      </c>
      <c r="Z73" s="91">
        <f t="shared" si="39"/>
        <v>-9.9999999999999978E-2</v>
      </c>
      <c r="AB73" s="90">
        <f>VLOOKUP($B73,'ОТЧЕТ 23 иномарки'!A:J,7,0)</f>
        <v>1</v>
      </c>
      <c r="AC73" s="91">
        <f t="shared" si="40"/>
        <v>5.1612903225806451E-5</v>
      </c>
      <c r="AD73" s="90">
        <f>VLOOKUP($B73,'ОТЧЕТ 22 иномарки'!A:J,7,0)</f>
        <v>5</v>
      </c>
      <c r="AE73" s="91">
        <f t="shared" si="41"/>
        <v>-0.8</v>
      </c>
      <c r="AG73" s="90">
        <f>VLOOKUP($B73,'ОТЧЕТ 23 иномарки'!A:J,6,0)</f>
        <v>0</v>
      </c>
      <c r="AH73" s="91">
        <f t="shared" si="42"/>
        <v>0</v>
      </c>
      <c r="AI73" s="90">
        <f>VLOOKUP($B73,'ОТЧЕТ 22 иномарки'!A:J,6,0)</f>
        <v>0</v>
      </c>
      <c r="AJ73" s="91">
        <f t="shared" si="43"/>
        <v>0</v>
      </c>
      <c r="AL73" s="90">
        <f>VLOOKUP($B73,'ОТЧЕТ 23 иномарки'!A:J,5,0)</f>
        <v>1</v>
      </c>
      <c r="AM73" s="91">
        <f t="shared" si="44"/>
        <v>1.6523463317911433E-4</v>
      </c>
      <c r="AN73" s="90">
        <f>VLOOKUP($B73,'ОТЧЕТ 22 иномарки'!A:J,5,0)</f>
        <v>0</v>
      </c>
      <c r="AO73" s="91">
        <f t="shared" si="45"/>
        <v>0</v>
      </c>
      <c r="AQ73" s="90">
        <f>VLOOKUP($B73,'ОТЧЕТ 23 иномарки'!A:J,9,0)</f>
        <v>3</v>
      </c>
      <c r="AR73" s="91">
        <f t="shared" si="46"/>
        <v>1.2342123668079155E-4</v>
      </c>
      <c r="AS73" s="90">
        <f>VLOOKUP($B73,'ОТЧЕТ 22 иномарки'!A:J,9,0)</f>
        <v>1</v>
      </c>
      <c r="AT73" s="91">
        <f t="shared" si="47"/>
        <v>2</v>
      </c>
      <c r="AU73" s="85"/>
      <c r="AV73" s="90">
        <f>VLOOKUP($B73,'ОТЧЕТ 23 иномарки'!A:J,2,0)</f>
        <v>0</v>
      </c>
      <c r="AW73" s="91">
        <f t="shared" si="48"/>
        <v>0</v>
      </c>
      <c r="AX73" s="90">
        <f>VLOOKUP($B73,'ОТЧЕТ 22 иномарки'!A:J,2,0)</f>
        <v>0</v>
      </c>
      <c r="AY73" s="91">
        <f t="shared" si="49"/>
        <v>0</v>
      </c>
    </row>
    <row r="74" spans="1:51" ht="15" hidden="1" customHeight="1" outlineLevel="1" x14ac:dyDescent="0.2">
      <c r="A74" s="89">
        <v>68</v>
      </c>
      <c r="B74" s="83" t="str">
        <f>'ОТЧЕТ 23 иномарки'!A76</f>
        <v>ALFAROMEO</v>
      </c>
      <c r="C74" s="90">
        <f>VLOOKUP($B74,'ОТЧЕТ 23 иномарки'!A:J,10,0)</f>
        <v>16</v>
      </c>
      <c r="D74" s="91">
        <f t="shared" si="30"/>
        <v>6.1477456984991821E-5</v>
      </c>
      <c r="E74" s="90">
        <f>VLOOKUP($B74,'ОТЧЕТ 22 иномарки'!A:J,10,0)</f>
        <v>3</v>
      </c>
      <c r="F74" s="91">
        <f t="shared" si="31"/>
        <v>4.333333333333333</v>
      </c>
      <c r="G74" s="85"/>
      <c r="H74" s="90" t="e">
        <f>VLOOKUP($B74,'СВОД Регионы'!A:J,2,0)</f>
        <v>#N/A</v>
      </c>
      <c r="I74" s="91" t="e">
        <f t="shared" si="32"/>
        <v>#N/A</v>
      </c>
      <c r="J74" s="90" t="e">
        <f>VLOOKUP($B74,'СВОД Регионы'!A:J,3,0)</f>
        <v>#N/A</v>
      </c>
      <c r="K74" s="91">
        <f t="shared" si="33"/>
        <v>0</v>
      </c>
      <c r="M74" s="90">
        <f>VLOOKUP($B74,'ОТЧЕТ 23 иномарки'!A:J,3,0)</f>
        <v>0</v>
      </c>
      <c r="N74" s="91">
        <f t="shared" si="34"/>
        <v>0</v>
      </c>
      <c r="O74" s="90">
        <f>VLOOKUP($B74,'ОТЧЕТ 22 иномарки'!A:J,3,0)</f>
        <v>0</v>
      </c>
      <c r="P74" s="91">
        <f t="shared" si="35"/>
        <v>0</v>
      </c>
      <c r="R74" s="90">
        <f>VLOOKUP($B74,'ОТЧЕТ 23 иномарки'!A:J,4,0)</f>
        <v>3</v>
      </c>
      <c r="S74" s="91">
        <f t="shared" si="36"/>
        <v>8.9887640449438209E-5</v>
      </c>
      <c r="T74" s="90">
        <f>VLOOKUP($B74,'ОТЧЕТ 22 иномарки'!A:J,4,0)</f>
        <v>2</v>
      </c>
      <c r="U74" s="91">
        <f t="shared" si="37"/>
        <v>0.5</v>
      </c>
      <c r="W74" s="90">
        <f>VLOOKUP($B74,'ОТЧЕТ 23 иномарки'!A:J,8,0)</f>
        <v>10</v>
      </c>
      <c r="X74" s="91">
        <f t="shared" si="38"/>
        <v>8.3999731200860161E-5</v>
      </c>
      <c r="Y74" s="90">
        <f>VLOOKUP($B74,'ОТЧЕТ 22 иномарки'!A:J,8,0)</f>
        <v>1</v>
      </c>
      <c r="Z74" s="91">
        <f t="shared" si="39"/>
        <v>9</v>
      </c>
      <c r="AB74" s="90">
        <f>VLOOKUP($B74,'ОТЧЕТ 23 иномарки'!A:J,7,0)</f>
        <v>1</v>
      </c>
      <c r="AC74" s="91">
        <f t="shared" si="40"/>
        <v>5.1612903225806451E-5</v>
      </c>
      <c r="AD74" s="90">
        <f>VLOOKUP($B74,'ОТЧЕТ 22 иномарки'!A:J,7,0)</f>
        <v>0</v>
      </c>
      <c r="AE74" s="91">
        <f t="shared" si="41"/>
        <v>0</v>
      </c>
      <c r="AG74" s="90">
        <f>VLOOKUP($B74,'ОТЧЕТ 23 иномарки'!A:J,6,0)</f>
        <v>0</v>
      </c>
      <c r="AH74" s="91">
        <f t="shared" si="42"/>
        <v>0</v>
      </c>
      <c r="AI74" s="90">
        <f>VLOOKUP($B74,'ОТЧЕТ 22 иномарки'!A:J,6,0)</f>
        <v>0</v>
      </c>
      <c r="AJ74" s="91">
        <f t="shared" si="43"/>
        <v>0</v>
      </c>
      <c r="AL74" s="90">
        <f>VLOOKUP($B74,'ОТЧЕТ 23 иномарки'!A:J,5,0)</f>
        <v>0</v>
      </c>
      <c r="AM74" s="91">
        <f t="shared" si="44"/>
        <v>0</v>
      </c>
      <c r="AN74" s="90">
        <f>VLOOKUP($B74,'ОТЧЕТ 22 иномарки'!A:J,5,0)</f>
        <v>0</v>
      </c>
      <c r="AO74" s="91">
        <f t="shared" si="45"/>
        <v>0</v>
      </c>
      <c r="AQ74" s="90">
        <f>VLOOKUP($B74,'ОТЧЕТ 23 иномарки'!A:J,9,0)</f>
        <v>2</v>
      </c>
      <c r="AR74" s="91">
        <f t="shared" si="46"/>
        <v>8.2280824453861021E-5</v>
      </c>
      <c r="AS74" s="90">
        <f>VLOOKUP($B74,'ОТЧЕТ 22 иномарки'!A:J,9,0)</f>
        <v>0</v>
      </c>
      <c r="AT74" s="91">
        <f t="shared" si="47"/>
        <v>0</v>
      </c>
      <c r="AU74" s="85"/>
      <c r="AV74" s="90">
        <f>VLOOKUP($B74,'ОТЧЕТ 23 иномарки'!A:J,2,0)</f>
        <v>0</v>
      </c>
      <c r="AW74" s="91">
        <f t="shared" si="48"/>
        <v>0</v>
      </c>
      <c r="AX74" s="90">
        <f>VLOOKUP($B74,'ОТЧЕТ 22 иномарки'!A:J,2,0)</f>
        <v>0</v>
      </c>
      <c r="AY74" s="91">
        <f t="shared" si="49"/>
        <v>0</v>
      </c>
    </row>
    <row r="75" spans="1:51" ht="15" hidden="1" customHeight="1" outlineLevel="1" x14ac:dyDescent="0.2">
      <c r="A75" s="89">
        <v>69</v>
      </c>
      <c r="B75" s="83" t="str">
        <f>'ОТЧЕТ 23 иномарки'!A77</f>
        <v>BUICK</v>
      </c>
      <c r="C75" s="90">
        <f>VLOOKUP($B75,'ОТЧЕТ 23 иномарки'!A:J,10,0)</f>
        <v>16</v>
      </c>
      <c r="D75" s="91">
        <f t="shared" si="30"/>
        <v>6.1477456984991821E-5</v>
      </c>
      <c r="E75" s="90">
        <f>VLOOKUP($B75,'ОТЧЕТ 22 иномарки'!A:J,10,0)</f>
        <v>12</v>
      </c>
      <c r="F75" s="91">
        <f t="shared" si="31"/>
        <v>0.33333333333333326</v>
      </c>
      <c r="G75" s="85"/>
      <c r="H75" s="90" t="e">
        <f>VLOOKUP($B75,'СВОД Регионы'!A:J,2,0)</f>
        <v>#N/A</v>
      </c>
      <c r="I75" s="91" t="e">
        <f t="shared" si="32"/>
        <v>#N/A</v>
      </c>
      <c r="J75" s="90" t="e">
        <f>VLOOKUP($B75,'СВОД Регионы'!A:J,3,0)</f>
        <v>#N/A</v>
      </c>
      <c r="K75" s="91">
        <f t="shared" si="33"/>
        <v>0</v>
      </c>
      <c r="M75" s="90">
        <f>VLOOKUP($B75,'ОТЧЕТ 23 иномарки'!A:J,3,0)</f>
        <v>1</v>
      </c>
      <c r="N75" s="91">
        <f t="shared" si="34"/>
        <v>2.4249478636209322E-5</v>
      </c>
      <c r="O75" s="90">
        <f>VLOOKUP($B75,'ОТЧЕТ 22 иномарки'!A:J,3,0)</f>
        <v>1</v>
      </c>
      <c r="P75" s="91">
        <f t="shared" si="35"/>
        <v>0</v>
      </c>
      <c r="R75" s="90">
        <f>VLOOKUP($B75,'ОТЧЕТ 23 иномарки'!A:J,4,0)</f>
        <v>4</v>
      </c>
      <c r="S75" s="91">
        <f t="shared" si="36"/>
        <v>1.198501872659176E-4</v>
      </c>
      <c r="T75" s="90">
        <f>VLOOKUP($B75,'ОТЧЕТ 22 иномарки'!A:J,4,0)</f>
        <v>0</v>
      </c>
      <c r="U75" s="91">
        <f t="shared" si="37"/>
        <v>0</v>
      </c>
      <c r="W75" s="90">
        <f>VLOOKUP($B75,'ОТЧЕТ 23 иномарки'!A:J,8,0)</f>
        <v>9</v>
      </c>
      <c r="X75" s="91">
        <f t="shared" si="38"/>
        <v>7.5599758080774145E-5</v>
      </c>
      <c r="Y75" s="90">
        <f>VLOOKUP($B75,'ОТЧЕТ 22 иномарки'!A:J,8,0)</f>
        <v>9</v>
      </c>
      <c r="Z75" s="91">
        <f t="shared" si="39"/>
        <v>0</v>
      </c>
      <c r="AB75" s="90">
        <f>VLOOKUP($B75,'ОТЧЕТ 23 иномарки'!A:J,7,0)</f>
        <v>0</v>
      </c>
      <c r="AC75" s="91">
        <f t="shared" si="40"/>
        <v>0</v>
      </c>
      <c r="AD75" s="90">
        <f>VLOOKUP($B75,'ОТЧЕТ 22 иномарки'!A:J,7,0)</f>
        <v>1</v>
      </c>
      <c r="AE75" s="91">
        <f t="shared" si="41"/>
        <v>-1</v>
      </c>
      <c r="AG75" s="90">
        <f>VLOOKUP($B75,'ОТЧЕТ 23 иномарки'!A:J,6,0)</f>
        <v>0</v>
      </c>
      <c r="AH75" s="91">
        <f t="shared" si="42"/>
        <v>0</v>
      </c>
      <c r="AI75" s="90">
        <f>VLOOKUP($B75,'ОТЧЕТ 22 иномарки'!A:J,6,0)</f>
        <v>1</v>
      </c>
      <c r="AJ75" s="91">
        <f t="shared" si="43"/>
        <v>-1</v>
      </c>
      <c r="AL75" s="90">
        <f>VLOOKUP($B75,'ОТЧЕТ 23 иномарки'!A:J,5,0)</f>
        <v>0</v>
      </c>
      <c r="AM75" s="91">
        <f t="shared" si="44"/>
        <v>0</v>
      </c>
      <c r="AN75" s="90">
        <f>VLOOKUP($B75,'ОТЧЕТ 22 иномарки'!A:J,5,0)</f>
        <v>0</v>
      </c>
      <c r="AO75" s="91">
        <f t="shared" si="45"/>
        <v>0</v>
      </c>
      <c r="AQ75" s="90">
        <f>VLOOKUP($B75,'ОТЧЕТ 23 иномарки'!A:J,9,0)</f>
        <v>2</v>
      </c>
      <c r="AR75" s="91">
        <f t="shared" si="46"/>
        <v>8.2280824453861021E-5</v>
      </c>
      <c r="AS75" s="90">
        <f>VLOOKUP($B75,'ОТЧЕТ 22 иномарки'!A:J,9,0)</f>
        <v>0</v>
      </c>
      <c r="AT75" s="91">
        <f t="shared" si="47"/>
        <v>0</v>
      </c>
      <c r="AU75" s="85"/>
      <c r="AV75" s="90">
        <f>VLOOKUP($B75,'ОТЧЕТ 23 иномарки'!A:J,2,0)</f>
        <v>0</v>
      </c>
      <c r="AW75" s="91">
        <f t="shared" si="48"/>
        <v>0</v>
      </c>
      <c r="AX75" s="90">
        <f>VLOOKUP($B75,'ОТЧЕТ 22 иномарки'!A:J,2,0)</f>
        <v>0</v>
      </c>
      <c r="AY75" s="91">
        <f t="shared" si="49"/>
        <v>0</v>
      </c>
    </row>
    <row r="76" spans="1:51" ht="15" hidden="1" customHeight="1" outlineLevel="1" x14ac:dyDescent="0.2">
      <c r="A76" s="89">
        <v>70</v>
      </c>
      <c r="B76" s="83" t="str">
        <f>'ОТЧЕТ 23 иномарки'!A78</f>
        <v>DAEWOO</v>
      </c>
      <c r="C76" s="90">
        <f>VLOOKUP($B76,'ОТЧЕТ 23 иномарки'!A:J,10,0)</f>
        <v>16</v>
      </c>
      <c r="D76" s="91">
        <f t="shared" si="30"/>
        <v>6.1477456984991821E-5</v>
      </c>
      <c r="E76" s="90">
        <f>VLOOKUP($B76,'ОТЧЕТ 22 иномарки'!A:J,10,0)</f>
        <v>0</v>
      </c>
      <c r="F76" s="91">
        <f t="shared" si="31"/>
        <v>0</v>
      </c>
      <c r="G76" s="85"/>
      <c r="H76" s="90" t="e">
        <f>VLOOKUP($B76,'СВОД Регионы'!A:J,2,0)</f>
        <v>#N/A</v>
      </c>
      <c r="I76" s="91" t="e">
        <f t="shared" si="32"/>
        <v>#N/A</v>
      </c>
      <c r="J76" s="90" t="e">
        <f>VLOOKUP($B76,'СВОД Регионы'!A:J,3,0)</f>
        <v>#N/A</v>
      </c>
      <c r="K76" s="91">
        <f t="shared" si="33"/>
        <v>0</v>
      </c>
      <c r="M76" s="90">
        <f>VLOOKUP($B76,'ОТЧЕТ 23 иномарки'!A:J,3,0)</f>
        <v>5</v>
      </c>
      <c r="N76" s="91">
        <f t="shared" si="34"/>
        <v>1.2124739318104661E-4</v>
      </c>
      <c r="O76" s="90">
        <f>VLOOKUP($B76,'ОТЧЕТ 22 иномарки'!A:J,3,0)</f>
        <v>0</v>
      </c>
      <c r="P76" s="91">
        <f t="shared" si="35"/>
        <v>0</v>
      </c>
      <c r="R76" s="90">
        <f>VLOOKUP($B76,'ОТЧЕТ 23 иномарки'!A:J,4,0)</f>
        <v>2</v>
      </c>
      <c r="S76" s="91">
        <f t="shared" si="36"/>
        <v>5.9925093632958801E-5</v>
      </c>
      <c r="T76" s="90">
        <f>VLOOKUP($B76,'ОТЧЕТ 22 иномарки'!A:J,4,0)</f>
        <v>0</v>
      </c>
      <c r="U76" s="91">
        <f t="shared" si="37"/>
        <v>0</v>
      </c>
      <c r="W76" s="90">
        <f>VLOOKUP($B76,'ОТЧЕТ 23 иномарки'!A:J,8,0)</f>
        <v>6</v>
      </c>
      <c r="X76" s="91">
        <f t="shared" si="38"/>
        <v>5.0399838720516097E-5</v>
      </c>
      <c r="Y76" s="90">
        <f>VLOOKUP($B76,'ОТЧЕТ 22 иномарки'!A:J,8,0)</f>
        <v>0</v>
      </c>
      <c r="Z76" s="91">
        <f t="shared" si="39"/>
        <v>0</v>
      </c>
      <c r="AB76" s="90">
        <f>VLOOKUP($B76,'ОТЧЕТ 23 иномарки'!A:J,7,0)</f>
        <v>2</v>
      </c>
      <c r="AC76" s="91">
        <f t="shared" si="40"/>
        <v>1.032258064516129E-4</v>
      </c>
      <c r="AD76" s="90">
        <f>VLOOKUP($B76,'ОТЧЕТ 22 иномарки'!A:J,7,0)</f>
        <v>0</v>
      </c>
      <c r="AE76" s="91">
        <f t="shared" si="41"/>
        <v>0</v>
      </c>
      <c r="AG76" s="90">
        <f>VLOOKUP($B76,'ОТЧЕТ 23 иномарки'!A:J,6,0)</f>
        <v>0</v>
      </c>
      <c r="AH76" s="91">
        <f t="shared" si="42"/>
        <v>0</v>
      </c>
      <c r="AI76" s="90">
        <f>VLOOKUP($B76,'ОТЧЕТ 22 иномарки'!A:J,6,0)</f>
        <v>0</v>
      </c>
      <c r="AJ76" s="91">
        <f t="shared" si="43"/>
        <v>0</v>
      </c>
      <c r="AL76" s="90">
        <f>VLOOKUP($B76,'ОТЧЕТ 23 иномарки'!A:J,5,0)</f>
        <v>0</v>
      </c>
      <c r="AM76" s="91">
        <f t="shared" si="44"/>
        <v>0</v>
      </c>
      <c r="AN76" s="90">
        <f>VLOOKUP($B76,'ОТЧЕТ 22 иномарки'!A:J,5,0)</f>
        <v>0</v>
      </c>
      <c r="AO76" s="91">
        <f t="shared" si="45"/>
        <v>0</v>
      </c>
      <c r="AQ76" s="90">
        <f>VLOOKUP($B76,'ОТЧЕТ 23 иномарки'!A:J,9,0)</f>
        <v>1</v>
      </c>
      <c r="AR76" s="91">
        <f t="shared" si="46"/>
        <v>4.1140412226930511E-5</v>
      </c>
      <c r="AS76" s="90">
        <f>VLOOKUP($B76,'ОТЧЕТ 22 иномарки'!A:J,9,0)</f>
        <v>0</v>
      </c>
      <c r="AT76" s="91">
        <f t="shared" si="47"/>
        <v>0</v>
      </c>
      <c r="AU76" s="85"/>
      <c r="AV76" s="90">
        <f>VLOOKUP($B76,'ОТЧЕТ 23 иномарки'!A:J,2,0)</f>
        <v>0</v>
      </c>
      <c r="AW76" s="91">
        <f t="shared" si="48"/>
        <v>0</v>
      </c>
      <c r="AX76" s="90">
        <f>VLOOKUP($B76,'ОТЧЕТ 22 иномарки'!A:J,2,0)</f>
        <v>0</v>
      </c>
      <c r="AY76" s="91">
        <f t="shared" si="49"/>
        <v>0</v>
      </c>
    </row>
    <row r="77" spans="1:51" ht="15" hidden="1" customHeight="1" outlineLevel="1" x14ac:dyDescent="0.2">
      <c r="A77" s="89">
        <v>71</v>
      </c>
      <c r="B77" s="83" t="str">
        <f>'ОТЧЕТ 23 иномарки'!A79</f>
        <v>SOKON</v>
      </c>
      <c r="C77" s="90">
        <f>VLOOKUP($B77,'ОТЧЕТ 23 иномарки'!A:J,10,0)</f>
        <v>15</v>
      </c>
      <c r="D77" s="91">
        <f t="shared" si="30"/>
        <v>5.7635115923429824E-5</v>
      </c>
      <c r="E77" s="90">
        <f>VLOOKUP($B77,'ОТЧЕТ 22 иномарки'!A:J,10,0)</f>
        <v>0</v>
      </c>
      <c r="F77" s="91">
        <f t="shared" si="31"/>
        <v>0</v>
      </c>
      <c r="G77" s="85"/>
      <c r="H77" s="90">
        <f>VLOOKUP($B77,'СВОД Регионы'!A:J,2,0)</f>
        <v>1</v>
      </c>
      <c r="I77" s="91">
        <f t="shared" si="32"/>
        <v>2.9735355337496281E-4</v>
      </c>
      <c r="J77" s="90">
        <f>VLOOKUP($B77,'СВОД Регионы'!A:J,3,0)</f>
        <v>0</v>
      </c>
      <c r="K77" s="91">
        <f t="shared" si="33"/>
        <v>0</v>
      </c>
      <c r="M77" s="90">
        <f>VLOOKUP($B77,'ОТЧЕТ 23 иномарки'!A:J,3,0)</f>
        <v>1</v>
      </c>
      <c r="N77" s="91">
        <f t="shared" si="34"/>
        <v>2.4249478636209322E-5</v>
      </c>
      <c r="O77" s="90">
        <f>VLOOKUP($B77,'ОТЧЕТ 22 иномарки'!A:J,3,0)</f>
        <v>0</v>
      </c>
      <c r="P77" s="91">
        <f t="shared" si="35"/>
        <v>0</v>
      </c>
      <c r="R77" s="90">
        <f>VLOOKUP($B77,'ОТЧЕТ 23 иномарки'!A:J,4,0)</f>
        <v>3</v>
      </c>
      <c r="S77" s="91">
        <f t="shared" si="36"/>
        <v>8.9887640449438209E-5</v>
      </c>
      <c r="T77" s="90">
        <f>VLOOKUP($B77,'ОТЧЕТ 22 иномарки'!A:J,4,0)</f>
        <v>0</v>
      </c>
      <c r="U77" s="91">
        <f t="shared" si="37"/>
        <v>0</v>
      </c>
      <c r="W77" s="90">
        <f>VLOOKUP($B77,'ОТЧЕТ 23 иномарки'!A:J,8,0)</f>
        <v>6</v>
      </c>
      <c r="X77" s="91">
        <f t="shared" si="38"/>
        <v>5.0399838720516097E-5</v>
      </c>
      <c r="Y77" s="90">
        <f>VLOOKUP($B77,'ОТЧЕТ 22 иномарки'!A:J,8,0)</f>
        <v>0</v>
      </c>
      <c r="Z77" s="91">
        <f t="shared" si="39"/>
        <v>0</v>
      </c>
      <c r="AB77" s="90">
        <f>VLOOKUP($B77,'ОТЧЕТ 23 иномарки'!A:J,7,0)</f>
        <v>1</v>
      </c>
      <c r="AC77" s="91">
        <f t="shared" si="40"/>
        <v>5.1612903225806451E-5</v>
      </c>
      <c r="AD77" s="90">
        <f>VLOOKUP($B77,'ОТЧЕТ 22 иномарки'!A:J,7,0)</f>
        <v>0</v>
      </c>
      <c r="AE77" s="91">
        <f t="shared" si="41"/>
        <v>0</v>
      </c>
      <c r="AG77" s="90">
        <f>VLOOKUP($B77,'ОТЧЕТ 23 иномарки'!A:J,6,0)</f>
        <v>3</v>
      </c>
      <c r="AH77" s="91">
        <f t="shared" si="42"/>
        <v>2.0823210939126813E-4</v>
      </c>
      <c r="AI77" s="90">
        <f>VLOOKUP($B77,'ОТЧЕТ 22 иномарки'!A:J,6,0)</f>
        <v>0</v>
      </c>
      <c r="AJ77" s="91">
        <f t="shared" si="43"/>
        <v>0</v>
      </c>
      <c r="AL77" s="90">
        <f>VLOOKUP($B77,'ОТЧЕТ 23 иномарки'!A:J,5,0)</f>
        <v>0</v>
      </c>
      <c r="AM77" s="91">
        <f t="shared" si="44"/>
        <v>0</v>
      </c>
      <c r="AN77" s="90">
        <f>VLOOKUP($B77,'ОТЧЕТ 22 иномарки'!A:J,5,0)</f>
        <v>0</v>
      </c>
      <c r="AO77" s="91">
        <f t="shared" si="45"/>
        <v>0</v>
      </c>
      <c r="AQ77" s="90">
        <f>VLOOKUP($B77,'ОТЧЕТ 23 иномарки'!A:J,9,0)</f>
        <v>1</v>
      </c>
      <c r="AR77" s="91">
        <f t="shared" si="46"/>
        <v>4.1140412226930511E-5</v>
      </c>
      <c r="AS77" s="90">
        <f>VLOOKUP($B77,'ОТЧЕТ 22 иномарки'!A:J,9,0)</f>
        <v>0</v>
      </c>
      <c r="AT77" s="91">
        <f t="shared" si="47"/>
        <v>0</v>
      </c>
      <c r="AU77" s="85"/>
      <c r="AV77" s="90">
        <f>VLOOKUP($B77,'ОТЧЕТ 23 иномарки'!A:J,2,0)</f>
        <v>0</v>
      </c>
      <c r="AW77" s="91">
        <f t="shared" si="48"/>
        <v>0</v>
      </c>
      <c r="AX77" s="90">
        <f>VLOOKUP($B77,'ОТЧЕТ 22 иномарки'!A:J,2,0)</f>
        <v>0</v>
      </c>
      <c r="AY77" s="91">
        <f t="shared" si="49"/>
        <v>0</v>
      </c>
    </row>
    <row r="78" spans="1:51" ht="15" hidden="1" customHeight="1" outlineLevel="1" x14ac:dyDescent="0.2">
      <c r="A78" s="89">
        <v>72</v>
      </c>
      <c r="B78" s="83" t="str">
        <f>'ОТЧЕТ 23 иномарки'!A80</f>
        <v>NIO</v>
      </c>
      <c r="C78" s="90">
        <f>VLOOKUP($B78,'ОТЧЕТ 23 иномарки'!A:J,10,0)</f>
        <v>14</v>
      </c>
      <c r="D78" s="91">
        <f t="shared" si="30"/>
        <v>5.3792774861867842E-5</v>
      </c>
      <c r="E78" s="90">
        <f>VLOOKUP($B78,'ОТЧЕТ 22 иномарки'!A:J,10,0)</f>
        <v>0</v>
      </c>
      <c r="F78" s="91">
        <f t="shared" si="31"/>
        <v>0</v>
      </c>
      <c r="G78" s="85"/>
      <c r="H78" s="90" t="e">
        <f>VLOOKUP($B78,'СВОД Регионы'!A:J,2,0)</f>
        <v>#N/A</v>
      </c>
      <c r="I78" s="91" t="e">
        <f t="shared" si="32"/>
        <v>#N/A</v>
      </c>
      <c r="J78" s="90" t="e">
        <f>VLOOKUP($B78,'СВОД Регионы'!A:J,3,0)</f>
        <v>#N/A</v>
      </c>
      <c r="K78" s="91">
        <f t="shared" si="33"/>
        <v>0</v>
      </c>
      <c r="M78" s="90">
        <f>VLOOKUP($B78,'ОТЧЕТ 23 иномарки'!A:J,3,0)</f>
        <v>3</v>
      </c>
      <c r="N78" s="91">
        <f t="shared" si="34"/>
        <v>7.2748435908627962E-5</v>
      </c>
      <c r="O78" s="90">
        <f>VLOOKUP($B78,'ОТЧЕТ 22 иномарки'!A:J,3,0)</f>
        <v>0</v>
      </c>
      <c r="P78" s="91">
        <f t="shared" si="35"/>
        <v>0</v>
      </c>
      <c r="R78" s="90">
        <f>VLOOKUP($B78,'ОТЧЕТ 23 иномарки'!A:J,4,0)</f>
        <v>1</v>
      </c>
      <c r="S78" s="91">
        <f t="shared" si="36"/>
        <v>2.9962546816479401E-5</v>
      </c>
      <c r="T78" s="90">
        <f>VLOOKUP($B78,'ОТЧЕТ 22 иномарки'!A:J,4,0)</f>
        <v>0</v>
      </c>
      <c r="U78" s="91">
        <f t="shared" si="37"/>
        <v>0</v>
      </c>
      <c r="W78" s="90">
        <f>VLOOKUP($B78,'ОТЧЕТ 23 иномарки'!A:J,8,0)</f>
        <v>4</v>
      </c>
      <c r="X78" s="91">
        <f t="shared" si="38"/>
        <v>3.3599892480344065E-5</v>
      </c>
      <c r="Y78" s="90">
        <f>VLOOKUP($B78,'ОТЧЕТ 22 иномарки'!A:J,8,0)</f>
        <v>0</v>
      </c>
      <c r="Z78" s="91">
        <f t="shared" si="39"/>
        <v>0</v>
      </c>
      <c r="AB78" s="90">
        <f>VLOOKUP($B78,'ОТЧЕТ 23 иномарки'!A:J,7,0)</f>
        <v>4</v>
      </c>
      <c r="AC78" s="91">
        <f t="shared" si="40"/>
        <v>2.064516129032258E-4</v>
      </c>
      <c r="AD78" s="90">
        <f>VLOOKUP($B78,'ОТЧЕТ 22 иномарки'!A:J,7,0)</f>
        <v>0</v>
      </c>
      <c r="AE78" s="91">
        <f t="shared" si="41"/>
        <v>0</v>
      </c>
      <c r="AG78" s="90">
        <f>VLOOKUP($B78,'ОТЧЕТ 23 иномарки'!A:J,6,0)</f>
        <v>1</v>
      </c>
      <c r="AH78" s="91">
        <f t="shared" si="42"/>
        <v>6.9410703130422716E-5</v>
      </c>
      <c r="AI78" s="90">
        <f>VLOOKUP($B78,'ОТЧЕТ 22 иномарки'!A:J,6,0)</f>
        <v>0</v>
      </c>
      <c r="AJ78" s="91">
        <f t="shared" si="43"/>
        <v>0</v>
      </c>
      <c r="AL78" s="90">
        <f>VLOOKUP($B78,'ОТЧЕТ 23 иномарки'!A:J,5,0)</f>
        <v>1</v>
      </c>
      <c r="AM78" s="91">
        <f t="shared" si="44"/>
        <v>1.6523463317911433E-4</v>
      </c>
      <c r="AN78" s="90">
        <f>VLOOKUP($B78,'ОТЧЕТ 22 иномарки'!A:J,5,0)</f>
        <v>0</v>
      </c>
      <c r="AO78" s="91">
        <f t="shared" si="45"/>
        <v>0</v>
      </c>
      <c r="AQ78" s="90">
        <f>VLOOKUP($B78,'ОТЧЕТ 23 иномарки'!A:J,9,0)</f>
        <v>0</v>
      </c>
      <c r="AR78" s="91">
        <f t="shared" si="46"/>
        <v>0</v>
      </c>
      <c r="AS78" s="90">
        <f>VLOOKUP($B78,'ОТЧЕТ 22 иномарки'!A:J,9,0)</f>
        <v>0</v>
      </c>
      <c r="AT78" s="91">
        <f t="shared" si="47"/>
        <v>0</v>
      </c>
      <c r="AU78" s="85"/>
      <c r="AV78" s="90">
        <f>VLOOKUP($B78,'ОТЧЕТ 23 иномарки'!A:J,2,0)</f>
        <v>0</v>
      </c>
      <c r="AW78" s="91">
        <f t="shared" si="48"/>
        <v>0</v>
      </c>
      <c r="AX78" s="90">
        <f>VLOOKUP($B78,'ОТЧЕТ 22 иномарки'!A:J,2,0)</f>
        <v>0</v>
      </c>
      <c r="AY78" s="91">
        <f t="shared" si="49"/>
        <v>0</v>
      </c>
    </row>
    <row r="79" spans="1:51" ht="15" hidden="1" customHeight="1" outlineLevel="1" x14ac:dyDescent="0.2">
      <c r="A79" s="89">
        <v>73</v>
      </c>
      <c r="B79" s="83" t="str">
        <f>'ОТЧЕТ 23 иномарки'!A81</f>
        <v>IRAN KHODRO</v>
      </c>
      <c r="C79" s="90">
        <f>VLOOKUP($B79,'ОТЧЕТ 23 иномарки'!A:J,10,0)</f>
        <v>14</v>
      </c>
      <c r="D79" s="91">
        <f t="shared" si="30"/>
        <v>5.3792774861867842E-5</v>
      </c>
      <c r="E79" s="90">
        <f>VLOOKUP($B79,'ОТЧЕТ 22 иномарки'!A:J,10,0)</f>
        <v>0</v>
      </c>
      <c r="F79" s="91">
        <f t="shared" si="31"/>
        <v>0</v>
      </c>
      <c r="G79" s="85"/>
      <c r="H79" s="90" t="e">
        <f>VLOOKUP($B79,'СВОД Регионы'!A:J,2,0)</f>
        <v>#N/A</v>
      </c>
      <c r="I79" s="91" t="e">
        <f t="shared" si="32"/>
        <v>#N/A</v>
      </c>
      <c r="J79" s="90" t="e">
        <f>VLOOKUP($B79,'СВОД Регионы'!A:J,3,0)</f>
        <v>#N/A</v>
      </c>
      <c r="K79" s="91">
        <f t="shared" si="33"/>
        <v>0</v>
      </c>
      <c r="M79" s="90">
        <f>VLOOKUP($B79,'ОТЧЕТ 23 иномарки'!A:J,3,0)</f>
        <v>0</v>
      </c>
      <c r="N79" s="91">
        <f t="shared" si="34"/>
        <v>0</v>
      </c>
      <c r="O79" s="90">
        <f>VLOOKUP($B79,'ОТЧЕТ 22 иномарки'!A:J,3,0)</f>
        <v>0</v>
      </c>
      <c r="P79" s="91">
        <f t="shared" si="35"/>
        <v>0</v>
      </c>
      <c r="R79" s="90">
        <f>VLOOKUP($B79,'ОТЧЕТ 23 иномарки'!A:J,4,0)</f>
        <v>0</v>
      </c>
      <c r="S79" s="91">
        <f t="shared" si="36"/>
        <v>0</v>
      </c>
      <c r="T79" s="90">
        <f>VLOOKUP($B79,'ОТЧЕТ 22 иномарки'!A:J,4,0)</f>
        <v>0</v>
      </c>
      <c r="U79" s="91">
        <f t="shared" si="37"/>
        <v>0</v>
      </c>
      <c r="W79" s="90">
        <f>VLOOKUP($B79,'ОТЧЕТ 23 иномарки'!A:J,8,0)</f>
        <v>4</v>
      </c>
      <c r="X79" s="91">
        <f t="shared" si="38"/>
        <v>3.3599892480344065E-5</v>
      </c>
      <c r="Y79" s="90">
        <f>VLOOKUP($B79,'ОТЧЕТ 22 иномарки'!A:J,8,0)</f>
        <v>0</v>
      </c>
      <c r="Z79" s="91">
        <f t="shared" si="39"/>
        <v>0</v>
      </c>
      <c r="AB79" s="90">
        <f>VLOOKUP($B79,'ОТЧЕТ 23 иномарки'!A:J,7,0)</f>
        <v>0</v>
      </c>
      <c r="AC79" s="91">
        <f t="shared" si="40"/>
        <v>0</v>
      </c>
      <c r="AD79" s="90">
        <f>VLOOKUP($B79,'ОТЧЕТ 22 иномарки'!A:J,7,0)</f>
        <v>0</v>
      </c>
      <c r="AE79" s="91">
        <f t="shared" si="41"/>
        <v>0</v>
      </c>
      <c r="AG79" s="90">
        <f>VLOOKUP($B79,'ОТЧЕТ 23 иномарки'!A:J,6,0)</f>
        <v>0</v>
      </c>
      <c r="AH79" s="91">
        <f t="shared" si="42"/>
        <v>0</v>
      </c>
      <c r="AI79" s="90">
        <f>VLOOKUP($B79,'ОТЧЕТ 22 иномарки'!A:J,6,0)</f>
        <v>0</v>
      </c>
      <c r="AJ79" s="91">
        <f t="shared" si="43"/>
        <v>0</v>
      </c>
      <c r="AL79" s="90">
        <f>VLOOKUP($B79,'ОТЧЕТ 23 иномарки'!A:J,5,0)</f>
        <v>0</v>
      </c>
      <c r="AM79" s="91">
        <f t="shared" si="44"/>
        <v>0</v>
      </c>
      <c r="AN79" s="90">
        <f>VLOOKUP($B79,'ОТЧЕТ 22 иномарки'!A:J,5,0)</f>
        <v>0</v>
      </c>
      <c r="AO79" s="91">
        <f t="shared" si="45"/>
        <v>0</v>
      </c>
      <c r="AQ79" s="90">
        <f>VLOOKUP($B79,'ОТЧЕТ 23 иномарки'!A:J,9,0)</f>
        <v>10</v>
      </c>
      <c r="AR79" s="91">
        <f t="shared" si="46"/>
        <v>4.1140412226930512E-4</v>
      </c>
      <c r="AS79" s="90">
        <f>VLOOKUP($B79,'ОТЧЕТ 22 иномарки'!A:J,9,0)</f>
        <v>0</v>
      </c>
      <c r="AT79" s="91">
        <f t="shared" si="47"/>
        <v>0</v>
      </c>
      <c r="AU79" s="85"/>
      <c r="AV79" s="90">
        <f>VLOOKUP($B79,'ОТЧЕТ 23 иномарки'!A:J,2,0)</f>
        <v>0</v>
      </c>
      <c r="AW79" s="91">
        <f t="shared" si="48"/>
        <v>0</v>
      </c>
      <c r="AX79" s="90">
        <f>VLOOKUP($B79,'ОТЧЕТ 22 иномарки'!A:J,2,0)</f>
        <v>0</v>
      </c>
      <c r="AY79" s="91">
        <f t="shared" si="49"/>
        <v>0</v>
      </c>
    </row>
    <row r="80" spans="1:51" ht="15" hidden="1" customHeight="1" outlineLevel="1" x14ac:dyDescent="0.2">
      <c r="A80" s="89">
        <v>74</v>
      </c>
      <c r="B80" s="83" t="str">
        <f>'ОТЧЕТ 23 иномарки'!A82</f>
        <v>WELTMEISTER</v>
      </c>
      <c r="C80" s="90">
        <f>VLOOKUP($B80,'ОТЧЕТ 23 иномарки'!A:J,10,0)</f>
        <v>12</v>
      </c>
      <c r="D80" s="91">
        <f t="shared" si="30"/>
        <v>4.6108092738743862E-5</v>
      </c>
      <c r="E80" s="90">
        <f>VLOOKUP($B80,'ОТЧЕТ 22 иномарки'!A:J,10,0)</f>
        <v>6</v>
      </c>
      <c r="F80" s="91">
        <f t="shared" si="31"/>
        <v>1</v>
      </c>
      <c r="G80" s="85"/>
      <c r="H80" s="90">
        <f>VLOOKUP($B80,'СВОД Регионы'!A:J,2,0)</f>
        <v>1</v>
      </c>
      <c r="I80" s="91">
        <f t="shared" si="32"/>
        <v>2.9735355337496281E-4</v>
      </c>
      <c r="J80" s="90">
        <f>VLOOKUP($B80,'СВОД Регионы'!A:J,3,0)</f>
        <v>0</v>
      </c>
      <c r="K80" s="91">
        <f t="shared" si="33"/>
        <v>0</v>
      </c>
      <c r="M80" s="90">
        <f>VLOOKUP($B80,'ОТЧЕТ 23 иномарки'!A:J,3,0)</f>
        <v>2</v>
      </c>
      <c r="N80" s="91">
        <f t="shared" si="34"/>
        <v>4.8498957272418644E-5</v>
      </c>
      <c r="O80" s="90">
        <f>VLOOKUP($B80,'ОТЧЕТ 22 иномарки'!A:J,3,0)</f>
        <v>0</v>
      </c>
      <c r="P80" s="91">
        <f t="shared" si="35"/>
        <v>0</v>
      </c>
      <c r="R80" s="90">
        <f>VLOOKUP($B80,'ОТЧЕТ 23 иномарки'!A:J,4,0)</f>
        <v>2</v>
      </c>
      <c r="S80" s="91">
        <f t="shared" si="36"/>
        <v>5.9925093632958801E-5</v>
      </c>
      <c r="T80" s="90">
        <f>VLOOKUP($B80,'ОТЧЕТ 22 иномарки'!A:J,4,0)</f>
        <v>0</v>
      </c>
      <c r="U80" s="91">
        <f t="shared" si="37"/>
        <v>0</v>
      </c>
      <c r="W80" s="90">
        <f>VLOOKUP($B80,'ОТЧЕТ 23 иномарки'!A:J,8,0)</f>
        <v>1</v>
      </c>
      <c r="X80" s="91">
        <f t="shared" si="38"/>
        <v>8.3999731200860161E-6</v>
      </c>
      <c r="Y80" s="90">
        <f>VLOOKUP($B80,'ОТЧЕТ 22 иномарки'!A:J,8,0)</f>
        <v>0</v>
      </c>
      <c r="Z80" s="91">
        <f t="shared" si="39"/>
        <v>0</v>
      </c>
      <c r="AB80" s="90">
        <f>VLOOKUP($B80,'ОТЧЕТ 23 иномарки'!A:J,7,0)</f>
        <v>4</v>
      </c>
      <c r="AC80" s="91">
        <f t="shared" si="40"/>
        <v>2.064516129032258E-4</v>
      </c>
      <c r="AD80" s="90">
        <f>VLOOKUP($B80,'ОТЧЕТ 22 иномарки'!A:J,7,0)</f>
        <v>3</v>
      </c>
      <c r="AE80" s="91">
        <f t="shared" si="41"/>
        <v>0.33333333333333326</v>
      </c>
      <c r="AG80" s="90">
        <f>VLOOKUP($B80,'ОТЧЕТ 23 иномарки'!A:J,6,0)</f>
        <v>2</v>
      </c>
      <c r="AH80" s="91">
        <f t="shared" si="42"/>
        <v>1.3882140626084543E-4</v>
      </c>
      <c r="AI80" s="90">
        <f>VLOOKUP($B80,'ОТЧЕТ 22 иномарки'!A:J,6,0)</f>
        <v>1</v>
      </c>
      <c r="AJ80" s="91">
        <f t="shared" si="43"/>
        <v>1</v>
      </c>
      <c r="AL80" s="90">
        <f>VLOOKUP($B80,'ОТЧЕТ 23 иномарки'!A:J,5,0)</f>
        <v>0</v>
      </c>
      <c r="AM80" s="91">
        <f t="shared" si="44"/>
        <v>0</v>
      </c>
      <c r="AN80" s="90">
        <f>VLOOKUP($B80,'ОТЧЕТ 22 иномарки'!A:J,5,0)</f>
        <v>0</v>
      </c>
      <c r="AO80" s="91">
        <f t="shared" si="45"/>
        <v>0</v>
      </c>
      <c r="AQ80" s="90">
        <f>VLOOKUP($B80,'ОТЧЕТ 23 иномарки'!A:J,9,0)</f>
        <v>1</v>
      </c>
      <c r="AR80" s="91">
        <f t="shared" si="46"/>
        <v>4.1140412226930511E-5</v>
      </c>
      <c r="AS80" s="90">
        <f>VLOOKUP($B80,'ОТЧЕТ 22 иномарки'!A:J,9,0)</f>
        <v>1</v>
      </c>
      <c r="AT80" s="91">
        <f t="shared" si="47"/>
        <v>0</v>
      </c>
      <c r="AU80" s="85"/>
      <c r="AV80" s="90">
        <f>VLOOKUP($B80,'ОТЧЕТ 23 иномарки'!A:J,2,0)</f>
        <v>0</v>
      </c>
      <c r="AW80" s="91">
        <f t="shared" si="48"/>
        <v>0</v>
      </c>
      <c r="AX80" s="90">
        <f>VLOOKUP($B80,'ОТЧЕТ 22 иномарки'!A:J,2,0)</f>
        <v>1</v>
      </c>
      <c r="AY80" s="91">
        <f t="shared" si="49"/>
        <v>-1</v>
      </c>
    </row>
    <row r="81" spans="1:51" ht="15" hidden="1" customHeight="1" outlineLevel="1" x14ac:dyDescent="0.2">
      <c r="A81" s="89">
        <v>75</v>
      </c>
      <c r="B81" s="83" t="str">
        <f>'ОТЧЕТ 23 иномарки'!A83</f>
        <v>HUAWEI</v>
      </c>
      <c r="C81" s="90">
        <f>VLOOKUP($B81,'ОТЧЕТ 23 иномарки'!A:J,10,0)</f>
        <v>12</v>
      </c>
      <c r="D81" s="91">
        <f t="shared" si="30"/>
        <v>4.6108092738743862E-5</v>
      </c>
      <c r="E81" s="90">
        <f>VLOOKUP($B81,'ОТЧЕТ 22 иномарки'!A:J,10,0)</f>
        <v>0</v>
      </c>
      <c r="F81" s="91">
        <f t="shared" si="31"/>
        <v>0</v>
      </c>
      <c r="G81" s="85"/>
      <c r="H81" s="90" t="e">
        <f>VLOOKUP($B81,'СВОД Регионы'!A:J,2,0)</f>
        <v>#N/A</v>
      </c>
      <c r="I81" s="91" t="e">
        <f t="shared" si="32"/>
        <v>#N/A</v>
      </c>
      <c r="J81" s="90" t="e">
        <f>VLOOKUP($B81,'СВОД Регионы'!A:J,3,0)</f>
        <v>#N/A</v>
      </c>
      <c r="K81" s="91">
        <f t="shared" si="33"/>
        <v>0</v>
      </c>
      <c r="M81" s="90">
        <f>VLOOKUP($B81,'ОТЧЕТ 23 иномарки'!A:J,3,0)</f>
        <v>1</v>
      </c>
      <c r="N81" s="91">
        <f t="shared" si="34"/>
        <v>2.4249478636209322E-5</v>
      </c>
      <c r="O81" s="90">
        <f>VLOOKUP($B81,'ОТЧЕТ 22 иномарки'!A:J,3,0)</f>
        <v>0</v>
      </c>
      <c r="P81" s="91">
        <f t="shared" si="35"/>
        <v>0</v>
      </c>
      <c r="R81" s="90">
        <f>VLOOKUP($B81,'ОТЧЕТ 23 иномарки'!A:J,4,0)</f>
        <v>2</v>
      </c>
      <c r="S81" s="91">
        <f t="shared" si="36"/>
        <v>5.9925093632958801E-5</v>
      </c>
      <c r="T81" s="90">
        <f>VLOOKUP($B81,'ОТЧЕТ 22 иномарки'!A:J,4,0)</f>
        <v>0</v>
      </c>
      <c r="U81" s="91">
        <f t="shared" si="37"/>
        <v>0</v>
      </c>
      <c r="W81" s="90">
        <f>VLOOKUP($B81,'ОТЧЕТ 23 иномарки'!A:J,8,0)</f>
        <v>6</v>
      </c>
      <c r="X81" s="91">
        <f t="shared" si="38"/>
        <v>5.0399838720516097E-5</v>
      </c>
      <c r="Y81" s="90">
        <f>VLOOKUP($B81,'ОТЧЕТ 22 иномарки'!A:J,8,0)</f>
        <v>0</v>
      </c>
      <c r="Z81" s="91">
        <f t="shared" si="39"/>
        <v>0</v>
      </c>
      <c r="AB81" s="90">
        <f>VLOOKUP($B81,'ОТЧЕТ 23 иномарки'!A:J,7,0)</f>
        <v>0</v>
      </c>
      <c r="AC81" s="91">
        <f t="shared" si="40"/>
        <v>0</v>
      </c>
      <c r="AD81" s="90">
        <f>VLOOKUP($B81,'ОТЧЕТ 22 иномарки'!A:J,7,0)</f>
        <v>0</v>
      </c>
      <c r="AE81" s="91">
        <f t="shared" si="41"/>
        <v>0</v>
      </c>
      <c r="AG81" s="90">
        <f>VLOOKUP($B81,'ОТЧЕТ 23 иномарки'!A:J,6,0)</f>
        <v>2</v>
      </c>
      <c r="AH81" s="91">
        <f t="shared" si="42"/>
        <v>1.3882140626084543E-4</v>
      </c>
      <c r="AI81" s="90">
        <f>VLOOKUP($B81,'ОТЧЕТ 22 иномарки'!A:J,6,0)</f>
        <v>0</v>
      </c>
      <c r="AJ81" s="91">
        <f t="shared" si="43"/>
        <v>0</v>
      </c>
      <c r="AL81" s="90">
        <f>VLOOKUP($B81,'ОТЧЕТ 23 иномарки'!A:J,5,0)</f>
        <v>0</v>
      </c>
      <c r="AM81" s="91">
        <f t="shared" si="44"/>
        <v>0</v>
      </c>
      <c r="AN81" s="90">
        <f>VLOOKUP($B81,'ОТЧЕТ 22 иномарки'!A:J,5,0)</f>
        <v>0</v>
      </c>
      <c r="AO81" s="91">
        <f t="shared" si="45"/>
        <v>0</v>
      </c>
      <c r="AQ81" s="90">
        <f>VLOOKUP($B81,'ОТЧЕТ 23 иномарки'!A:J,9,0)</f>
        <v>1</v>
      </c>
      <c r="AR81" s="91">
        <f t="shared" si="46"/>
        <v>4.1140412226930511E-5</v>
      </c>
      <c r="AS81" s="90">
        <f>VLOOKUP($B81,'ОТЧЕТ 22 иномарки'!A:J,9,0)</f>
        <v>0</v>
      </c>
      <c r="AT81" s="91">
        <f t="shared" si="47"/>
        <v>0</v>
      </c>
      <c r="AU81" s="85"/>
      <c r="AV81" s="90">
        <f>VLOOKUP($B81,'ОТЧЕТ 23 иномарки'!A:J,2,0)</f>
        <v>0</v>
      </c>
      <c r="AW81" s="91">
        <f t="shared" si="48"/>
        <v>0</v>
      </c>
      <c r="AX81" s="90">
        <f>VLOOKUP($B81,'ОТЧЕТ 22 иномарки'!A:J,2,0)</f>
        <v>0</v>
      </c>
      <c r="AY81" s="91">
        <f t="shared" si="49"/>
        <v>0</v>
      </c>
    </row>
    <row r="82" spans="1:51" ht="15" hidden="1" customHeight="1" outlineLevel="1" x14ac:dyDescent="0.2">
      <c r="A82" s="89">
        <v>76</v>
      </c>
      <c r="B82" s="83" t="str">
        <f>'ОТЧЕТ 23 иномарки'!A84</f>
        <v>DAIHATSU</v>
      </c>
      <c r="C82" s="90">
        <f>VLOOKUP($B82,'ОТЧЕТ 23 иномарки'!A:J,10,0)</f>
        <v>11</v>
      </c>
      <c r="D82" s="91">
        <f t="shared" si="30"/>
        <v>4.2265751677181873E-5</v>
      </c>
      <c r="E82" s="90">
        <f>VLOOKUP($B82,'ОТЧЕТ 22 иномарки'!A:J,10,0)</f>
        <v>6</v>
      </c>
      <c r="F82" s="91">
        <f t="shared" si="31"/>
        <v>0.83333333333333326</v>
      </c>
      <c r="G82" s="85"/>
      <c r="H82" s="90" t="e">
        <f>VLOOKUP($B82,'СВОД Регионы'!A:J,2,0)</f>
        <v>#N/A</v>
      </c>
      <c r="I82" s="91" t="e">
        <f t="shared" si="32"/>
        <v>#N/A</v>
      </c>
      <c r="J82" s="90" t="e">
        <f>VLOOKUP($B82,'СВОД Регионы'!A:J,3,0)</f>
        <v>#N/A</v>
      </c>
      <c r="K82" s="91">
        <f t="shared" si="33"/>
        <v>0</v>
      </c>
      <c r="M82" s="90">
        <f>VLOOKUP($B82,'ОТЧЕТ 23 иномарки'!A:J,3,0)</f>
        <v>0</v>
      </c>
      <c r="N82" s="91">
        <f t="shared" si="34"/>
        <v>0</v>
      </c>
      <c r="O82" s="90">
        <f>VLOOKUP($B82,'ОТЧЕТ 22 иномарки'!A:J,3,0)</f>
        <v>0</v>
      </c>
      <c r="P82" s="91">
        <f t="shared" si="35"/>
        <v>0</v>
      </c>
      <c r="R82" s="90">
        <f>VLOOKUP($B82,'ОТЧЕТ 23 иномарки'!A:J,4,0)</f>
        <v>0</v>
      </c>
      <c r="S82" s="91">
        <f t="shared" si="36"/>
        <v>0</v>
      </c>
      <c r="T82" s="90">
        <f>VLOOKUP($B82,'ОТЧЕТ 22 иномарки'!A:J,4,0)</f>
        <v>0</v>
      </c>
      <c r="U82" s="91">
        <f t="shared" si="37"/>
        <v>0</v>
      </c>
      <c r="W82" s="90">
        <f>VLOOKUP($B82,'ОТЧЕТ 23 иномарки'!A:J,8,0)</f>
        <v>2</v>
      </c>
      <c r="X82" s="91">
        <f t="shared" si="38"/>
        <v>1.6799946240172032E-5</v>
      </c>
      <c r="Y82" s="90">
        <f>VLOOKUP($B82,'ОТЧЕТ 22 иномарки'!A:J,8,0)</f>
        <v>0</v>
      </c>
      <c r="Z82" s="91">
        <f t="shared" si="39"/>
        <v>0</v>
      </c>
      <c r="AB82" s="90">
        <f>VLOOKUP($B82,'ОТЧЕТ 23 иномарки'!A:J,7,0)</f>
        <v>2</v>
      </c>
      <c r="AC82" s="91">
        <f t="shared" si="40"/>
        <v>1.032258064516129E-4</v>
      </c>
      <c r="AD82" s="90">
        <f>VLOOKUP($B82,'ОТЧЕТ 22 иномарки'!A:J,7,0)</f>
        <v>0</v>
      </c>
      <c r="AE82" s="91">
        <f t="shared" si="41"/>
        <v>0</v>
      </c>
      <c r="AG82" s="90">
        <f>VLOOKUP($B82,'ОТЧЕТ 23 иномарки'!A:J,6,0)</f>
        <v>2</v>
      </c>
      <c r="AH82" s="91">
        <f t="shared" si="42"/>
        <v>1.3882140626084543E-4</v>
      </c>
      <c r="AI82" s="90">
        <f>VLOOKUP($B82,'ОТЧЕТ 22 иномарки'!A:J,6,0)</f>
        <v>0</v>
      </c>
      <c r="AJ82" s="91">
        <f t="shared" si="43"/>
        <v>0</v>
      </c>
      <c r="AL82" s="90">
        <f>VLOOKUP($B82,'ОТЧЕТ 23 иномарки'!A:J,5,0)</f>
        <v>0</v>
      </c>
      <c r="AM82" s="91">
        <f t="shared" si="44"/>
        <v>0</v>
      </c>
      <c r="AN82" s="90">
        <f>VLOOKUP($B82,'ОТЧЕТ 22 иномарки'!A:J,5,0)</f>
        <v>1</v>
      </c>
      <c r="AO82" s="91">
        <f t="shared" si="45"/>
        <v>-1</v>
      </c>
      <c r="AQ82" s="90">
        <f>VLOOKUP($B82,'ОТЧЕТ 23 иномарки'!A:J,9,0)</f>
        <v>2</v>
      </c>
      <c r="AR82" s="91">
        <f t="shared" si="46"/>
        <v>8.2280824453861021E-5</v>
      </c>
      <c r="AS82" s="90">
        <f>VLOOKUP($B82,'ОТЧЕТ 22 иномарки'!A:J,9,0)</f>
        <v>2</v>
      </c>
      <c r="AT82" s="91">
        <f t="shared" si="47"/>
        <v>0</v>
      </c>
      <c r="AU82" s="85"/>
      <c r="AV82" s="90">
        <f>VLOOKUP($B82,'ОТЧЕТ 23 иномарки'!A:J,2,0)</f>
        <v>3</v>
      </c>
      <c r="AW82" s="91">
        <f t="shared" si="48"/>
        <v>1.2214983713355048E-3</v>
      </c>
      <c r="AX82" s="90">
        <f>VLOOKUP($B82,'ОТЧЕТ 22 иномарки'!A:J,2,0)</f>
        <v>3</v>
      </c>
      <c r="AY82" s="91">
        <f t="shared" si="49"/>
        <v>0</v>
      </c>
    </row>
    <row r="83" spans="1:51" ht="15" hidden="1" customHeight="1" outlineLevel="1" x14ac:dyDescent="0.2">
      <c r="A83" s="89">
        <v>77</v>
      </c>
      <c r="B83" s="83" t="str">
        <f>'ОТЧЕТ 23 иномарки'!A85</f>
        <v>OPEL</v>
      </c>
      <c r="C83" s="90">
        <f>VLOOKUP($B83,'ОТЧЕТ 23 иномарки'!A:J,10,0)</f>
        <v>11</v>
      </c>
      <c r="D83" s="91">
        <f t="shared" si="30"/>
        <v>4.2265751677181873E-5</v>
      </c>
      <c r="E83" s="90">
        <f>VLOOKUP($B83,'ОТЧЕТ 22 иномарки'!A:J,10,0)</f>
        <v>102</v>
      </c>
      <c r="F83" s="91">
        <f t="shared" si="31"/>
        <v>-0.89215686274509798</v>
      </c>
      <c r="G83" s="85"/>
      <c r="H83" s="90">
        <f>VLOOKUP($B83,'СВОД Регионы'!A:J,2,0)</f>
        <v>0</v>
      </c>
      <c r="I83" s="91">
        <f t="shared" si="32"/>
        <v>0</v>
      </c>
      <c r="J83" s="90">
        <f>VLOOKUP($B83,'СВОД Регионы'!A:J,3,0)</f>
        <v>1</v>
      </c>
      <c r="K83" s="91">
        <f t="shared" si="33"/>
        <v>-1</v>
      </c>
      <c r="M83" s="90">
        <f>VLOOKUP($B83,'ОТЧЕТ 23 иномарки'!A:J,3,0)</f>
        <v>1</v>
      </c>
      <c r="N83" s="91">
        <f t="shared" si="34"/>
        <v>2.4249478636209322E-5</v>
      </c>
      <c r="O83" s="90">
        <f>VLOOKUP($B83,'ОТЧЕТ 22 иномарки'!A:J,3,0)</f>
        <v>12</v>
      </c>
      <c r="P83" s="91">
        <f t="shared" si="35"/>
        <v>-0.91666666666666663</v>
      </c>
      <c r="R83" s="90">
        <f>VLOOKUP($B83,'ОТЧЕТ 23 иномарки'!A:J,4,0)</f>
        <v>0</v>
      </c>
      <c r="S83" s="91">
        <f t="shared" si="36"/>
        <v>0</v>
      </c>
      <c r="T83" s="90">
        <f>VLOOKUP($B83,'ОТЧЕТ 22 иномарки'!A:J,4,0)</f>
        <v>21</v>
      </c>
      <c r="U83" s="91">
        <f t="shared" si="37"/>
        <v>-1</v>
      </c>
      <c r="W83" s="90">
        <f>VLOOKUP($B83,'ОТЧЕТ 23 иномарки'!A:J,8,0)</f>
        <v>10</v>
      </c>
      <c r="X83" s="91">
        <f t="shared" si="38"/>
        <v>8.3999731200860161E-5</v>
      </c>
      <c r="Y83" s="90">
        <f>VLOOKUP($B83,'ОТЧЕТ 22 иномарки'!A:J,8,0)</f>
        <v>50</v>
      </c>
      <c r="Z83" s="91">
        <f t="shared" si="39"/>
        <v>-0.8</v>
      </c>
      <c r="AB83" s="90">
        <f>VLOOKUP($B83,'ОТЧЕТ 23 иномарки'!A:J,7,0)</f>
        <v>0</v>
      </c>
      <c r="AC83" s="91">
        <f t="shared" si="40"/>
        <v>0</v>
      </c>
      <c r="AD83" s="90">
        <f>VLOOKUP($B83,'ОТЧЕТ 22 иномарки'!A:J,7,0)</f>
        <v>10</v>
      </c>
      <c r="AE83" s="91">
        <f t="shared" si="41"/>
        <v>-1</v>
      </c>
      <c r="AG83" s="90">
        <f>VLOOKUP($B83,'ОТЧЕТ 23 иномарки'!A:J,6,0)</f>
        <v>0</v>
      </c>
      <c r="AH83" s="91">
        <f t="shared" si="42"/>
        <v>0</v>
      </c>
      <c r="AI83" s="90">
        <f>VLOOKUP($B83,'ОТЧЕТ 22 иномарки'!A:J,6,0)</f>
        <v>0</v>
      </c>
      <c r="AJ83" s="91">
        <f t="shared" si="43"/>
        <v>0</v>
      </c>
      <c r="AL83" s="90">
        <f>VLOOKUP($B83,'ОТЧЕТ 23 иномарки'!A:J,5,0)</f>
        <v>0</v>
      </c>
      <c r="AM83" s="91">
        <f t="shared" si="44"/>
        <v>0</v>
      </c>
      <c r="AN83" s="90">
        <f>VLOOKUP($B83,'ОТЧЕТ 22 иномарки'!A:J,5,0)</f>
        <v>1</v>
      </c>
      <c r="AO83" s="91">
        <f t="shared" si="45"/>
        <v>-1</v>
      </c>
      <c r="AQ83" s="90">
        <f>VLOOKUP($B83,'ОТЧЕТ 23 иномарки'!A:J,9,0)</f>
        <v>0</v>
      </c>
      <c r="AR83" s="91">
        <f t="shared" si="46"/>
        <v>0</v>
      </c>
      <c r="AS83" s="90">
        <f>VLOOKUP($B83,'ОТЧЕТ 22 иномарки'!A:J,9,0)</f>
        <v>7</v>
      </c>
      <c r="AT83" s="91">
        <f t="shared" si="47"/>
        <v>-1</v>
      </c>
      <c r="AU83" s="85"/>
      <c r="AV83" s="90">
        <f>VLOOKUP($B83,'ОТЧЕТ 23 иномарки'!A:J,2,0)</f>
        <v>0</v>
      </c>
      <c r="AW83" s="91">
        <f t="shared" si="48"/>
        <v>0</v>
      </c>
      <c r="AX83" s="90">
        <f>VLOOKUP($B83,'ОТЧЕТ 22 иномарки'!A:J,2,0)</f>
        <v>1</v>
      </c>
      <c r="AY83" s="91">
        <f t="shared" si="49"/>
        <v>-1</v>
      </c>
    </row>
    <row r="84" spans="1:51" ht="15" hidden="1" customHeight="1" outlineLevel="1" x14ac:dyDescent="0.2">
      <c r="A84" s="89">
        <v>78</v>
      </c>
      <c r="B84" s="83" t="str">
        <f>'ОТЧЕТ 23 иномарки'!A86</f>
        <v>POLESTAR</v>
      </c>
      <c r="C84" s="90">
        <f>VLOOKUP($B84,'ОТЧЕТ 23 иномарки'!A:J,10,0)</f>
        <v>9</v>
      </c>
      <c r="D84" s="91">
        <f t="shared" si="30"/>
        <v>3.4581069554057893E-5</v>
      </c>
      <c r="E84" s="90">
        <f>VLOOKUP($B84,'ОТЧЕТ 22 иномарки'!A:J,10,0)</f>
        <v>0</v>
      </c>
      <c r="F84" s="91">
        <f t="shared" si="31"/>
        <v>0</v>
      </c>
      <c r="G84" s="85"/>
      <c r="H84" s="90" t="e">
        <f>VLOOKUP($B84,'СВОД Регионы'!A:J,2,0)</f>
        <v>#N/A</v>
      </c>
      <c r="I84" s="91" t="e">
        <f t="shared" si="32"/>
        <v>#N/A</v>
      </c>
      <c r="J84" s="90" t="e">
        <f>VLOOKUP($B84,'СВОД Регионы'!A:J,3,0)</f>
        <v>#N/A</v>
      </c>
      <c r="K84" s="91">
        <f t="shared" si="33"/>
        <v>0</v>
      </c>
      <c r="M84" s="90">
        <f>VLOOKUP($B84,'ОТЧЕТ 23 иномарки'!A:J,3,0)</f>
        <v>0</v>
      </c>
      <c r="N84" s="91">
        <f t="shared" si="34"/>
        <v>0</v>
      </c>
      <c r="O84" s="90">
        <f>VLOOKUP($B84,'ОТЧЕТ 22 иномарки'!A:J,3,0)</f>
        <v>0</v>
      </c>
      <c r="P84" s="91">
        <f t="shared" si="35"/>
        <v>0</v>
      </c>
      <c r="R84" s="90">
        <f>VLOOKUP($B84,'ОТЧЕТ 23 иномарки'!A:J,4,0)</f>
        <v>1</v>
      </c>
      <c r="S84" s="91">
        <f t="shared" si="36"/>
        <v>2.9962546816479401E-5</v>
      </c>
      <c r="T84" s="90">
        <f>VLOOKUP($B84,'ОТЧЕТ 22 иномарки'!A:J,4,0)</f>
        <v>0</v>
      </c>
      <c r="U84" s="91">
        <f t="shared" si="37"/>
        <v>0</v>
      </c>
      <c r="W84" s="90">
        <f>VLOOKUP($B84,'ОТЧЕТ 23 иномарки'!A:J,8,0)</f>
        <v>8</v>
      </c>
      <c r="X84" s="91">
        <f t="shared" si="38"/>
        <v>6.7199784960688129E-5</v>
      </c>
      <c r="Y84" s="90">
        <f>VLOOKUP($B84,'ОТЧЕТ 22 иномарки'!A:J,8,0)</f>
        <v>0</v>
      </c>
      <c r="Z84" s="91">
        <f t="shared" si="39"/>
        <v>0</v>
      </c>
      <c r="AB84" s="90">
        <f>VLOOKUP($B84,'ОТЧЕТ 23 иномарки'!A:J,7,0)</f>
        <v>0</v>
      </c>
      <c r="AC84" s="91">
        <f t="shared" si="40"/>
        <v>0</v>
      </c>
      <c r="AD84" s="90">
        <f>VLOOKUP($B84,'ОТЧЕТ 22 иномарки'!A:J,7,0)</f>
        <v>0</v>
      </c>
      <c r="AE84" s="91">
        <f t="shared" si="41"/>
        <v>0</v>
      </c>
      <c r="AG84" s="90">
        <f>VLOOKUP($B84,'ОТЧЕТ 23 иномарки'!A:J,6,0)</f>
        <v>0</v>
      </c>
      <c r="AH84" s="91">
        <f t="shared" si="42"/>
        <v>0</v>
      </c>
      <c r="AI84" s="90">
        <f>VLOOKUP($B84,'ОТЧЕТ 22 иномарки'!A:J,6,0)</f>
        <v>0</v>
      </c>
      <c r="AJ84" s="91">
        <f t="shared" si="43"/>
        <v>0</v>
      </c>
      <c r="AL84" s="90">
        <f>VLOOKUP($B84,'ОТЧЕТ 23 иномарки'!A:J,5,0)</f>
        <v>0</v>
      </c>
      <c r="AM84" s="91">
        <f t="shared" si="44"/>
        <v>0</v>
      </c>
      <c r="AN84" s="90">
        <f>VLOOKUP($B84,'ОТЧЕТ 22 иномарки'!A:J,5,0)</f>
        <v>0</v>
      </c>
      <c r="AO84" s="91">
        <f t="shared" si="45"/>
        <v>0</v>
      </c>
      <c r="AQ84" s="90">
        <f>VLOOKUP($B84,'ОТЧЕТ 23 иномарки'!A:J,9,0)</f>
        <v>0</v>
      </c>
      <c r="AR84" s="91">
        <f t="shared" si="46"/>
        <v>0</v>
      </c>
      <c r="AS84" s="90">
        <f>VLOOKUP($B84,'ОТЧЕТ 22 иномарки'!A:J,9,0)</f>
        <v>0</v>
      </c>
      <c r="AT84" s="91">
        <f t="shared" si="47"/>
        <v>0</v>
      </c>
      <c r="AU84" s="85"/>
      <c r="AV84" s="90">
        <f>VLOOKUP($B84,'ОТЧЕТ 23 иномарки'!A:J,2,0)</f>
        <v>0</v>
      </c>
      <c r="AW84" s="91">
        <f t="shared" si="48"/>
        <v>0</v>
      </c>
      <c r="AX84" s="90">
        <f>VLOOKUP($B84,'ОТЧЕТ 22 иномарки'!A:J,2,0)</f>
        <v>0</v>
      </c>
      <c r="AY84" s="91">
        <f t="shared" si="49"/>
        <v>0</v>
      </c>
    </row>
    <row r="85" spans="1:51" ht="15" hidden="1" customHeight="1" outlineLevel="1" x14ac:dyDescent="0.2">
      <c r="A85" s="89">
        <v>79</v>
      </c>
      <c r="B85" s="83" t="str">
        <f>'ОТЧЕТ 23 иномарки'!A87</f>
        <v>ALPINA</v>
      </c>
      <c r="C85" s="90">
        <f>VLOOKUP($B85,'ОТЧЕТ 23 иномарки'!A:J,10,0)</f>
        <v>6</v>
      </c>
      <c r="D85" s="91">
        <f t="shared" si="30"/>
        <v>2.3054046369371931E-5</v>
      </c>
      <c r="E85" s="90">
        <f>VLOOKUP($B85,'ОТЧЕТ 22 иномарки'!A:J,10,0)</f>
        <v>2</v>
      </c>
      <c r="F85" s="91">
        <f t="shared" si="31"/>
        <v>2</v>
      </c>
      <c r="G85" s="85"/>
      <c r="H85" s="90" t="e">
        <f>VLOOKUP($B85,'СВОД Регионы'!A:J,2,0)</f>
        <v>#N/A</v>
      </c>
      <c r="I85" s="91" t="e">
        <f t="shared" si="32"/>
        <v>#N/A</v>
      </c>
      <c r="J85" s="90" t="e">
        <f>VLOOKUP($B85,'СВОД Регионы'!A:J,3,0)</f>
        <v>#N/A</v>
      </c>
      <c r="K85" s="91">
        <f t="shared" si="33"/>
        <v>0</v>
      </c>
      <c r="M85" s="90">
        <f>VLOOKUP($B85,'ОТЧЕТ 23 иномарки'!A:J,3,0)</f>
        <v>0</v>
      </c>
      <c r="N85" s="91">
        <f t="shared" si="34"/>
        <v>0</v>
      </c>
      <c r="O85" s="90">
        <f>VLOOKUP($B85,'ОТЧЕТ 22 иномарки'!A:J,3,0)</f>
        <v>0</v>
      </c>
      <c r="P85" s="91">
        <f t="shared" si="35"/>
        <v>0</v>
      </c>
      <c r="R85" s="90">
        <f>VLOOKUP($B85,'ОТЧЕТ 23 иномарки'!A:J,4,0)</f>
        <v>0</v>
      </c>
      <c r="S85" s="91">
        <f t="shared" si="36"/>
        <v>0</v>
      </c>
      <c r="T85" s="90">
        <f>VLOOKUP($B85,'ОТЧЕТ 22 иномарки'!A:J,4,0)</f>
        <v>0</v>
      </c>
      <c r="U85" s="91">
        <f t="shared" si="37"/>
        <v>0</v>
      </c>
      <c r="W85" s="90">
        <f>VLOOKUP($B85,'ОТЧЕТ 23 иномарки'!A:J,8,0)</f>
        <v>6</v>
      </c>
      <c r="X85" s="91">
        <f t="shared" si="38"/>
        <v>5.0399838720516097E-5</v>
      </c>
      <c r="Y85" s="90">
        <f>VLOOKUP($B85,'ОТЧЕТ 22 иномарки'!A:J,8,0)</f>
        <v>1</v>
      </c>
      <c r="Z85" s="91">
        <f t="shared" si="39"/>
        <v>5</v>
      </c>
      <c r="AB85" s="90">
        <f>VLOOKUP($B85,'ОТЧЕТ 23 иномарки'!A:J,7,0)</f>
        <v>0</v>
      </c>
      <c r="AC85" s="91">
        <f t="shared" si="40"/>
        <v>0</v>
      </c>
      <c r="AD85" s="90">
        <f>VLOOKUP($B85,'ОТЧЕТ 22 иномарки'!A:J,7,0)</f>
        <v>0</v>
      </c>
      <c r="AE85" s="91">
        <f t="shared" si="41"/>
        <v>0</v>
      </c>
      <c r="AG85" s="90">
        <f>VLOOKUP($B85,'ОТЧЕТ 23 иномарки'!A:J,6,0)</f>
        <v>0</v>
      </c>
      <c r="AH85" s="91">
        <f t="shared" si="42"/>
        <v>0</v>
      </c>
      <c r="AI85" s="90">
        <f>VLOOKUP($B85,'ОТЧЕТ 22 иномарки'!A:J,6,0)</f>
        <v>0</v>
      </c>
      <c r="AJ85" s="91">
        <f t="shared" si="43"/>
        <v>0</v>
      </c>
      <c r="AL85" s="90">
        <f>VLOOKUP($B85,'ОТЧЕТ 23 иномарки'!A:J,5,0)</f>
        <v>0</v>
      </c>
      <c r="AM85" s="91">
        <f t="shared" si="44"/>
        <v>0</v>
      </c>
      <c r="AN85" s="90">
        <f>VLOOKUP($B85,'ОТЧЕТ 22 иномарки'!A:J,5,0)</f>
        <v>1</v>
      </c>
      <c r="AO85" s="91">
        <f t="shared" si="45"/>
        <v>-1</v>
      </c>
      <c r="AQ85" s="90">
        <f>VLOOKUP($B85,'ОТЧЕТ 23 иномарки'!A:J,9,0)</f>
        <v>0</v>
      </c>
      <c r="AR85" s="91">
        <f t="shared" si="46"/>
        <v>0</v>
      </c>
      <c r="AS85" s="90">
        <f>VLOOKUP($B85,'ОТЧЕТ 22 иномарки'!A:J,9,0)</f>
        <v>0</v>
      </c>
      <c r="AT85" s="91">
        <f t="shared" si="47"/>
        <v>0</v>
      </c>
      <c r="AU85" s="85"/>
      <c r="AV85" s="90">
        <f>VLOOKUP($B85,'ОТЧЕТ 23 иномарки'!A:J,2,0)</f>
        <v>0</v>
      </c>
      <c r="AW85" s="91">
        <f t="shared" si="48"/>
        <v>0</v>
      </c>
      <c r="AX85" s="90">
        <f>VLOOKUP($B85,'ОТЧЕТ 22 иномарки'!A:J,2,0)</f>
        <v>0</v>
      </c>
      <c r="AY85" s="91">
        <f t="shared" si="49"/>
        <v>0</v>
      </c>
    </row>
    <row r="86" spans="1:51" ht="15" hidden="1" customHeight="1" outlineLevel="1" x14ac:dyDescent="0.2">
      <c r="A86" s="89">
        <v>80</v>
      </c>
      <c r="B86" s="83" t="str">
        <f>'ОТЧЕТ 23 иномарки'!A88</f>
        <v>LEAPMOTOR</v>
      </c>
      <c r="C86" s="90">
        <f>VLOOKUP($B86,'ОТЧЕТ 23 иномарки'!A:J,10,0)</f>
        <v>6</v>
      </c>
      <c r="D86" s="91">
        <f t="shared" si="30"/>
        <v>2.3054046369371931E-5</v>
      </c>
      <c r="E86" s="90">
        <f>VLOOKUP($B86,'ОТЧЕТ 22 иномарки'!A:J,10,0)</f>
        <v>0</v>
      </c>
      <c r="F86" s="91">
        <f t="shared" si="31"/>
        <v>0</v>
      </c>
      <c r="G86" s="85"/>
      <c r="H86" s="90" t="e">
        <f>VLOOKUP($B86,'СВОД Регионы'!A:J,2,0)</f>
        <v>#N/A</v>
      </c>
      <c r="I86" s="91" t="e">
        <f t="shared" si="32"/>
        <v>#N/A</v>
      </c>
      <c r="J86" s="90" t="e">
        <f>VLOOKUP($B86,'СВОД Регионы'!A:J,3,0)</f>
        <v>#N/A</v>
      </c>
      <c r="K86" s="91">
        <f t="shared" si="33"/>
        <v>0</v>
      </c>
      <c r="M86" s="90">
        <f>VLOOKUP($B86,'ОТЧЕТ 23 иномарки'!A:J,3,0)</f>
        <v>1</v>
      </c>
      <c r="N86" s="91">
        <f t="shared" si="34"/>
        <v>2.4249478636209322E-5</v>
      </c>
      <c r="O86" s="90">
        <f>VLOOKUP($B86,'ОТЧЕТ 22 иномарки'!A:J,3,0)</f>
        <v>0</v>
      </c>
      <c r="P86" s="91">
        <f t="shared" si="35"/>
        <v>0</v>
      </c>
      <c r="R86" s="90">
        <f>VLOOKUP($B86,'ОТЧЕТ 23 иномарки'!A:J,4,0)</f>
        <v>0</v>
      </c>
      <c r="S86" s="91">
        <f t="shared" si="36"/>
        <v>0</v>
      </c>
      <c r="T86" s="90">
        <f>VLOOKUP($B86,'ОТЧЕТ 22 иномарки'!A:J,4,0)</f>
        <v>0</v>
      </c>
      <c r="U86" s="91">
        <f t="shared" si="37"/>
        <v>0</v>
      </c>
      <c r="W86" s="90">
        <f>VLOOKUP($B86,'ОТЧЕТ 23 иномарки'!A:J,8,0)</f>
        <v>3</v>
      </c>
      <c r="X86" s="91">
        <f t="shared" si="38"/>
        <v>2.5199919360258048E-5</v>
      </c>
      <c r="Y86" s="90">
        <f>VLOOKUP($B86,'ОТЧЕТ 22 иномарки'!A:J,8,0)</f>
        <v>0</v>
      </c>
      <c r="Z86" s="91">
        <f t="shared" si="39"/>
        <v>0</v>
      </c>
      <c r="AB86" s="90">
        <f>VLOOKUP($B86,'ОТЧЕТ 23 иномарки'!A:J,7,0)</f>
        <v>1</v>
      </c>
      <c r="AC86" s="91">
        <f t="shared" si="40"/>
        <v>5.1612903225806451E-5</v>
      </c>
      <c r="AD86" s="90">
        <f>VLOOKUP($B86,'ОТЧЕТ 22 иномарки'!A:J,7,0)</f>
        <v>0</v>
      </c>
      <c r="AE86" s="91">
        <f t="shared" si="41"/>
        <v>0</v>
      </c>
      <c r="AG86" s="90">
        <f>VLOOKUP($B86,'ОТЧЕТ 23 иномарки'!A:J,6,0)</f>
        <v>1</v>
      </c>
      <c r="AH86" s="91">
        <f t="shared" si="42"/>
        <v>6.9410703130422716E-5</v>
      </c>
      <c r="AI86" s="90">
        <f>VLOOKUP($B86,'ОТЧЕТ 22 иномарки'!A:J,6,0)</f>
        <v>0</v>
      </c>
      <c r="AJ86" s="91">
        <f t="shared" si="43"/>
        <v>0</v>
      </c>
      <c r="AL86" s="90">
        <f>VLOOKUP($B86,'ОТЧЕТ 23 иномарки'!A:J,5,0)</f>
        <v>0</v>
      </c>
      <c r="AM86" s="91">
        <f t="shared" si="44"/>
        <v>0</v>
      </c>
      <c r="AN86" s="90">
        <f>VLOOKUP($B86,'ОТЧЕТ 22 иномарки'!A:J,5,0)</f>
        <v>0</v>
      </c>
      <c r="AO86" s="91">
        <f t="shared" si="45"/>
        <v>0</v>
      </c>
      <c r="AQ86" s="90">
        <f>VLOOKUP($B86,'ОТЧЕТ 23 иномарки'!A:J,9,0)</f>
        <v>0</v>
      </c>
      <c r="AR86" s="91">
        <f t="shared" si="46"/>
        <v>0</v>
      </c>
      <c r="AS86" s="90">
        <f>VLOOKUP($B86,'ОТЧЕТ 22 иномарки'!A:J,9,0)</f>
        <v>0</v>
      </c>
      <c r="AT86" s="91">
        <f t="shared" si="47"/>
        <v>0</v>
      </c>
      <c r="AU86" s="85"/>
      <c r="AV86" s="90">
        <f>VLOOKUP($B86,'ОТЧЕТ 23 иномарки'!A:J,2,0)</f>
        <v>0</v>
      </c>
      <c r="AW86" s="91">
        <f t="shared" si="48"/>
        <v>0</v>
      </c>
      <c r="AX86" s="90">
        <f>VLOOKUP($B86,'ОТЧЕТ 22 иномарки'!A:J,2,0)</f>
        <v>0</v>
      </c>
      <c r="AY86" s="91">
        <f t="shared" si="49"/>
        <v>0</v>
      </c>
    </row>
    <row r="87" spans="1:51" ht="15" hidden="1" customHeight="1" outlineLevel="1" x14ac:dyDescent="0.2">
      <c r="A87" s="89">
        <v>81</v>
      </c>
      <c r="B87" s="83" t="str">
        <f>'ОТЧЕТ 23 иномарки'!A89</f>
        <v>MG</v>
      </c>
      <c r="C87" s="90">
        <f>VLOOKUP($B87,'ОТЧЕТ 23 иномарки'!A:J,10,0)</f>
        <v>5</v>
      </c>
      <c r="D87" s="91">
        <f t="shared" si="30"/>
        <v>1.9211705307809941E-5</v>
      </c>
      <c r="E87" s="90">
        <f>VLOOKUP($B87,'ОТЧЕТ 22 иномарки'!A:J,10,0)</f>
        <v>1</v>
      </c>
      <c r="F87" s="91">
        <f t="shared" si="31"/>
        <v>4</v>
      </c>
      <c r="G87" s="85"/>
      <c r="H87" s="90" t="e">
        <f>VLOOKUP($B87,'СВОД Регионы'!A:J,2,0)</f>
        <v>#N/A</v>
      </c>
      <c r="I87" s="91" t="e">
        <f t="shared" si="32"/>
        <v>#N/A</v>
      </c>
      <c r="J87" s="90" t="e">
        <f>VLOOKUP($B87,'СВОД Регионы'!A:J,3,0)</f>
        <v>#N/A</v>
      </c>
      <c r="K87" s="91">
        <f t="shared" si="33"/>
        <v>0</v>
      </c>
      <c r="M87" s="90">
        <f>VLOOKUP($B87,'ОТЧЕТ 23 иномарки'!A:J,3,0)</f>
        <v>0</v>
      </c>
      <c r="N87" s="91">
        <f t="shared" si="34"/>
        <v>0</v>
      </c>
      <c r="O87" s="90">
        <f>VLOOKUP($B87,'ОТЧЕТ 22 иномарки'!A:J,3,0)</f>
        <v>0</v>
      </c>
      <c r="P87" s="91">
        <f t="shared" si="35"/>
        <v>0</v>
      </c>
      <c r="R87" s="90">
        <f>VLOOKUP($B87,'ОТЧЕТ 23 иномарки'!A:J,4,0)</f>
        <v>0</v>
      </c>
      <c r="S87" s="91">
        <f t="shared" si="36"/>
        <v>0</v>
      </c>
      <c r="T87" s="90">
        <f>VLOOKUP($B87,'ОТЧЕТ 22 иномарки'!A:J,4,0)</f>
        <v>0</v>
      </c>
      <c r="U87" s="91">
        <f t="shared" si="37"/>
        <v>0</v>
      </c>
      <c r="W87" s="90">
        <f>VLOOKUP($B87,'ОТЧЕТ 23 иномарки'!A:J,8,0)</f>
        <v>4</v>
      </c>
      <c r="X87" s="91">
        <f t="shared" si="38"/>
        <v>3.3599892480344065E-5</v>
      </c>
      <c r="Y87" s="90">
        <f>VLOOKUP($B87,'ОТЧЕТ 22 иномарки'!A:J,8,0)</f>
        <v>1</v>
      </c>
      <c r="Z87" s="91">
        <f t="shared" si="39"/>
        <v>3</v>
      </c>
      <c r="AB87" s="90">
        <f>VLOOKUP($B87,'ОТЧЕТ 23 иномарки'!A:J,7,0)</f>
        <v>0</v>
      </c>
      <c r="AC87" s="91">
        <f t="shared" si="40"/>
        <v>0</v>
      </c>
      <c r="AD87" s="90">
        <f>VLOOKUP($B87,'ОТЧЕТ 22 иномарки'!A:J,7,0)</f>
        <v>0</v>
      </c>
      <c r="AE87" s="91">
        <f t="shared" si="41"/>
        <v>0</v>
      </c>
      <c r="AG87" s="90">
        <f>VLOOKUP($B87,'ОТЧЕТ 23 иномарки'!A:J,6,0)</f>
        <v>0</v>
      </c>
      <c r="AH87" s="91">
        <f t="shared" si="42"/>
        <v>0</v>
      </c>
      <c r="AI87" s="90">
        <f>VLOOKUP($B87,'ОТЧЕТ 22 иномарки'!A:J,6,0)</f>
        <v>0</v>
      </c>
      <c r="AJ87" s="91">
        <f t="shared" si="43"/>
        <v>0</v>
      </c>
      <c r="AL87" s="90">
        <f>VLOOKUP($B87,'ОТЧЕТ 23 иномарки'!A:J,5,0)</f>
        <v>1</v>
      </c>
      <c r="AM87" s="91">
        <f t="shared" si="44"/>
        <v>1.6523463317911433E-4</v>
      </c>
      <c r="AN87" s="90">
        <f>VLOOKUP($B87,'ОТЧЕТ 22 иномарки'!A:J,5,0)</f>
        <v>0</v>
      </c>
      <c r="AO87" s="91">
        <f t="shared" si="45"/>
        <v>0</v>
      </c>
      <c r="AQ87" s="90">
        <f>VLOOKUP($B87,'ОТЧЕТ 23 иномарки'!A:J,9,0)</f>
        <v>0</v>
      </c>
      <c r="AR87" s="91">
        <f t="shared" si="46"/>
        <v>0</v>
      </c>
      <c r="AS87" s="90">
        <f>VLOOKUP($B87,'ОТЧЕТ 22 иномарки'!A:J,9,0)</f>
        <v>0</v>
      </c>
      <c r="AT87" s="91">
        <f t="shared" si="47"/>
        <v>0</v>
      </c>
      <c r="AU87" s="85"/>
      <c r="AV87" s="90">
        <f>VLOOKUP($B87,'ОТЧЕТ 23 иномарки'!A:J,2,0)</f>
        <v>0</v>
      </c>
      <c r="AW87" s="91">
        <f t="shared" si="48"/>
        <v>0</v>
      </c>
      <c r="AX87" s="90">
        <f>VLOOKUP($B87,'ОТЧЕТ 22 иномарки'!A:J,2,0)</f>
        <v>0</v>
      </c>
      <c r="AY87" s="91">
        <f t="shared" si="49"/>
        <v>0</v>
      </c>
    </row>
    <row r="88" spans="1:51" ht="15" hidden="1" customHeight="1" outlineLevel="1" x14ac:dyDescent="0.2">
      <c r="A88" s="89">
        <v>82</v>
      </c>
      <c r="B88" s="83" t="str">
        <f>'ОТЧЕТ 23 иномарки'!A90</f>
        <v>HOZON</v>
      </c>
      <c r="C88" s="90">
        <f>VLOOKUP($B88,'ОТЧЕТ 23 иномарки'!A:J,10,0)</f>
        <v>5</v>
      </c>
      <c r="D88" s="91">
        <f t="shared" si="30"/>
        <v>1.9211705307809941E-5</v>
      </c>
      <c r="E88" s="90">
        <f>VLOOKUP($B88,'ОТЧЕТ 22 иномарки'!A:J,10,0)</f>
        <v>6</v>
      </c>
      <c r="F88" s="91">
        <f t="shared" si="31"/>
        <v>-0.16666666666666663</v>
      </c>
      <c r="G88" s="85"/>
      <c r="H88" s="90" t="e">
        <f>VLOOKUP($B88,'СВОД Регионы'!A:J,2,0)</f>
        <v>#N/A</v>
      </c>
      <c r="I88" s="91" t="e">
        <f t="shared" si="32"/>
        <v>#N/A</v>
      </c>
      <c r="J88" s="90" t="e">
        <f>VLOOKUP($B88,'СВОД Регионы'!A:J,3,0)</f>
        <v>#N/A</v>
      </c>
      <c r="K88" s="91">
        <f t="shared" si="33"/>
        <v>0</v>
      </c>
      <c r="M88" s="90">
        <f>VLOOKUP($B88,'ОТЧЕТ 23 иномарки'!A:J,3,0)</f>
        <v>1</v>
      </c>
      <c r="N88" s="91">
        <f t="shared" si="34"/>
        <v>2.4249478636209322E-5</v>
      </c>
      <c r="O88" s="90">
        <f>VLOOKUP($B88,'ОТЧЕТ 22 иномарки'!A:J,3,0)</f>
        <v>0</v>
      </c>
      <c r="P88" s="91">
        <f t="shared" si="35"/>
        <v>0</v>
      </c>
      <c r="R88" s="90">
        <f>VLOOKUP($B88,'ОТЧЕТ 23 иномарки'!A:J,4,0)</f>
        <v>0</v>
      </c>
      <c r="S88" s="91">
        <f t="shared" si="36"/>
        <v>0</v>
      </c>
      <c r="T88" s="90">
        <f>VLOOKUP($B88,'ОТЧЕТ 22 иномарки'!A:J,4,0)</f>
        <v>0</v>
      </c>
      <c r="U88" s="91">
        <f t="shared" si="37"/>
        <v>0</v>
      </c>
      <c r="W88" s="90">
        <f>VLOOKUP($B88,'ОТЧЕТ 23 иномарки'!A:J,8,0)</f>
        <v>2</v>
      </c>
      <c r="X88" s="91">
        <f t="shared" si="38"/>
        <v>1.6799946240172032E-5</v>
      </c>
      <c r="Y88" s="90">
        <f>VLOOKUP($B88,'ОТЧЕТ 22 иномарки'!A:J,8,0)</f>
        <v>3</v>
      </c>
      <c r="Z88" s="91">
        <f t="shared" si="39"/>
        <v>-0.33333333333333337</v>
      </c>
      <c r="AB88" s="90">
        <f>VLOOKUP($B88,'ОТЧЕТ 23 иномарки'!A:J,7,0)</f>
        <v>1</v>
      </c>
      <c r="AC88" s="91">
        <f t="shared" si="40"/>
        <v>5.1612903225806451E-5</v>
      </c>
      <c r="AD88" s="90">
        <f>VLOOKUP($B88,'ОТЧЕТ 22 иномарки'!A:J,7,0)</f>
        <v>1</v>
      </c>
      <c r="AE88" s="91">
        <f t="shared" si="41"/>
        <v>0</v>
      </c>
      <c r="AG88" s="90">
        <f>VLOOKUP($B88,'ОТЧЕТ 23 иномарки'!A:J,6,0)</f>
        <v>1</v>
      </c>
      <c r="AH88" s="91">
        <f t="shared" si="42"/>
        <v>6.9410703130422716E-5</v>
      </c>
      <c r="AI88" s="90">
        <f>VLOOKUP($B88,'ОТЧЕТ 22 иномарки'!A:J,6,0)</f>
        <v>1</v>
      </c>
      <c r="AJ88" s="91">
        <f t="shared" si="43"/>
        <v>0</v>
      </c>
      <c r="AL88" s="90">
        <f>VLOOKUP($B88,'ОТЧЕТ 23 иномарки'!A:J,5,0)</f>
        <v>0</v>
      </c>
      <c r="AM88" s="91">
        <f t="shared" si="44"/>
        <v>0</v>
      </c>
      <c r="AN88" s="90">
        <f>VLOOKUP($B88,'ОТЧЕТ 22 иномарки'!A:J,5,0)</f>
        <v>0</v>
      </c>
      <c r="AO88" s="91">
        <f t="shared" si="45"/>
        <v>0</v>
      </c>
      <c r="AQ88" s="90">
        <f>VLOOKUP($B88,'ОТЧЕТ 23 иномарки'!A:J,9,0)</f>
        <v>0</v>
      </c>
      <c r="AR88" s="91">
        <f t="shared" si="46"/>
        <v>0</v>
      </c>
      <c r="AS88" s="90">
        <f>VLOOKUP($B88,'ОТЧЕТ 22 иномарки'!A:J,9,0)</f>
        <v>1</v>
      </c>
      <c r="AT88" s="91">
        <f t="shared" si="47"/>
        <v>-1</v>
      </c>
      <c r="AU88" s="85"/>
      <c r="AV88" s="90">
        <f>VLOOKUP($B88,'ОТЧЕТ 23 иномарки'!A:J,2,0)</f>
        <v>0</v>
      </c>
      <c r="AW88" s="91">
        <f t="shared" si="48"/>
        <v>0</v>
      </c>
      <c r="AX88" s="90">
        <f>VLOOKUP($B88,'ОТЧЕТ 22 иномарки'!A:J,2,0)</f>
        <v>0</v>
      </c>
      <c r="AY88" s="91">
        <f t="shared" si="49"/>
        <v>0</v>
      </c>
    </row>
    <row r="89" spans="1:51" ht="15" hidden="1" customHeight="1" outlineLevel="1" x14ac:dyDescent="0.2">
      <c r="A89" s="89">
        <v>83</v>
      </c>
      <c r="B89" s="83" t="str">
        <f>'ОТЧЕТ 23 иномарки'!A91</f>
        <v>BAIC</v>
      </c>
      <c r="C89" s="90">
        <f>VLOOKUP($B89,'ОТЧЕТ 23 иномарки'!A:J,10,0)</f>
        <v>5</v>
      </c>
      <c r="D89" s="91">
        <f t="shared" si="30"/>
        <v>1.9211705307809941E-5</v>
      </c>
      <c r="E89" s="90">
        <f>VLOOKUP($B89,'ОТЧЕТ 22 иномарки'!A:J,10,0)</f>
        <v>0</v>
      </c>
      <c r="F89" s="91">
        <f t="shared" si="31"/>
        <v>0</v>
      </c>
      <c r="G89" s="85"/>
      <c r="H89" s="90" t="e">
        <f>VLOOKUP($B89,'СВОД Регионы'!A:J,2,0)</f>
        <v>#N/A</v>
      </c>
      <c r="I89" s="91" t="e">
        <f t="shared" si="32"/>
        <v>#N/A</v>
      </c>
      <c r="J89" s="90" t="e">
        <f>VLOOKUP($B89,'СВОД Регионы'!A:J,3,0)</f>
        <v>#N/A</v>
      </c>
      <c r="K89" s="91">
        <f t="shared" si="33"/>
        <v>0</v>
      </c>
      <c r="M89" s="90">
        <f>VLOOKUP($B89,'ОТЧЕТ 23 иномарки'!A:J,3,0)</f>
        <v>0</v>
      </c>
      <c r="N89" s="91">
        <f t="shared" si="34"/>
        <v>0</v>
      </c>
      <c r="O89" s="90">
        <f>VLOOKUP($B89,'ОТЧЕТ 22 иномарки'!A:J,3,0)</f>
        <v>0</v>
      </c>
      <c r="P89" s="91">
        <f t="shared" si="35"/>
        <v>0</v>
      </c>
      <c r="R89" s="90">
        <f>VLOOKUP($B89,'ОТЧЕТ 23 иномарки'!A:J,4,0)</f>
        <v>1</v>
      </c>
      <c r="S89" s="91">
        <f t="shared" si="36"/>
        <v>2.9962546816479401E-5</v>
      </c>
      <c r="T89" s="90">
        <f>VLOOKUP($B89,'ОТЧЕТ 22 иномарки'!A:J,4,0)</f>
        <v>0</v>
      </c>
      <c r="U89" s="91">
        <f t="shared" si="37"/>
        <v>0</v>
      </c>
      <c r="W89" s="90">
        <f>VLOOKUP($B89,'ОТЧЕТ 23 иномарки'!A:J,8,0)</f>
        <v>4</v>
      </c>
      <c r="X89" s="91">
        <f t="shared" si="38"/>
        <v>3.3599892480344065E-5</v>
      </c>
      <c r="Y89" s="90">
        <f>VLOOKUP($B89,'ОТЧЕТ 22 иномарки'!A:J,8,0)</f>
        <v>0</v>
      </c>
      <c r="Z89" s="91">
        <f t="shared" si="39"/>
        <v>0</v>
      </c>
      <c r="AB89" s="90">
        <f>VLOOKUP($B89,'ОТЧЕТ 23 иномарки'!A:J,7,0)</f>
        <v>0</v>
      </c>
      <c r="AC89" s="91">
        <f t="shared" si="40"/>
        <v>0</v>
      </c>
      <c r="AD89" s="90">
        <f>VLOOKUP($B89,'ОТЧЕТ 22 иномарки'!A:J,7,0)</f>
        <v>0</v>
      </c>
      <c r="AE89" s="91">
        <f t="shared" si="41"/>
        <v>0</v>
      </c>
      <c r="AG89" s="90">
        <f>VLOOKUP($B89,'ОТЧЕТ 23 иномарки'!A:J,6,0)</f>
        <v>0</v>
      </c>
      <c r="AH89" s="91">
        <f t="shared" si="42"/>
        <v>0</v>
      </c>
      <c r="AI89" s="90">
        <f>VLOOKUP($B89,'ОТЧЕТ 22 иномарки'!A:J,6,0)</f>
        <v>0</v>
      </c>
      <c r="AJ89" s="91">
        <f t="shared" si="43"/>
        <v>0</v>
      </c>
      <c r="AL89" s="90">
        <f>VLOOKUP($B89,'ОТЧЕТ 23 иномарки'!A:J,5,0)</f>
        <v>0</v>
      </c>
      <c r="AM89" s="91">
        <f t="shared" si="44"/>
        <v>0</v>
      </c>
      <c r="AN89" s="90">
        <f>VLOOKUP($B89,'ОТЧЕТ 22 иномарки'!A:J,5,0)</f>
        <v>0</v>
      </c>
      <c r="AO89" s="91">
        <f t="shared" si="45"/>
        <v>0</v>
      </c>
      <c r="AQ89" s="90">
        <f>VLOOKUP($B89,'ОТЧЕТ 23 иномарки'!A:J,9,0)</f>
        <v>0</v>
      </c>
      <c r="AR89" s="91">
        <f t="shared" si="46"/>
        <v>0</v>
      </c>
      <c r="AS89" s="90">
        <f>VLOOKUP($B89,'ОТЧЕТ 22 иномарки'!A:J,9,0)</f>
        <v>0</v>
      </c>
      <c r="AT89" s="91">
        <f t="shared" si="47"/>
        <v>0</v>
      </c>
      <c r="AU89" s="85"/>
      <c r="AV89" s="90">
        <f>VLOOKUP($B89,'ОТЧЕТ 23 иномарки'!A:J,2,0)</f>
        <v>0</v>
      </c>
      <c r="AW89" s="91">
        <f t="shared" si="48"/>
        <v>0</v>
      </c>
      <c r="AX89" s="90">
        <f>VLOOKUP($B89,'ОТЧЕТ 22 иномарки'!A:J,2,0)</f>
        <v>0</v>
      </c>
      <c r="AY89" s="91">
        <f t="shared" si="49"/>
        <v>0</v>
      </c>
    </row>
    <row r="90" spans="1:51" ht="15" hidden="1" customHeight="1" outlineLevel="1" x14ac:dyDescent="0.2">
      <c r="A90" s="89">
        <v>84</v>
      </c>
      <c r="B90" s="83" t="str">
        <f>'ОТЧЕТ 23 иномарки'!A92</f>
        <v>DACIA</v>
      </c>
      <c r="C90" s="90">
        <f>VLOOKUP($B90,'ОТЧЕТ 23 иномарки'!A:J,10,0)</f>
        <v>5</v>
      </c>
      <c r="D90" s="91">
        <f t="shared" si="30"/>
        <v>1.9211705307809941E-5</v>
      </c>
      <c r="E90" s="90">
        <f>VLOOKUP($B90,'ОТЧЕТ 22 иномарки'!A:J,10,0)</f>
        <v>0</v>
      </c>
      <c r="F90" s="91">
        <f t="shared" si="31"/>
        <v>0</v>
      </c>
      <c r="G90" s="85"/>
      <c r="H90" s="90" t="e">
        <f>VLOOKUP($B90,'СВОД Регионы'!A:J,2,0)</f>
        <v>#N/A</v>
      </c>
      <c r="I90" s="91" t="e">
        <f t="shared" si="32"/>
        <v>#N/A</v>
      </c>
      <c r="J90" s="90" t="e">
        <f>VLOOKUP($B90,'СВОД Регионы'!A:J,3,0)</f>
        <v>#N/A</v>
      </c>
      <c r="K90" s="91">
        <f t="shared" si="33"/>
        <v>0</v>
      </c>
      <c r="M90" s="90">
        <f>VLOOKUP($B90,'ОТЧЕТ 23 иномарки'!A:J,3,0)</f>
        <v>0</v>
      </c>
      <c r="N90" s="91">
        <f t="shared" si="34"/>
        <v>0</v>
      </c>
      <c r="O90" s="90">
        <f>VLOOKUP($B90,'ОТЧЕТ 22 иномарки'!A:J,3,0)</f>
        <v>0</v>
      </c>
      <c r="P90" s="91">
        <f t="shared" si="35"/>
        <v>0</v>
      </c>
      <c r="R90" s="90">
        <f>VLOOKUP($B90,'ОТЧЕТ 23 иномарки'!A:J,4,0)</f>
        <v>0</v>
      </c>
      <c r="S90" s="91">
        <f t="shared" si="36"/>
        <v>0</v>
      </c>
      <c r="T90" s="90">
        <f>VLOOKUP($B90,'ОТЧЕТ 22 иномарки'!A:J,4,0)</f>
        <v>0</v>
      </c>
      <c r="U90" s="91">
        <f t="shared" si="37"/>
        <v>0</v>
      </c>
      <c r="W90" s="90">
        <f>VLOOKUP($B90,'ОТЧЕТ 23 иномарки'!A:J,8,0)</f>
        <v>2</v>
      </c>
      <c r="X90" s="91">
        <f t="shared" si="38"/>
        <v>1.6799946240172032E-5</v>
      </c>
      <c r="Y90" s="90">
        <f>VLOOKUP($B90,'ОТЧЕТ 22 иномарки'!A:J,8,0)</f>
        <v>0</v>
      </c>
      <c r="Z90" s="91">
        <f t="shared" si="39"/>
        <v>0</v>
      </c>
      <c r="AB90" s="90">
        <f>VLOOKUP($B90,'ОТЧЕТ 23 иномарки'!A:J,7,0)</f>
        <v>0</v>
      </c>
      <c r="AC90" s="91">
        <f t="shared" si="40"/>
        <v>0</v>
      </c>
      <c r="AD90" s="90">
        <f>VLOOKUP($B90,'ОТЧЕТ 22 иномарки'!A:J,7,0)</f>
        <v>0</v>
      </c>
      <c r="AE90" s="91">
        <f t="shared" si="41"/>
        <v>0</v>
      </c>
      <c r="AG90" s="90">
        <f>VLOOKUP($B90,'ОТЧЕТ 23 иномарки'!A:J,6,0)</f>
        <v>0</v>
      </c>
      <c r="AH90" s="91">
        <f t="shared" si="42"/>
        <v>0</v>
      </c>
      <c r="AI90" s="90">
        <f>VLOOKUP($B90,'ОТЧЕТ 22 иномарки'!A:J,6,0)</f>
        <v>0</v>
      </c>
      <c r="AJ90" s="91">
        <f t="shared" si="43"/>
        <v>0</v>
      </c>
      <c r="AL90" s="90">
        <f>VLOOKUP($B90,'ОТЧЕТ 23 иномарки'!A:J,5,0)</f>
        <v>1</v>
      </c>
      <c r="AM90" s="91">
        <f t="shared" si="44"/>
        <v>1.6523463317911433E-4</v>
      </c>
      <c r="AN90" s="90">
        <f>VLOOKUP($B90,'ОТЧЕТ 22 иномарки'!A:J,5,0)</f>
        <v>0</v>
      </c>
      <c r="AO90" s="91">
        <f t="shared" si="45"/>
        <v>0</v>
      </c>
      <c r="AQ90" s="90">
        <f>VLOOKUP($B90,'ОТЧЕТ 23 иномарки'!A:J,9,0)</f>
        <v>2</v>
      </c>
      <c r="AR90" s="91">
        <f t="shared" si="46"/>
        <v>8.2280824453861021E-5</v>
      </c>
      <c r="AS90" s="90">
        <f>VLOOKUP($B90,'ОТЧЕТ 22 иномарки'!A:J,9,0)</f>
        <v>0</v>
      </c>
      <c r="AT90" s="91">
        <f t="shared" si="47"/>
        <v>0</v>
      </c>
      <c r="AU90" s="85"/>
      <c r="AV90" s="90">
        <f>VLOOKUP($B90,'ОТЧЕТ 23 иномарки'!A:J,2,0)</f>
        <v>0</v>
      </c>
      <c r="AW90" s="91">
        <f t="shared" si="48"/>
        <v>0</v>
      </c>
      <c r="AX90" s="90">
        <f>VLOOKUP($B90,'ОТЧЕТ 22 иномарки'!A:J,2,0)</f>
        <v>0</v>
      </c>
      <c r="AY90" s="91">
        <f t="shared" si="49"/>
        <v>0</v>
      </c>
    </row>
    <row r="91" spans="1:51" ht="15" hidden="1" customHeight="1" outlineLevel="1" x14ac:dyDescent="0.2">
      <c r="A91" s="89">
        <v>85</v>
      </c>
      <c r="B91" s="83" t="str">
        <f>'ОТЧЕТ 23 иномарки'!A93</f>
        <v>SMART</v>
      </c>
      <c r="C91" s="90">
        <f>VLOOKUP($B91,'ОТЧЕТ 23 иномарки'!A:J,10,0)</f>
        <v>4</v>
      </c>
      <c r="D91" s="91">
        <f t="shared" si="30"/>
        <v>1.5369364246247955E-5</v>
      </c>
      <c r="E91" s="90">
        <f>VLOOKUP($B91,'ОТЧЕТ 22 иномарки'!A:J,10,0)</f>
        <v>6</v>
      </c>
      <c r="F91" s="91">
        <f t="shared" si="31"/>
        <v>-0.33333333333333337</v>
      </c>
      <c r="G91" s="85"/>
      <c r="H91" s="90" t="e">
        <f>VLOOKUP($B91,'СВОД Регионы'!A:J,2,0)</f>
        <v>#N/A</v>
      </c>
      <c r="I91" s="91" t="e">
        <f t="shared" si="32"/>
        <v>#N/A</v>
      </c>
      <c r="J91" s="90" t="e">
        <f>VLOOKUP($B91,'СВОД Регионы'!A:J,3,0)</f>
        <v>#N/A</v>
      </c>
      <c r="K91" s="91">
        <f t="shared" si="33"/>
        <v>0</v>
      </c>
      <c r="M91" s="90">
        <f>VLOOKUP($B91,'ОТЧЕТ 23 иномарки'!A:J,3,0)</f>
        <v>0</v>
      </c>
      <c r="N91" s="91">
        <f t="shared" si="34"/>
        <v>0</v>
      </c>
      <c r="O91" s="90">
        <f>VLOOKUP($B91,'ОТЧЕТ 22 иномарки'!A:J,3,0)</f>
        <v>0</v>
      </c>
      <c r="P91" s="91">
        <f t="shared" si="35"/>
        <v>0</v>
      </c>
      <c r="R91" s="90">
        <f>VLOOKUP($B91,'ОТЧЕТ 23 иномарки'!A:J,4,0)</f>
        <v>1</v>
      </c>
      <c r="S91" s="91">
        <f t="shared" si="36"/>
        <v>2.9962546816479401E-5</v>
      </c>
      <c r="T91" s="90">
        <f>VLOOKUP($B91,'ОТЧЕТ 22 иномарки'!A:J,4,0)</f>
        <v>4</v>
      </c>
      <c r="U91" s="91">
        <f t="shared" si="37"/>
        <v>-0.75</v>
      </c>
      <c r="W91" s="90">
        <f>VLOOKUP($B91,'ОТЧЕТ 23 иномарки'!A:J,8,0)</f>
        <v>2</v>
      </c>
      <c r="X91" s="91">
        <f t="shared" si="38"/>
        <v>1.6799946240172032E-5</v>
      </c>
      <c r="Y91" s="90">
        <f>VLOOKUP($B91,'ОТЧЕТ 22 иномарки'!A:J,8,0)</f>
        <v>1</v>
      </c>
      <c r="Z91" s="91">
        <f t="shared" si="39"/>
        <v>1</v>
      </c>
      <c r="AB91" s="90">
        <f>VLOOKUP($B91,'ОТЧЕТ 23 иномарки'!A:J,7,0)</f>
        <v>0</v>
      </c>
      <c r="AC91" s="91">
        <f t="shared" si="40"/>
        <v>0</v>
      </c>
      <c r="AD91" s="90">
        <f>VLOOKUP($B91,'ОТЧЕТ 22 иномарки'!A:J,7,0)</f>
        <v>0</v>
      </c>
      <c r="AE91" s="91">
        <f t="shared" si="41"/>
        <v>0</v>
      </c>
      <c r="AG91" s="90">
        <f>VLOOKUP($B91,'ОТЧЕТ 23 иномарки'!A:J,6,0)</f>
        <v>0</v>
      </c>
      <c r="AH91" s="91">
        <f t="shared" si="42"/>
        <v>0</v>
      </c>
      <c r="AI91" s="90">
        <f>VLOOKUP($B91,'ОТЧЕТ 22 иномарки'!A:J,6,0)</f>
        <v>0</v>
      </c>
      <c r="AJ91" s="91">
        <f t="shared" si="43"/>
        <v>0</v>
      </c>
      <c r="AL91" s="90">
        <f>VLOOKUP($B91,'ОТЧЕТ 23 иномарки'!A:J,5,0)</f>
        <v>0</v>
      </c>
      <c r="AM91" s="91">
        <f t="shared" si="44"/>
        <v>0</v>
      </c>
      <c r="AN91" s="90">
        <f>VLOOKUP($B91,'ОТЧЕТ 22 иномарки'!A:J,5,0)</f>
        <v>0</v>
      </c>
      <c r="AO91" s="91">
        <f t="shared" si="45"/>
        <v>0</v>
      </c>
      <c r="AQ91" s="90">
        <f>VLOOKUP($B91,'ОТЧЕТ 23 иномарки'!A:J,9,0)</f>
        <v>1</v>
      </c>
      <c r="AR91" s="91">
        <f t="shared" si="46"/>
        <v>4.1140412226930511E-5</v>
      </c>
      <c r="AS91" s="90">
        <f>VLOOKUP($B91,'ОТЧЕТ 22 иномарки'!A:J,9,0)</f>
        <v>1</v>
      </c>
      <c r="AT91" s="91">
        <f t="shared" si="47"/>
        <v>0</v>
      </c>
      <c r="AU91" s="85"/>
      <c r="AV91" s="90">
        <f>VLOOKUP($B91,'ОТЧЕТ 23 иномарки'!A:J,2,0)</f>
        <v>0</v>
      </c>
      <c r="AW91" s="91">
        <f t="shared" si="48"/>
        <v>0</v>
      </c>
      <c r="AX91" s="90">
        <f>VLOOKUP($B91,'ОТЧЕТ 22 иномарки'!A:J,2,0)</f>
        <v>0</v>
      </c>
      <c r="AY91" s="91">
        <f t="shared" si="49"/>
        <v>0</v>
      </c>
    </row>
    <row r="92" spans="1:51" ht="15" hidden="1" customHeight="1" outlineLevel="1" x14ac:dyDescent="0.2">
      <c r="A92" s="89">
        <v>86</v>
      </c>
      <c r="B92" s="83" t="str">
        <f>'ОТЧЕТ 23 иномарки'!A94</f>
        <v>XIAOPENG</v>
      </c>
      <c r="C92" s="90">
        <f>VLOOKUP($B92,'ОТЧЕТ 23 иномарки'!A:J,10,0)</f>
        <v>4</v>
      </c>
      <c r="D92" s="91">
        <f t="shared" si="30"/>
        <v>1.5369364246247955E-5</v>
      </c>
      <c r="E92" s="90">
        <f>VLOOKUP($B92,'ОТЧЕТ 22 иномарки'!A:J,10,0)</f>
        <v>7</v>
      </c>
      <c r="F92" s="91">
        <f t="shared" si="31"/>
        <v>-0.4285714285714286</v>
      </c>
      <c r="G92" s="85"/>
      <c r="H92" s="90" t="e">
        <f>VLOOKUP($B92,'СВОД Регионы'!A:J,2,0)</f>
        <v>#N/A</v>
      </c>
      <c r="I92" s="91" t="e">
        <f t="shared" si="32"/>
        <v>#N/A</v>
      </c>
      <c r="J92" s="90" t="e">
        <f>VLOOKUP($B92,'СВОД Регионы'!A:J,3,0)</f>
        <v>#N/A</v>
      </c>
      <c r="K92" s="91">
        <f t="shared" si="33"/>
        <v>0</v>
      </c>
      <c r="M92" s="90">
        <f>VLOOKUP($B92,'ОТЧЕТ 23 иномарки'!A:J,3,0)</f>
        <v>1</v>
      </c>
      <c r="N92" s="91">
        <f t="shared" si="34"/>
        <v>2.4249478636209322E-5</v>
      </c>
      <c r="O92" s="90">
        <f>VLOOKUP($B92,'ОТЧЕТ 22 иномарки'!A:J,3,0)</f>
        <v>0</v>
      </c>
      <c r="P92" s="91">
        <f t="shared" si="35"/>
        <v>0</v>
      </c>
      <c r="R92" s="90">
        <f>VLOOKUP($B92,'ОТЧЕТ 23 иномарки'!A:J,4,0)</f>
        <v>0</v>
      </c>
      <c r="S92" s="91">
        <f t="shared" si="36"/>
        <v>0</v>
      </c>
      <c r="T92" s="90">
        <f>VLOOKUP($B92,'ОТЧЕТ 22 иномарки'!A:J,4,0)</f>
        <v>0</v>
      </c>
      <c r="U92" s="91">
        <f t="shared" si="37"/>
        <v>0</v>
      </c>
      <c r="W92" s="90">
        <f>VLOOKUP($B92,'ОТЧЕТ 23 иномарки'!A:J,8,0)</f>
        <v>0</v>
      </c>
      <c r="X92" s="91">
        <f t="shared" si="38"/>
        <v>0</v>
      </c>
      <c r="Y92" s="90">
        <f>VLOOKUP($B92,'ОТЧЕТ 22 иномарки'!A:J,8,0)</f>
        <v>4</v>
      </c>
      <c r="Z92" s="91">
        <f t="shared" si="39"/>
        <v>-1</v>
      </c>
      <c r="AB92" s="90">
        <f>VLOOKUP($B92,'ОТЧЕТ 23 иномарки'!A:J,7,0)</f>
        <v>2</v>
      </c>
      <c r="AC92" s="91">
        <f t="shared" si="40"/>
        <v>1.032258064516129E-4</v>
      </c>
      <c r="AD92" s="90">
        <f>VLOOKUP($B92,'ОТЧЕТ 22 иномарки'!A:J,7,0)</f>
        <v>2</v>
      </c>
      <c r="AE92" s="91">
        <f t="shared" si="41"/>
        <v>0</v>
      </c>
      <c r="AG92" s="90">
        <f>VLOOKUP($B92,'ОТЧЕТ 23 иномарки'!A:J,6,0)</f>
        <v>0</v>
      </c>
      <c r="AH92" s="91">
        <f t="shared" si="42"/>
        <v>0</v>
      </c>
      <c r="AI92" s="90">
        <f>VLOOKUP($B92,'ОТЧЕТ 22 иномарки'!A:J,6,0)</f>
        <v>0</v>
      </c>
      <c r="AJ92" s="91">
        <f t="shared" si="43"/>
        <v>0</v>
      </c>
      <c r="AL92" s="90">
        <f>VLOOKUP($B92,'ОТЧЕТ 23 иномарки'!A:J,5,0)</f>
        <v>0</v>
      </c>
      <c r="AM92" s="91">
        <f t="shared" si="44"/>
        <v>0</v>
      </c>
      <c r="AN92" s="90">
        <f>VLOOKUP($B92,'ОТЧЕТ 22 иномарки'!A:J,5,0)</f>
        <v>0</v>
      </c>
      <c r="AO92" s="91">
        <f t="shared" si="45"/>
        <v>0</v>
      </c>
      <c r="AQ92" s="90">
        <f>VLOOKUP($B92,'ОТЧЕТ 23 иномарки'!A:J,9,0)</f>
        <v>1</v>
      </c>
      <c r="AR92" s="91">
        <f t="shared" si="46"/>
        <v>4.1140412226930511E-5</v>
      </c>
      <c r="AS92" s="90">
        <f>VLOOKUP($B92,'ОТЧЕТ 22 иномарки'!A:J,9,0)</f>
        <v>1</v>
      </c>
      <c r="AT92" s="91">
        <f t="shared" si="47"/>
        <v>0</v>
      </c>
      <c r="AU92" s="85"/>
      <c r="AV92" s="90">
        <f>VLOOKUP($B92,'ОТЧЕТ 23 иномарки'!A:J,2,0)</f>
        <v>0</v>
      </c>
      <c r="AW92" s="91">
        <f t="shared" si="48"/>
        <v>0</v>
      </c>
      <c r="AX92" s="90">
        <f>VLOOKUP($B92,'ОТЧЕТ 22 иномарки'!A:J,2,0)</f>
        <v>0</v>
      </c>
      <c r="AY92" s="91">
        <f t="shared" si="49"/>
        <v>0</v>
      </c>
    </row>
    <row r="93" spans="1:51" ht="15" hidden="1" customHeight="1" outlineLevel="1" x14ac:dyDescent="0.2">
      <c r="A93" s="89">
        <v>87</v>
      </c>
      <c r="B93" s="83" t="str">
        <f>'ОТЧЕТ 23 иномарки'!A95</f>
        <v>ASTON MARTIN</v>
      </c>
      <c r="C93" s="90">
        <f>VLOOKUP($B93,'ОТЧЕТ 23 иномарки'!A:J,10,0)</f>
        <v>4</v>
      </c>
      <c r="D93" s="91">
        <f t="shared" si="30"/>
        <v>1.5369364246247955E-5</v>
      </c>
      <c r="E93" s="90">
        <f>VLOOKUP($B93,'ОТЧЕТ 22 иномарки'!A:J,10,0)</f>
        <v>3</v>
      </c>
      <c r="F93" s="91">
        <f t="shared" si="31"/>
        <v>0.33333333333333326</v>
      </c>
      <c r="G93" s="85"/>
      <c r="H93" s="90" t="e">
        <f>VLOOKUP($B93,'СВОД Регионы'!A:J,2,0)</f>
        <v>#N/A</v>
      </c>
      <c r="I93" s="91" t="e">
        <f t="shared" si="32"/>
        <v>#N/A</v>
      </c>
      <c r="J93" s="90" t="e">
        <f>VLOOKUP($B93,'СВОД Регионы'!A:J,3,0)</f>
        <v>#N/A</v>
      </c>
      <c r="K93" s="91">
        <f t="shared" si="33"/>
        <v>0</v>
      </c>
      <c r="M93" s="90">
        <f>VLOOKUP($B93,'ОТЧЕТ 23 иномарки'!A:J,3,0)</f>
        <v>2</v>
      </c>
      <c r="N93" s="91">
        <f t="shared" si="34"/>
        <v>4.8498957272418644E-5</v>
      </c>
      <c r="O93" s="90">
        <f>VLOOKUP($B93,'ОТЧЕТ 22 иномарки'!A:J,3,0)</f>
        <v>1</v>
      </c>
      <c r="P93" s="91">
        <f t="shared" si="35"/>
        <v>1</v>
      </c>
      <c r="R93" s="90">
        <f>VLOOKUP($B93,'ОТЧЕТ 23 иномарки'!A:J,4,0)</f>
        <v>0</v>
      </c>
      <c r="S93" s="91">
        <f t="shared" si="36"/>
        <v>0</v>
      </c>
      <c r="T93" s="90">
        <f>VLOOKUP($B93,'ОТЧЕТ 22 иномарки'!A:J,4,0)</f>
        <v>0</v>
      </c>
      <c r="U93" s="91">
        <f t="shared" si="37"/>
        <v>0</v>
      </c>
      <c r="W93" s="90">
        <f>VLOOKUP($B93,'ОТЧЕТ 23 иномарки'!A:J,8,0)</f>
        <v>2</v>
      </c>
      <c r="X93" s="91">
        <f t="shared" si="38"/>
        <v>1.6799946240172032E-5</v>
      </c>
      <c r="Y93" s="90">
        <f>VLOOKUP($B93,'ОТЧЕТ 22 иномарки'!A:J,8,0)</f>
        <v>2</v>
      </c>
      <c r="Z93" s="91">
        <f t="shared" si="39"/>
        <v>0</v>
      </c>
      <c r="AB93" s="90">
        <f>VLOOKUP($B93,'ОТЧЕТ 23 иномарки'!A:J,7,0)</f>
        <v>0</v>
      </c>
      <c r="AC93" s="91">
        <f t="shared" si="40"/>
        <v>0</v>
      </c>
      <c r="AD93" s="90">
        <f>VLOOKUP($B93,'ОТЧЕТ 22 иномарки'!A:J,7,0)</f>
        <v>0</v>
      </c>
      <c r="AE93" s="91">
        <f t="shared" si="41"/>
        <v>0</v>
      </c>
      <c r="AG93" s="90">
        <f>VLOOKUP($B93,'ОТЧЕТ 23 иномарки'!A:J,6,0)</f>
        <v>0</v>
      </c>
      <c r="AH93" s="91">
        <f t="shared" si="42"/>
        <v>0</v>
      </c>
      <c r="AI93" s="90">
        <f>VLOOKUP($B93,'ОТЧЕТ 22 иномарки'!A:J,6,0)</f>
        <v>0</v>
      </c>
      <c r="AJ93" s="91">
        <f t="shared" si="43"/>
        <v>0</v>
      </c>
      <c r="AL93" s="90">
        <f>VLOOKUP($B93,'ОТЧЕТ 23 иномарки'!A:J,5,0)</f>
        <v>0</v>
      </c>
      <c r="AM93" s="91">
        <f t="shared" si="44"/>
        <v>0</v>
      </c>
      <c r="AN93" s="90">
        <f>VLOOKUP($B93,'ОТЧЕТ 22 иномарки'!A:J,5,0)</f>
        <v>0</v>
      </c>
      <c r="AO93" s="91">
        <f t="shared" si="45"/>
        <v>0</v>
      </c>
      <c r="AQ93" s="90">
        <f>VLOOKUP($B93,'ОТЧЕТ 23 иномарки'!A:J,9,0)</f>
        <v>0</v>
      </c>
      <c r="AR93" s="91">
        <f t="shared" si="46"/>
        <v>0</v>
      </c>
      <c r="AS93" s="90">
        <f>VLOOKUP($B93,'ОТЧЕТ 22 иномарки'!A:J,9,0)</f>
        <v>0</v>
      </c>
      <c r="AT93" s="91">
        <f t="shared" si="47"/>
        <v>0</v>
      </c>
      <c r="AU93" s="85"/>
      <c r="AV93" s="90">
        <f>VLOOKUP($B93,'ОТЧЕТ 23 иномарки'!A:J,2,0)</f>
        <v>0</v>
      </c>
      <c r="AW93" s="91">
        <f t="shared" si="48"/>
        <v>0</v>
      </c>
      <c r="AX93" s="90">
        <f>VLOOKUP($B93,'ОТЧЕТ 22 иномарки'!A:J,2,0)</f>
        <v>0</v>
      </c>
      <c r="AY93" s="91">
        <f t="shared" si="49"/>
        <v>0</v>
      </c>
    </row>
    <row r="94" spans="1:51" ht="15" hidden="1" customHeight="1" outlineLevel="1" x14ac:dyDescent="0.2">
      <c r="A94" s="89">
        <v>88</v>
      </c>
      <c r="B94" s="83" t="str">
        <f>'ОТЧЕТ 23 иномарки'!A96</f>
        <v>RIVIAN</v>
      </c>
      <c r="C94" s="90">
        <f>VLOOKUP($B94,'ОТЧЕТ 23 иномарки'!A:J,10,0)</f>
        <v>3</v>
      </c>
      <c r="D94" s="91">
        <f t="shared" si="30"/>
        <v>1.1527023184685966E-5</v>
      </c>
      <c r="E94" s="90">
        <f>VLOOKUP($B94,'ОТЧЕТ 22 иномарки'!A:J,10,0)</f>
        <v>0</v>
      </c>
      <c r="F94" s="91">
        <f t="shared" si="31"/>
        <v>0</v>
      </c>
      <c r="G94" s="85"/>
      <c r="H94" s="90" t="e">
        <f>VLOOKUP($B94,'СВОД Регионы'!A:J,2,0)</f>
        <v>#N/A</v>
      </c>
      <c r="I94" s="91" t="e">
        <f t="shared" si="32"/>
        <v>#N/A</v>
      </c>
      <c r="J94" s="90" t="e">
        <f>VLOOKUP($B94,'СВОД Регионы'!A:J,3,0)</f>
        <v>#N/A</v>
      </c>
      <c r="K94" s="91">
        <f t="shared" si="33"/>
        <v>0</v>
      </c>
      <c r="M94" s="90">
        <f>VLOOKUP($B94,'ОТЧЕТ 23 иномарки'!A:J,3,0)</f>
        <v>0</v>
      </c>
      <c r="N94" s="91">
        <f t="shared" si="34"/>
        <v>0</v>
      </c>
      <c r="O94" s="90">
        <f>VLOOKUP($B94,'ОТЧЕТ 22 иномарки'!A:J,3,0)</f>
        <v>0</v>
      </c>
      <c r="P94" s="91">
        <f t="shared" si="35"/>
        <v>0</v>
      </c>
      <c r="R94" s="90">
        <f>VLOOKUP($B94,'ОТЧЕТ 23 иномарки'!A:J,4,0)</f>
        <v>0</v>
      </c>
      <c r="S94" s="91">
        <f t="shared" si="36"/>
        <v>0</v>
      </c>
      <c r="T94" s="90">
        <f>VLOOKUP($B94,'ОТЧЕТ 22 иномарки'!A:J,4,0)</f>
        <v>0</v>
      </c>
      <c r="U94" s="91">
        <f t="shared" si="37"/>
        <v>0</v>
      </c>
      <c r="W94" s="90">
        <f>VLOOKUP($B94,'ОТЧЕТ 23 иномарки'!A:J,8,0)</f>
        <v>2</v>
      </c>
      <c r="X94" s="91">
        <f t="shared" si="38"/>
        <v>1.6799946240172032E-5</v>
      </c>
      <c r="Y94" s="90">
        <f>VLOOKUP($B94,'ОТЧЕТ 22 иномарки'!A:J,8,0)</f>
        <v>0</v>
      </c>
      <c r="Z94" s="91">
        <f t="shared" si="39"/>
        <v>0</v>
      </c>
      <c r="AB94" s="90">
        <f>VLOOKUP($B94,'ОТЧЕТ 23 иномарки'!A:J,7,0)</f>
        <v>0</v>
      </c>
      <c r="AC94" s="91">
        <f t="shared" si="40"/>
        <v>0</v>
      </c>
      <c r="AD94" s="90">
        <f>VLOOKUP($B94,'ОТЧЕТ 22 иномарки'!A:J,7,0)</f>
        <v>0</v>
      </c>
      <c r="AE94" s="91">
        <f t="shared" si="41"/>
        <v>0</v>
      </c>
      <c r="AG94" s="90">
        <f>VLOOKUP($B94,'ОТЧЕТ 23 иномарки'!A:J,6,0)</f>
        <v>0</v>
      </c>
      <c r="AH94" s="91">
        <f t="shared" si="42"/>
        <v>0</v>
      </c>
      <c r="AI94" s="90">
        <f>VLOOKUP($B94,'ОТЧЕТ 22 иномарки'!A:J,6,0)</f>
        <v>0</v>
      </c>
      <c r="AJ94" s="91">
        <f t="shared" si="43"/>
        <v>0</v>
      </c>
      <c r="AL94" s="90">
        <f>VLOOKUP($B94,'ОТЧЕТ 23 иномарки'!A:J,5,0)</f>
        <v>0</v>
      </c>
      <c r="AM94" s="91">
        <f t="shared" si="44"/>
        <v>0</v>
      </c>
      <c r="AN94" s="90">
        <f>VLOOKUP($B94,'ОТЧЕТ 22 иномарки'!A:J,5,0)</f>
        <v>0</v>
      </c>
      <c r="AO94" s="91">
        <f t="shared" si="45"/>
        <v>0</v>
      </c>
      <c r="AQ94" s="90">
        <f>VLOOKUP($B94,'ОТЧЕТ 23 иномарки'!A:J,9,0)</f>
        <v>1</v>
      </c>
      <c r="AR94" s="91">
        <f t="shared" si="46"/>
        <v>4.1140412226930511E-5</v>
      </c>
      <c r="AS94" s="90">
        <f>VLOOKUP($B94,'ОТЧЕТ 22 иномарки'!A:J,9,0)</f>
        <v>0</v>
      </c>
      <c r="AT94" s="91">
        <f t="shared" si="47"/>
        <v>0</v>
      </c>
      <c r="AU94" s="85"/>
      <c r="AV94" s="90">
        <f>VLOOKUP($B94,'ОТЧЕТ 23 иномарки'!A:J,2,0)</f>
        <v>0</v>
      </c>
      <c r="AW94" s="91">
        <f t="shared" si="48"/>
        <v>0</v>
      </c>
      <c r="AX94" s="90">
        <f>VLOOKUP($B94,'ОТЧЕТ 22 иномарки'!A:J,2,0)</f>
        <v>0</v>
      </c>
      <c r="AY94" s="91">
        <f t="shared" si="49"/>
        <v>0</v>
      </c>
    </row>
    <row r="95" spans="1:51" ht="15" hidden="1" customHeight="1" outlineLevel="1" x14ac:dyDescent="0.2">
      <c r="A95" s="89">
        <v>89</v>
      </c>
      <c r="B95" s="83" t="str">
        <f>'ОТЧЕТ 23 иномарки'!A97</f>
        <v>DENZA</v>
      </c>
      <c r="C95" s="90">
        <f>VLOOKUP($B95,'ОТЧЕТ 23 иномарки'!A:J,10,0)</f>
        <v>3</v>
      </c>
      <c r="D95" s="91">
        <f t="shared" si="30"/>
        <v>1.1527023184685966E-5</v>
      </c>
      <c r="E95" s="90">
        <f>VLOOKUP($B95,'ОТЧЕТ 22 иномарки'!A:J,10,0)</f>
        <v>0</v>
      </c>
      <c r="F95" s="91">
        <f t="shared" si="31"/>
        <v>0</v>
      </c>
      <c r="G95" s="85"/>
      <c r="H95" s="90" t="e">
        <f>VLOOKUP($B95,'СВОД Регионы'!A:J,2,0)</f>
        <v>#N/A</v>
      </c>
      <c r="I95" s="91" t="e">
        <f t="shared" si="32"/>
        <v>#N/A</v>
      </c>
      <c r="J95" s="90" t="e">
        <f>VLOOKUP($B95,'СВОД Регионы'!A:J,3,0)</f>
        <v>#N/A</v>
      </c>
      <c r="K95" s="91">
        <f t="shared" si="33"/>
        <v>0</v>
      </c>
      <c r="M95" s="90">
        <f>VLOOKUP($B95,'ОТЧЕТ 23 иномарки'!A:J,3,0)</f>
        <v>1</v>
      </c>
      <c r="N95" s="91">
        <f t="shared" si="34"/>
        <v>2.4249478636209322E-5</v>
      </c>
      <c r="O95" s="90">
        <f>VLOOKUP($B95,'ОТЧЕТ 22 иномарки'!A:J,3,0)</f>
        <v>0</v>
      </c>
      <c r="P95" s="91">
        <f t="shared" si="35"/>
        <v>0</v>
      </c>
      <c r="R95" s="90">
        <f>VLOOKUP($B95,'ОТЧЕТ 23 иномарки'!A:J,4,0)</f>
        <v>0</v>
      </c>
      <c r="S95" s="91">
        <f t="shared" si="36"/>
        <v>0</v>
      </c>
      <c r="T95" s="90">
        <f>VLOOKUP($B95,'ОТЧЕТ 22 иномарки'!A:J,4,0)</f>
        <v>0</v>
      </c>
      <c r="U95" s="91">
        <f t="shared" si="37"/>
        <v>0</v>
      </c>
      <c r="W95" s="90">
        <f>VLOOKUP($B95,'ОТЧЕТ 23 иномарки'!A:J,8,0)</f>
        <v>2</v>
      </c>
      <c r="X95" s="91">
        <f t="shared" si="38"/>
        <v>1.6799946240172032E-5</v>
      </c>
      <c r="Y95" s="90">
        <f>VLOOKUP($B95,'ОТЧЕТ 22 иномарки'!A:J,8,0)</f>
        <v>0</v>
      </c>
      <c r="Z95" s="91">
        <f t="shared" si="39"/>
        <v>0</v>
      </c>
      <c r="AB95" s="90">
        <f>VLOOKUP($B95,'ОТЧЕТ 23 иномарки'!A:J,7,0)</f>
        <v>0</v>
      </c>
      <c r="AC95" s="91">
        <f t="shared" si="40"/>
        <v>0</v>
      </c>
      <c r="AD95" s="90">
        <f>VLOOKUP($B95,'ОТЧЕТ 22 иномарки'!A:J,7,0)</f>
        <v>0</v>
      </c>
      <c r="AE95" s="91">
        <f t="shared" si="41"/>
        <v>0</v>
      </c>
      <c r="AG95" s="90">
        <f>VLOOKUP($B95,'ОТЧЕТ 23 иномарки'!A:J,6,0)</f>
        <v>0</v>
      </c>
      <c r="AH95" s="91">
        <f t="shared" si="42"/>
        <v>0</v>
      </c>
      <c r="AI95" s="90">
        <f>VLOOKUP($B95,'ОТЧЕТ 22 иномарки'!A:J,6,0)</f>
        <v>0</v>
      </c>
      <c r="AJ95" s="91">
        <f t="shared" si="43"/>
        <v>0</v>
      </c>
      <c r="AL95" s="90">
        <f>VLOOKUP($B95,'ОТЧЕТ 23 иномарки'!A:J,5,0)</f>
        <v>0</v>
      </c>
      <c r="AM95" s="91">
        <f t="shared" si="44"/>
        <v>0</v>
      </c>
      <c r="AN95" s="90">
        <f>VLOOKUP($B95,'ОТЧЕТ 22 иномарки'!A:J,5,0)</f>
        <v>0</v>
      </c>
      <c r="AO95" s="91">
        <f t="shared" si="45"/>
        <v>0</v>
      </c>
      <c r="AQ95" s="90">
        <f>VLOOKUP($B95,'ОТЧЕТ 23 иномарки'!A:J,9,0)</f>
        <v>0</v>
      </c>
      <c r="AR95" s="91">
        <f t="shared" si="46"/>
        <v>0</v>
      </c>
      <c r="AS95" s="90">
        <f>VLOOKUP($B95,'ОТЧЕТ 22 иномарки'!A:J,9,0)</f>
        <v>0</v>
      </c>
      <c r="AT95" s="91">
        <f t="shared" si="47"/>
        <v>0</v>
      </c>
      <c r="AU95" s="85"/>
      <c r="AV95" s="90">
        <f>VLOOKUP($B95,'ОТЧЕТ 23 иномарки'!A:J,2,0)</f>
        <v>0</v>
      </c>
      <c r="AW95" s="91">
        <f t="shared" si="48"/>
        <v>0</v>
      </c>
      <c r="AX95" s="90">
        <f>VLOOKUP($B95,'ОТЧЕТ 22 иномарки'!A:J,2,0)</f>
        <v>0</v>
      </c>
      <c r="AY95" s="91">
        <f t="shared" si="49"/>
        <v>0</v>
      </c>
    </row>
    <row r="96" spans="1:51" ht="15" hidden="1" customHeight="1" outlineLevel="1" x14ac:dyDescent="0.2">
      <c r="A96" s="89">
        <v>90</v>
      </c>
      <c r="B96" s="83" t="str">
        <f>'ОТЧЕТ 23 иномарки'!A98</f>
        <v>SAMSUNG</v>
      </c>
      <c r="C96" s="90">
        <f>VLOOKUP($B96,'ОТЧЕТ 23 иномарки'!A:J,10,0)</f>
        <v>2</v>
      </c>
      <c r="D96" s="91">
        <f t="shared" si="30"/>
        <v>7.6846821231239776E-6</v>
      </c>
      <c r="E96" s="90">
        <f>VLOOKUP($B96,'ОТЧЕТ 22 иномарки'!A:J,10,0)</f>
        <v>0</v>
      </c>
      <c r="F96" s="91">
        <f t="shared" si="31"/>
        <v>0</v>
      </c>
      <c r="G96" s="85"/>
      <c r="H96" s="90" t="e">
        <f>VLOOKUP($B96,'СВОД Регионы'!A:J,2,0)</f>
        <v>#N/A</v>
      </c>
      <c r="I96" s="91" t="e">
        <f t="shared" si="32"/>
        <v>#N/A</v>
      </c>
      <c r="J96" s="90" t="e">
        <f>VLOOKUP($B96,'СВОД Регионы'!A:J,3,0)</f>
        <v>#N/A</v>
      </c>
      <c r="K96" s="91">
        <f t="shared" si="33"/>
        <v>0</v>
      </c>
      <c r="M96" s="90">
        <f>VLOOKUP($B96,'ОТЧЕТ 23 иномарки'!A:J,3,0)</f>
        <v>0</v>
      </c>
      <c r="N96" s="91">
        <f t="shared" si="34"/>
        <v>0</v>
      </c>
      <c r="O96" s="90">
        <f>VLOOKUP($B96,'ОТЧЕТ 22 иномарки'!A:J,3,0)</f>
        <v>0</v>
      </c>
      <c r="P96" s="91">
        <f t="shared" si="35"/>
        <v>0</v>
      </c>
      <c r="R96" s="90">
        <f>VLOOKUP($B96,'ОТЧЕТ 23 иномарки'!A:J,4,0)</f>
        <v>1</v>
      </c>
      <c r="S96" s="91">
        <f t="shared" si="36"/>
        <v>2.9962546816479401E-5</v>
      </c>
      <c r="T96" s="90">
        <f>VLOOKUP($B96,'ОТЧЕТ 22 иномарки'!A:J,4,0)</f>
        <v>0</v>
      </c>
      <c r="U96" s="91">
        <f t="shared" si="37"/>
        <v>0</v>
      </c>
      <c r="W96" s="90">
        <f>VLOOKUP($B96,'ОТЧЕТ 23 иномарки'!A:J,8,0)</f>
        <v>1</v>
      </c>
      <c r="X96" s="91">
        <f t="shared" si="38"/>
        <v>8.3999731200860161E-6</v>
      </c>
      <c r="Y96" s="90">
        <f>VLOOKUP($B96,'ОТЧЕТ 22 иномарки'!A:J,8,0)</f>
        <v>0</v>
      </c>
      <c r="Z96" s="91">
        <f t="shared" si="39"/>
        <v>0</v>
      </c>
      <c r="AB96" s="90">
        <f>VLOOKUP($B96,'ОТЧЕТ 23 иномарки'!A:J,7,0)</f>
        <v>0</v>
      </c>
      <c r="AC96" s="91">
        <f t="shared" si="40"/>
        <v>0</v>
      </c>
      <c r="AD96" s="90">
        <f>VLOOKUP($B96,'ОТЧЕТ 22 иномарки'!A:J,7,0)</f>
        <v>0</v>
      </c>
      <c r="AE96" s="91">
        <f t="shared" si="41"/>
        <v>0</v>
      </c>
      <c r="AG96" s="90">
        <f>VLOOKUP($B96,'ОТЧЕТ 23 иномарки'!A:J,6,0)</f>
        <v>0</v>
      </c>
      <c r="AH96" s="91">
        <f t="shared" si="42"/>
        <v>0</v>
      </c>
      <c r="AI96" s="90">
        <f>VLOOKUP($B96,'ОТЧЕТ 22 иномарки'!A:J,6,0)</f>
        <v>0</v>
      </c>
      <c r="AJ96" s="91">
        <f t="shared" si="43"/>
        <v>0</v>
      </c>
      <c r="AL96" s="90">
        <f>VLOOKUP($B96,'ОТЧЕТ 23 иномарки'!A:J,5,0)</f>
        <v>0</v>
      </c>
      <c r="AM96" s="91">
        <f t="shared" si="44"/>
        <v>0</v>
      </c>
      <c r="AN96" s="90">
        <f>VLOOKUP($B96,'ОТЧЕТ 22 иномарки'!A:J,5,0)</f>
        <v>0</v>
      </c>
      <c r="AO96" s="91">
        <f t="shared" si="45"/>
        <v>0</v>
      </c>
      <c r="AQ96" s="90">
        <f>VLOOKUP($B96,'ОТЧЕТ 23 иномарки'!A:J,9,0)</f>
        <v>0</v>
      </c>
      <c r="AR96" s="91">
        <f t="shared" si="46"/>
        <v>0</v>
      </c>
      <c r="AS96" s="90">
        <f>VLOOKUP($B96,'ОТЧЕТ 22 иномарки'!A:J,9,0)</f>
        <v>0</v>
      </c>
      <c r="AT96" s="91">
        <f t="shared" si="47"/>
        <v>0</v>
      </c>
      <c r="AU96" s="85"/>
      <c r="AV96" s="90">
        <f>VLOOKUP($B96,'ОТЧЕТ 23 иномарки'!A:J,2,0)</f>
        <v>0</v>
      </c>
      <c r="AW96" s="91">
        <f t="shared" si="48"/>
        <v>0</v>
      </c>
      <c r="AX96" s="90">
        <f>VLOOKUP($B96,'ОТЧЕТ 22 иномарки'!A:J,2,0)</f>
        <v>0</v>
      </c>
      <c r="AY96" s="91">
        <f t="shared" si="49"/>
        <v>0</v>
      </c>
    </row>
    <row r="97" spans="1:51" ht="15" hidden="1" customHeight="1" outlineLevel="1" x14ac:dyDescent="0.2">
      <c r="A97" s="89">
        <v>91</v>
      </c>
      <c r="B97" s="83" t="str">
        <f>'ОТЧЕТ 23 иномарки'!A99</f>
        <v>FOTON</v>
      </c>
      <c r="C97" s="90">
        <f>VLOOKUP($B97,'ОТЧЕТ 23 иномарки'!A:J,10,0)</f>
        <v>2</v>
      </c>
      <c r="D97" s="91">
        <f t="shared" si="30"/>
        <v>7.6846821231239776E-6</v>
      </c>
      <c r="E97" s="90">
        <f>VLOOKUP($B97,'ОТЧЕТ 22 иномарки'!A:J,10,0)</f>
        <v>0</v>
      </c>
      <c r="F97" s="91">
        <f t="shared" si="31"/>
        <v>0</v>
      </c>
      <c r="G97" s="85"/>
      <c r="H97" s="90" t="e">
        <f>VLOOKUP($B97,'СВОД Регионы'!A:J,2,0)</f>
        <v>#N/A</v>
      </c>
      <c r="I97" s="91" t="e">
        <f t="shared" si="32"/>
        <v>#N/A</v>
      </c>
      <c r="J97" s="90" t="e">
        <f>VLOOKUP($B97,'СВОД Регионы'!A:J,3,0)</f>
        <v>#N/A</v>
      </c>
      <c r="K97" s="91">
        <f t="shared" si="33"/>
        <v>0</v>
      </c>
      <c r="M97" s="90">
        <f>VLOOKUP($B97,'ОТЧЕТ 23 иномарки'!A:J,3,0)</f>
        <v>0</v>
      </c>
      <c r="N97" s="91">
        <f t="shared" si="34"/>
        <v>0</v>
      </c>
      <c r="O97" s="90">
        <f>VLOOKUP($B97,'ОТЧЕТ 22 иномарки'!A:J,3,0)</f>
        <v>0</v>
      </c>
      <c r="P97" s="91">
        <f t="shared" si="35"/>
        <v>0</v>
      </c>
      <c r="R97" s="90">
        <f>VLOOKUP($B97,'ОТЧЕТ 23 иномарки'!A:J,4,0)</f>
        <v>0</v>
      </c>
      <c r="S97" s="91">
        <f t="shared" si="36"/>
        <v>0</v>
      </c>
      <c r="T97" s="90">
        <f>VLOOKUP($B97,'ОТЧЕТ 22 иномарки'!A:J,4,0)</f>
        <v>0</v>
      </c>
      <c r="U97" s="91">
        <f t="shared" si="37"/>
        <v>0</v>
      </c>
      <c r="W97" s="90">
        <f>VLOOKUP($B97,'ОТЧЕТ 23 иномарки'!A:J,8,0)</f>
        <v>1</v>
      </c>
      <c r="X97" s="91">
        <f t="shared" si="38"/>
        <v>8.3999731200860161E-6</v>
      </c>
      <c r="Y97" s="90">
        <f>VLOOKUP($B97,'ОТЧЕТ 22 иномарки'!A:J,8,0)</f>
        <v>0</v>
      </c>
      <c r="Z97" s="91">
        <f t="shared" si="39"/>
        <v>0</v>
      </c>
      <c r="AB97" s="90">
        <f>VLOOKUP($B97,'ОТЧЕТ 23 иномарки'!A:J,7,0)</f>
        <v>1</v>
      </c>
      <c r="AC97" s="91">
        <f t="shared" si="40"/>
        <v>5.1612903225806451E-5</v>
      </c>
      <c r="AD97" s="90">
        <f>VLOOKUP($B97,'ОТЧЕТ 22 иномарки'!A:J,7,0)</f>
        <v>0</v>
      </c>
      <c r="AE97" s="91">
        <f t="shared" si="41"/>
        <v>0</v>
      </c>
      <c r="AG97" s="90">
        <f>VLOOKUP($B97,'ОТЧЕТ 23 иномарки'!A:J,6,0)</f>
        <v>0</v>
      </c>
      <c r="AH97" s="91">
        <f t="shared" si="42"/>
        <v>0</v>
      </c>
      <c r="AI97" s="90">
        <f>VLOOKUP($B97,'ОТЧЕТ 22 иномарки'!A:J,6,0)</f>
        <v>0</v>
      </c>
      <c r="AJ97" s="91">
        <f t="shared" si="43"/>
        <v>0</v>
      </c>
      <c r="AL97" s="90">
        <f>VLOOKUP($B97,'ОТЧЕТ 23 иномарки'!A:J,5,0)</f>
        <v>0</v>
      </c>
      <c r="AM97" s="91">
        <f t="shared" si="44"/>
        <v>0</v>
      </c>
      <c r="AN97" s="90">
        <f>VLOOKUP($B97,'ОТЧЕТ 22 иномарки'!A:J,5,0)</f>
        <v>0</v>
      </c>
      <c r="AO97" s="91">
        <f t="shared" si="45"/>
        <v>0</v>
      </c>
      <c r="AQ97" s="90">
        <f>VLOOKUP($B97,'ОТЧЕТ 23 иномарки'!A:J,9,0)</f>
        <v>0</v>
      </c>
      <c r="AR97" s="91">
        <f t="shared" si="46"/>
        <v>0</v>
      </c>
      <c r="AS97" s="90">
        <f>VLOOKUP($B97,'ОТЧЕТ 22 иномарки'!A:J,9,0)</f>
        <v>0</v>
      </c>
      <c r="AT97" s="91">
        <f t="shared" si="47"/>
        <v>0</v>
      </c>
      <c r="AU97" s="85"/>
      <c r="AV97" s="90">
        <f>VLOOKUP($B97,'ОТЧЕТ 23 иномарки'!A:J,2,0)</f>
        <v>0</v>
      </c>
      <c r="AW97" s="91">
        <f t="shared" si="48"/>
        <v>0</v>
      </c>
      <c r="AX97" s="90">
        <f>VLOOKUP($B97,'ОТЧЕТ 22 иномарки'!A:J,2,0)</f>
        <v>0</v>
      </c>
      <c r="AY97" s="91">
        <f t="shared" si="49"/>
        <v>0</v>
      </c>
    </row>
    <row r="98" spans="1:51" ht="15" hidden="1" customHeight="1" outlineLevel="1" x14ac:dyDescent="0.2">
      <c r="A98" s="89">
        <v>92</v>
      </c>
      <c r="B98" s="83" t="str">
        <f>'ОТЧЕТ 23 иномарки'!A100</f>
        <v>ORA</v>
      </c>
      <c r="C98" s="90">
        <f>VLOOKUP($B98,'ОТЧЕТ 23 иномарки'!A:J,10,0)</f>
        <v>2</v>
      </c>
      <c r="D98" s="91">
        <f t="shared" si="30"/>
        <v>7.6846821231239776E-6</v>
      </c>
      <c r="E98" s="90">
        <f>VLOOKUP($B98,'ОТЧЕТ 22 иномарки'!A:J,10,0)</f>
        <v>1</v>
      </c>
      <c r="F98" s="91">
        <f t="shared" si="31"/>
        <v>1</v>
      </c>
      <c r="G98" s="85"/>
      <c r="H98" s="90" t="e">
        <f>VLOOKUP($B98,'СВОД Регионы'!A:J,2,0)</f>
        <v>#N/A</v>
      </c>
      <c r="I98" s="91" t="e">
        <f t="shared" si="32"/>
        <v>#N/A</v>
      </c>
      <c r="J98" s="90" t="e">
        <f>VLOOKUP($B98,'СВОД Регионы'!A:J,3,0)</f>
        <v>#N/A</v>
      </c>
      <c r="K98" s="91">
        <f t="shared" si="33"/>
        <v>0</v>
      </c>
      <c r="M98" s="90">
        <f>VLOOKUP($B98,'ОТЧЕТ 23 иномарки'!A:J,3,0)</f>
        <v>0</v>
      </c>
      <c r="N98" s="91">
        <f t="shared" si="34"/>
        <v>0</v>
      </c>
      <c r="O98" s="90">
        <f>VLOOKUP($B98,'ОТЧЕТ 22 иномарки'!A:J,3,0)</f>
        <v>0</v>
      </c>
      <c r="P98" s="91">
        <f t="shared" si="35"/>
        <v>0</v>
      </c>
      <c r="R98" s="90">
        <f>VLOOKUP($B98,'ОТЧЕТ 23 иномарки'!A:J,4,0)</f>
        <v>0</v>
      </c>
      <c r="S98" s="91">
        <f t="shared" si="36"/>
        <v>0</v>
      </c>
      <c r="T98" s="90">
        <f>VLOOKUP($B98,'ОТЧЕТ 22 иномарки'!A:J,4,0)</f>
        <v>0</v>
      </c>
      <c r="U98" s="91">
        <f t="shared" si="37"/>
        <v>0</v>
      </c>
      <c r="W98" s="90">
        <f>VLOOKUP($B98,'ОТЧЕТ 23 иномарки'!A:J,8,0)</f>
        <v>2</v>
      </c>
      <c r="X98" s="91">
        <f t="shared" si="38"/>
        <v>1.6799946240172032E-5</v>
      </c>
      <c r="Y98" s="90">
        <f>VLOOKUP($B98,'ОТЧЕТ 22 иномарки'!A:J,8,0)</f>
        <v>1</v>
      </c>
      <c r="Z98" s="91">
        <f t="shared" si="39"/>
        <v>1</v>
      </c>
      <c r="AB98" s="90">
        <f>VLOOKUP($B98,'ОТЧЕТ 23 иномарки'!A:J,7,0)</f>
        <v>0</v>
      </c>
      <c r="AC98" s="91">
        <f t="shared" si="40"/>
        <v>0</v>
      </c>
      <c r="AD98" s="90">
        <f>VLOOKUP($B98,'ОТЧЕТ 22 иномарки'!A:J,7,0)</f>
        <v>0</v>
      </c>
      <c r="AE98" s="91">
        <f t="shared" si="41"/>
        <v>0</v>
      </c>
      <c r="AG98" s="90">
        <f>VLOOKUP($B98,'ОТЧЕТ 23 иномарки'!A:J,6,0)</f>
        <v>0</v>
      </c>
      <c r="AH98" s="91">
        <f t="shared" si="42"/>
        <v>0</v>
      </c>
      <c r="AI98" s="90">
        <f>VLOOKUP($B98,'ОТЧЕТ 22 иномарки'!A:J,6,0)</f>
        <v>0</v>
      </c>
      <c r="AJ98" s="91">
        <f t="shared" si="43"/>
        <v>0</v>
      </c>
      <c r="AL98" s="90">
        <f>VLOOKUP($B98,'ОТЧЕТ 23 иномарки'!A:J,5,0)</f>
        <v>0</v>
      </c>
      <c r="AM98" s="91">
        <f t="shared" si="44"/>
        <v>0</v>
      </c>
      <c r="AN98" s="90">
        <f>VLOOKUP($B98,'ОТЧЕТ 22 иномарки'!A:J,5,0)</f>
        <v>0</v>
      </c>
      <c r="AO98" s="91">
        <f t="shared" si="45"/>
        <v>0</v>
      </c>
      <c r="AQ98" s="90">
        <f>VLOOKUP($B98,'ОТЧЕТ 23 иномарки'!A:J,9,0)</f>
        <v>0</v>
      </c>
      <c r="AR98" s="91">
        <f t="shared" si="46"/>
        <v>0</v>
      </c>
      <c r="AS98" s="90">
        <f>VLOOKUP($B98,'ОТЧЕТ 22 иномарки'!A:J,9,0)</f>
        <v>0</v>
      </c>
      <c r="AT98" s="91">
        <f t="shared" si="47"/>
        <v>0</v>
      </c>
      <c r="AU98" s="85"/>
      <c r="AV98" s="90">
        <f>VLOOKUP($B98,'ОТЧЕТ 23 иномарки'!A:J,2,0)</f>
        <v>0</v>
      </c>
      <c r="AW98" s="91">
        <f t="shared" si="48"/>
        <v>0</v>
      </c>
      <c r="AX98" s="90">
        <f>VLOOKUP($B98,'ОТЧЕТ 22 иномарки'!A:J,2,0)</f>
        <v>0</v>
      </c>
      <c r="AY98" s="91">
        <f t="shared" si="49"/>
        <v>0</v>
      </c>
    </row>
    <row r="99" spans="1:51" ht="15" hidden="1" customHeight="1" outlineLevel="1" x14ac:dyDescent="0.2">
      <c r="A99" s="89">
        <v>93</v>
      </c>
      <c r="B99" s="83" t="str">
        <f>'ОТЧЕТ 23 иномарки'!A101</f>
        <v>JMEV</v>
      </c>
      <c r="C99" s="90">
        <f>VLOOKUP($B99,'ОТЧЕТ 23 иномарки'!A:J,10,0)</f>
        <v>2</v>
      </c>
      <c r="D99" s="91">
        <f t="shared" si="30"/>
        <v>7.6846821231239776E-6</v>
      </c>
      <c r="E99" s="90">
        <f>VLOOKUP($B99,'ОТЧЕТ 22 иномарки'!A:J,10,0)</f>
        <v>0</v>
      </c>
      <c r="F99" s="91">
        <f t="shared" si="31"/>
        <v>0</v>
      </c>
      <c r="G99" s="85"/>
      <c r="H99" s="90" t="e">
        <f>VLOOKUP($B99,'СВОД Регионы'!A:J,2,0)</f>
        <v>#N/A</v>
      </c>
      <c r="I99" s="91" t="e">
        <f t="shared" si="32"/>
        <v>#N/A</v>
      </c>
      <c r="J99" s="90" t="e">
        <f>VLOOKUP($B99,'СВОД Регионы'!A:J,3,0)</f>
        <v>#N/A</v>
      </c>
      <c r="K99" s="91">
        <f t="shared" si="33"/>
        <v>0</v>
      </c>
      <c r="M99" s="90">
        <f>VLOOKUP($B99,'ОТЧЕТ 23 иномарки'!A:J,3,0)</f>
        <v>0</v>
      </c>
      <c r="N99" s="91">
        <f t="shared" si="34"/>
        <v>0</v>
      </c>
      <c r="O99" s="90">
        <f>VLOOKUP($B99,'ОТЧЕТ 22 иномарки'!A:J,3,0)</f>
        <v>0</v>
      </c>
      <c r="P99" s="91">
        <f t="shared" si="35"/>
        <v>0</v>
      </c>
      <c r="R99" s="90">
        <f>VLOOKUP($B99,'ОТЧЕТ 23 иномарки'!A:J,4,0)</f>
        <v>2</v>
      </c>
      <c r="S99" s="91">
        <f t="shared" si="36"/>
        <v>5.9925093632958801E-5</v>
      </c>
      <c r="T99" s="90">
        <f>VLOOKUP($B99,'ОТЧЕТ 22 иномарки'!A:J,4,0)</f>
        <v>0</v>
      </c>
      <c r="U99" s="91">
        <f t="shared" si="37"/>
        <v>0</v>
      </c>
      <c r="W99" s="90">
        <f>VLOOKUP($B99,'ОТЧЕТ 23 иномарки'!A:J,8,0)</f>
        <v>0</v>
      </c>
      <c r="X99" s="91">
        <f t="shared" si="38"/>
        <v>0</v>
      </c>
      <c r="Y99" s="90">
        <f>VLOOKUP($B99,'ОТЧЕТ 22 иномарки'!A:J,8,0)</f>
        <v>0</v>
      </c>
      <c r="Z99" s="91">
        <f t="shared" si="39"/>
        <v>0</v>
      </c>
      <c r="AB99" s="90">
        <f>VLOOKUP($B99,'ОТЧЕТ 23 иномарки'!A:J,7,0)</f>
        <v>0</v>
      </c>
      <c r="AC99" s="91">
        <f t="shared" si="40"/>
        <v>0</v>
      </c>
      <c r="AD99" s="90">
        <f>VLOOKUP($B99,'ОТЧЕТ 22 иномарки'!A:J,7,0)</f>
        <v>0</v>
      </c>
      <c r="AE99" s="91">
        <f t="shared" si="41"/>
        <v>0</v>
      </c>
      <c r="AG99" s="90">
        <f>VLOOKUP($B99,'ОТЧЕТ 23 иномарки'!A:J,6,0)</f>
        <v>0</v>
      </c>
      <c r="AH99" s="91">
        <f t="shared" si="42"/>
        <v>0</v>
      </c>
      <c r="AI99" s="90">
        <f>VLOOKUP($B99,'ОТЧЕТ 22 иномарки'!A:J,6,0)</f>
        <v>0</v>
      </c>
      <c r="AJ99" s="91">
        <f t="shared" si="43"/>
        <v>0</v>
      </c>
      <c r="AL99" s="90">
        <f>VLOOKUP($B99,'ОТЧЕТ 23 иномарки'!A:J,5,0)</f>
        <v>0</v>
      </c>
      <c r="AM99" s="91">
        <f t="shared" si="44"/>
        <v>0</v>
      </c>
      <c r="AN99" s="90">
        <f>VLOOKUP($B99,'ОТЧЕТ 22 иномарки'!A:J,5,0)</f>
        <v>0</v>
      </c>
      <c r="AO99" s="91">
        <f t="shared" si="45"/>
        <v>0</v>
      </c>
      <c r="AQ99" s="90">
        <f>VLOOKUP($B99,'ОТЧЕТ 23 иномарки'!A:J,9,0)</f>
        <v>0</v>
      </c>
      <c r="AR99" s="91">
        <f t="shared" si="46"/>
        <v>0</v>
      </c>
      <c r="AS99" s="90">
        <f>VLOOKUP($B99,'ОТЧЕТ 22 иномарки'!A:J,9,0)</f>
        <v>0</v>
      </c>
      <c r="AT99" s="91">
        <f t="shared" si="47"/>
        <v>0</v>
      </c>
      <c r="AU99" s="85"/>
      <c r="AV99" s="90">
        <f>VLOOKUP($B99,'ОТЧЕТ 23 иномарки'!A:J,2,0)</f>
        <v>0</v>
      </c>
      <c r="AW99" s="91">
        <f t="shared" si="48"/>
        <v>0</v>
      </c>
      <c r="AX99" s="90">
        <f>VLOOKUP($B99,'ОТЧЕТ 22 иномарки'!A:J,2,0)</f>
        <v>0</v>
      </c>
      <c r="AY99" s="91">
        <f t="shared" si="49"/>
        <v>0</v>
      </c>
    </row>
    <row r="100" spans="1:51" ht="15" hidden="1" customHeight="1" outlineLevel="1" x14ac:dyDescent="0.2">
      <c r="A100" s="89">
        <v>94</v>
      </c>
      <c r="B100" s="83" t="str">
        <f>'ОТЧЕТ 23 иномарки'!A102</f>
        <v>WULING</v>
      </c>
      <c r="C100" s="90">
        <f>VLOOKUP($B100,'ОТЧЕТ 23 иномарки'!A:J,10,0)</f>
        <v>2</v>
      </c>
      <c r="D100" s="91">
        <f t="shared" si="30"/>
        <v>7.6846821231239776E-6</v>
      </c>
      <c r="E100" s="90">
        <f>VLOOKUP($B100,'ОТЧЕТ 22 иномарки'!A:J,10,0)</f>
        <v>0</v>
      </c>
      <c r="F100" s="91">
        <f t="shared" si="31"/>
        <v>0</v>
      </c>
      <c r="G100" s="85"/>
      <c r="H100" s="90" t="e">
        <f>VLOOKUP($B100,'СВОД Регионы'!A:J,2,0)</f>
        <v>#N/A</v>
      </c>
      <c r="I100" s="91" t="e">
        <f t="shared" si="32"/>
        <v>#N/A</v>
      </c>
      <c r="J100" s="90" t="e">
        <f>VLOOKUP($B100,'СВОД Регионы'!A:J,3,0)</f>
        <v>#N/A</v>
      </c>
      <c r="K100" s="91">
        <f t="shared" si="33"/>
        <v>0</v>
      </c>
      <c r="M100" s="90">
        <f>VLOOKUP($B100,'ОТЧЕТ 23 иномарки'!A:J,3,0)</f>
        <v>0</v>
      </c>
      <c r="N100" s="91">
        <f t="shared" si="34"/>
        <v>0</v>
      </c>
      <c r="O100" s="90">
        <f>VLOOKUP($B100,'ОТЧЕТ 22 иномарки'!A:J,3,0)</f>
        <v>0</v>
      </c>
      <c r="P100" s="91">
        <f t="shared" si="35"/>
        <v>0</v>
      </c>
      <c r="R100" s="90">
        <f>VLOOKUP($B100,'ОТЧЕТ 23 иномарки'!A:J,4,0)</f>
        <v>0</v>
      </c>
      <c r="S100" s="91">
        <f t="shared" si="36"/>
        <v>0</v>
      </c>
      <c r="T100" s="90">
        <f>VLOOKUP($B100,'ОТЧЕТ 22 иномарки'!A:J,4,0)</f>
        <v>0</v>
      </c>
      <c r="U100" s="91">
        <f t="shared" si="37"/>
        <v>0</v>
      </c>
      <c r="W100" s="90">
        <f>VLOOKUP($B100,'ОТЧЕТ 23 иномарки'!A:J,8,0)</f>
        <v>2</v>
      </c>
      <c r="X100" s="91">
        <f t="shared" si="38"/>
        <v>1.6799946240172032E-5</v>
      </c>
      <c r="Y100" s="90">
        <f>VLOOKUP($B100,'ОТЧЕТ 22 иномарки'!A:J,8,0)</f>
        <v>0</v>
      </c>
      <c r="Z100" s="91">
        <f t="shared" si="39"/>
        <v>0</v>
      </c>
      <c r="AB100" s="90">
        <f>VLOOKUP($B100,'ОТЧЕТ 23 иномарки'!A:J,7,0)</f>
        <v>0</v>
      </c>
      <c r="AC100" s="91">
        <f t="shared" si="40"/>
        <v>0</v>
      </c>
      <c r="AD100" s="90">
        <f>VLOOKUP($B100,'ОТЧЕТ 22 иномарки'!A:J,7,0)</f>
        <v>0</v>
      </c>
      <c r="AE100" s="91">
        <f t="shared" si="41"/>
        <v>0</v>
      </c>
      <c r="AG100" s="90">
        <f>VLOOKUP($B100,'ОТЧЕТ 23 иномарки'!A:J,6,0)</f>
        <v>0</v>
      </c>
      <c r="AH100" s="91">
        <f t="shared" si="42"/>
        <v>0</v>
      </c>
      <c r="AI100" s="90">
        <f>VLOOKUP($B100,'ОТЧЕТ 22 иномарки'!A:J,6,0)</f>
        <v>0</v>
      </c>
      <c r="AJ100" s="91">
        <f t="shared" si="43"/>
        <v>0</v>
      </c>
      <c r="AL100" s="90">
        <f>VLOOKUP($B100,'ОТЧЕТ 23 иномарки'!A:J,5,0)</f>
        <v>0</v>
      </c>
      <c r="AM100" s="91">
        <f t="shared" si="44"/>
        <v>0</v>
      </c>
      <c r="AN100" s="90">
        <f>VLOOKUP($B100,'ОТЧЕТ 22 иномарки'!A:J,5,0)</f>
        <v>0</v>
      </c>
      <c r="AO100" s="91">
        <f t="shared" si="45"/>
        <v>0</v>
      </c>
      <c r="AQ100" s="90">
        <f>VLOOKUP($B100,'ОТЧЕТ 23 иномарки'!A:J,9,0)</f>
        <v>0</v>
      </c>
      <c r="AR100" s="91">
        <f t="shared" si="46"/>
        <v>0</v>
      </c>
      <c r="AS100" s="90">
        <f>VLOOKUP($B100,'ОТЧЕТ 22 иномарки'!A:J,9,0)</f>
        <v>0</v>
      </c>
      <c r="AT100" s="91">
        <f t="shared" si="47"/>
        <v>0</v>
      </c>
      <c r="AU100" s="85"/>
      <c r="AV100" s="90">
        <f>VLOOKUP($B100,'ОТЧЕТ 23 иномарки'!A:J,2,0)</f>
        <v>0</v>
      </c>
      <c r="AW100" s="91">
        <f t="shared" si="48"/>
        <v>0</v>
      </c>
      <c r="AX100" s="90">
        <f>VLOOKUP($B100,'ОТЧЕТ 22 иномарки'!A:J,2,0)</f>
        <v>0</v>
      </c>
      <c r="AY100" s="91">
        <f t="shared" si="49"/>
        <v>0</v>
      </c>
    </row>
    <row r="101" spans="1:51" ht="15" hidden="1" customHeight="1" outlineLevel="1" x14ac:dyDescent="0.2">
      <c r="A101" s="89">
        <v>95</v>
      </c>
      <c r="B101" s="83" t="str">
        <f>'ОТЧЕТ 23 иномарки'!A103</f>
        <v>ROEWE</v>
      </c>
      <c r="C101" s="90">
        <f>VLOOKUP($B101,'ОТЧЕТ 23 иномарки'!A:J,10,0)</f>
        <v>2</v>
      </c>
      <c r="D101" s="91">
        <f t="shared" si="30"/>
        <v>7.6846821231239776E-6</v>
      </c>
      <c r="E101" s="90">
        <f>VLOOKUP($B101,'ОТЧЕТ 22 иномарки'!A:J,10,0)</f>
        <v>0</v>
      </c>
      <c r="F101" s="91">
        <f t="shared" si="31"/>
        <v>0</v>
      </c>
      <c r="G101" s="85"/>
      <c r="H101" s="90" t="e">
        <f>VLOOKUP($B101,'СВОД Регионы'!A:J,2,0)</f>
        <v>#N/A</v>
      </c>
      <c r="I101" s="91" t="e">
        <f t="shared" si="32"/>
        <v>#N/A</v>
      </c>
      <c r="J101" s="90" t="e">
        <f>VLOOKUP($B101,'СВОД Регионы'!A:J,3,0)</f>
        <v>#N/A</v>
      </c>
      <c r="K101" s="91">
        <f t="shared" si="33"/>
        <v>0</v>
      </c>
      <c r="M101" s="90">
        <f>VLOOKUP($B101,'ОТЧЕТ 23 иномарки'!A:J,3,0)</f>
        <v>0</v>
      </c>
      <c r="N101" s="91">
        <f t="shared" si="34"/>
        <v>0</v>
      </c>
      <c r="O101" s="90">
        <f>VLOOKUP($B101,'ОТЧЕТ 22 иномарки'!A:J,3,0)</f>
        <v>0</v>
      </c>
      <c r="P101" s="91">
        <f t="shared" si="35"/>
        <v>0</v>
      </c>
      <c r="R101" s="90">
        <f>VLOOKUP($B101,'ОТЧЕТ 23 иномарки'!A:J,4,0)</f>
        <v>0</v>
      </c>
      <c r="S101" s="91">
        <f t="shared" si="36"/>
        <v>0</v>
      </c>
      <c r="T101" s="90">
        <f>VLOOKUP($B101,'ОТЧЕТ 22 иномарки'!A:J,4,0)</f>
        <v>0</v>
      </c>
      <c r="U101" s="91">
        <f t="shared" si="37"/>
        <v>0</v>
      </c>
      <c r="W101" s="90">
        <f>VLOOKUP($B101,'ОТЧЕТ 23 иномарки'!A:J,8,0)</f>
        <v>2</v>
      </c>
      <c r="X101" s="91">
        <f t="shared" si="38"/>
        <v>1.6799946240172032E-5</v>
      </c>
      <c r="Y101" s="90">
        <f>VLOOKUP($B101,'ОТЧЕТ 22 иномарки'!A:J,8,0)</f>
        <v>0</v>
      </c>
      <c r="Z101" s="91">
        <f t="shared" si="39"/>
        <v>0</v>
      </c>
      <c r="AB101" s="90">
        <f>VLOOKUP($B101,'ОТЧЕТ 23 иномарки'!A:J,7,0)</f>
        <v>0</v>
      </c>
      <c r="AC101" s="91">
        <f t="shared" si="40"/>
        <v>0</v>
      </c>
      <c r="AD101" s="90">
        <f>VLOOKUP($B101,'ОТЧЕТ 22 иномарки'!A:J,7,0)</f>
        <v>0</v>
      </c>
      <c r="AE101" s="91">
        <f t="shared" si="41"/>
        <v>0</v>
      </c>
      <c r="AG101" s="90">
        <f>VLOOKUP($B101,'ОТЧЕТ 23 иномарки'!A:J,6,0)</f>
        <v>0</v>
      </c>
      <c r="AH101" s="91">
        <f t="shared" si="42"/>
        <v>0</v>
      </c>
      <c r="AI101" s="90">
        <f>VLOOKUP($B101,'ОТЧЕТ 22 иномарки'!A:J,6,0)</f>
        <v>0</v>
      </c>
      <c r="AJ101" s="91">
        <f t="shared" si="43"/>
        <v>0</v>
      </c>
      <c r="AL101" s="90">
        <f>VLOOKUP($B101,'ОТЧЕТ 23 иномарки'!A:J,5,0)</f>
        <v>0</v>
      </c>
      <c r="AM101" s="91">
        <f t="shared" si="44"/>
        <v>0</v>
      </c>
      <c r="AN101" s="90">
        <f>VLOOKUP($B101,'ОТЧЕТ 22 иномарки'!A:J,5,0)</f>
        <v>0</v>
      </c>
      <c r="AO101" s="91">
        <f t="shared" si="45"/>
        <v>0</v>
      </c>
      <c r="AQ101" s="90">
        <f>VLOOKUP($B101,'ОТЧЕТ 23 иномарки'!A:J,9,0)</f>
        <v>0</v>
      </c>
      <c r="AR101" s="91">
        <f t="shared" si="46"/>
        <v>0</v>
      </c>
      <c r="AS101" s="90">
        <f>VLOOKUP($B101,'ОТЧЕТ 22 иномарки'!A:J,9,0)</f>
        <v>0</v>
      </c>
      <c r="AT101" s="91">
        <f t="shared" si="47"/>
        <v>0</v>
      </c>
      <c r="AU101" s="85"/>
      <c r="AV101" s="90">
        <f>VLOOKUP($B101,'ОТЧЕТ 23 иномарки'!A:J,2,0)</f>
        <v>0</v>
      </c>
      <c r="AW101" s="91">
        <f t="shared" si="48"/>
        <v>0</v>
      </c>
      <c r="AX101" s="90">
        <f>VLOOKUP($B101,'ОТЧЕТ 22 иномарки'!A:J,2,0)</f>
        <v>0</v>
      </c>
      <c r="AY101" s="91">
        <f t="shared" si="49"/>
        <v>0</v>
      </c>
    </row>
    <row r="102" spans="1:51" ht="15" hidden="1" customHeight="1" outlineLevel="1" x14ac:dyDescent="0.2">
      <c r="A102" s="89">
        <v>96</v>
      </c>
      <c r="B102" s="83" t="str">
        <f>'ОТЧЕТ 23 иномарки'!A104</f>
        <v>BLAVAL</v>
      </c>
      <c r="C102" s="90">
        <f>VLOOKUP($B102,'ОТЧЕТ 23 иномарки'!A:J,10,0)</f>
        <v>2</v>
      </c>
      <c r="D102" s="91">
        <f t="shared" si="30"/>
        <v>7.6846821231239776E-6</v>
      </c>
      <c r="E102" s="90">
        <f>VLOOKUP($B102,'ОТЧЕТ 22 иномарки'!A:J,10,0)</f>
        <v>0</v>
      </c>
      <c r="F102" s="91">
        <f t="shared" si="31"/>
        <v>0</v>
      </c>
      <c r="G102" s="85"/>
      <c r="H102" s="90" t="e">
        <f>VLOOKUP($B102,'СВОД Регионы'!A:J,2,0)</f>
        <v>#N/A</v>
      </c>
      <c r="I102" s="91" t="e">
        <f t="shared" si="32"/>
        <v>#N/A</v>
      </c>
      <c r="J102" s="90" t="e">
        <f>VLOOKUP($B102,'СВОД Регионы'!A:J,3,0)</f>
        <v>#N/A</v>
      </c>
      <c r="K102" s="91">
        <f t="shared" si="33"/>
        <v>0</v>
      </c>
      <c r="M102" s="90">
        <f>VLOOKUP($B102,'ОТЧЕТ 23 иномарки'!A:J,3,0)</f>
        <v>0</v>
      </c>
      <c r="N102" s="91">
        <f t="shared" si="34"/>
        <v>0</v>
      </c>
      <c r="O102" s="90">
        <f>VLOOKUP($B102,'ОТЧЕТ 22 иномарки'!A:J,3,0)</f>
        <v>0</v>
      </c>
      <c r="P102" s="91">
        <f t="shared" si="35"/>
        <v>0</v>
      </c>
      <c r="R102" s="90">
        <f>VLOOKUP($B102,'ОТЧЕТ 23 иномарки'!A:J,4,0)</f>
        <v>1</v>
      </c>
      <c r="S102" s="91">
        <f t="shared" si="36"/>
        <v>2.9962546816479401E-5</v>
      </c>
      <c r="T102" s="90">
        <f>VLOOKUP($B102,'ОТЧЕТ 22 иномарки'!A:J,4,0)</f>
        <v>0</v>
      </c>
      <c r="U102" s="91">
        <f t="shared" si="37"/>
        <v>0</v>
      </c>
      <c r="W102" s="90">
        <f>VLOOKUP($B102,'ОТЧЕТ 23 иномарки'!A:J,8,0)</f>
        <v>1</v>
      </c>
      <c r="X102" s="91">
        <f t="shared" si="38"/>
        <v>8.3999731200860161E-6</v>
      </c>
      <c r="Y102" s="90">
        <f>VLOOKUP($B102,'ОТЧЕТ 22 иномарки'!A:J,8,0)</f>
        <v>0</v>
      </c>
      <c r="Z102" s="91">
        <f t="shared" si="39"/>
        <v>0</v>
      </c>
      <c r="AB102" s="90">
        <f>VLOOKUP($B102,'ОТЧЕТ 23 иномарки'!A:J,7,0)</f>
        <v>0</v>
      </c>
      <c r="AC102" s="91">
        <f t="shared" si="40"/>
        <v>0</v>
      </c>
      <c r="AD102" s="90">
        <f>VLOOKUP($B102,'ОТЧЕТ 22 иномарки'!A:J,7,0)</f>
        <v>0</v>
      </c>
      <c r="AE102" s="91">
        <f t="shared" si="41"/>
        <v>0</v>
      </c>
      <c r="AG102" s="90">
        <f>VLOOKUP($B102,'ОТЧЕТ 23 иномарки'!A:J,6,0)</f>
        <v>0</v>
      </c>
      <c r="AH102" s="91">
        <f t="shared" si="42"/>
        <v>0</v>
      </c>
      <c r="AI102" s="90">
        <f>VLOOKUP($B102,'ОТЧЕТ 22 иномарки'!A:J,6,0)</f>
        <v>0</v>
      </c>
      <c r="AJ102" s="91">
        <f t="shared" si="43"/>
        <v>0</v>
      </c>
      <c r="AL102" s="90">
        <f>VLOOKUP($B102,'ОТЧЕТ 23 иномарки'!A:J,5,0)</f>
        <v>0</v>
      </c>
      <c r="AM102" s="91">
        <f t="shared" si="44"/>
        <v>0</v>
      </c>
      <c r="AN102" s="90">
        <f>VLOOKUP($B102,'ОТЧЕТ 22 иномарки'!A:J,5,0)</f>
        <v>0</v>
      </c>
      <c r="AO102" s="91">
        <f t="shared" si="45"/>
        <v>0</v>
      </c>
      <c r="AQ102" s="90">
        <f>VLOOKUP($B102,'ОТЧЕТ 23 иномарки'!A:J,9,0)</f>
        <v>0</v>
      </c>
      <c r="AR102" s="91">
        <f t="shared" si="46"/>
        <v>0</v>
      </c>
      <c r="AS102" s="90">
        <f>VLOOKUP($B102,'ОТЧЕТ 22 иномарки'!A:J,9,0)</f>
        <v>0</v>
      </c>
      <c r="AT102" s="91">
        <f t="shared" si="47"/>
        <v>0</v>
      </c>
      <c r="AU102" s="85"/>
      <c r="AV102" s="90">
        <f>VLOOKUP($B102,'ОТЧЕТ 23 иномарки'!A:J,2,0)</f>
        <v>0</v>
      </c>
      <c r="AW102" s="91">
        <f t="shared" si="48"/>
        <v>0</v>
      </c>
      <c r="AX102" s="90">
        <f>VLOOKUP($B102,'ОТЧЕТ 22 иномарки'!A:J,2,0)</f>
        <v>0</v>
      </c>
      <c r="AY102" s="91">
        <f t="shared" si="49"/>
        <v>0</v>
      </c>
    </row>
    <row r="103" spans="1:51" ht="15" hidden="1" customHeight="1" outlineLevel="1" x14ac:dyDescent="0.2">
      <c r="A103" s="89">
        <v>97</v>
      </c>
      <c r="B103" s="83" t="str">
        <f>'ОТЧЕТ 23 иномарки'!A105</f>
        <v>MCLAREN</v>
      </c>
      <c r="C103" s="90">
        <f>VLOOKUP($B103,'ОТЧЕТ 23 иномарки'!A:J,10,0)</f>
        <v>2</v>
      </c>
      <c r="D103" s="91">
        <f t="shared" ref="D103:D117" si="50">C103/$C$118</f>
        <v>7.6846821231239776E-6</v>
      </c>
      <c r="E103" s="90">
        <f>VLOOKUP($B103,'ОТЧЕТ 22 иномарки'!A:J,10,0)</f>
        <v>0</v>
      </c>
      <c r="F103" s="91">
        <f t="shared" si="31"/>
        <v>0</v>
      </c>
      <c r="G103" s="85"/>
      <c r="H103" s="90" t="e">
        <f>VLOOKUP($B103,'СВОД Регионы'!A:J,2,0)</f>
        <v>#N/A</v>
      </c>
      <c r="I103" s="91" t="e">
        <f t="shared" ref="I103:I117" si="51">H103/$H$118</f>
        <v>#N/A</v>
      </c>
      <c r="J103" s="90" t="e">
        <f>VLOOKUP($B103,'СВОД Регионы'!A:J,3,0)</f>
        <v>#N/A</v>
      </c>
      <c r="K103" s="91">
        <f t="shared" si="33"/>
        <v>0</v>
      </c>
      <c r="M103" s="90">
        <f>VLOOKUP($B103,'ОТЧЕТ 23 иномарки'!A:J,3,0)</f>
        <v>0</v>
      </c>
      <c r="N103" s="91">
        <f t="shared" ref="N103:N117" si="52">M103/M$118</f>
        <v>0</v>
      </c>
      <c r="O103" s="90">
        <f>VLOOKUP($B103,'ОТЧЕТ 22 иномарки'!A:J,3,0)</f>
        <v>0</v>
      </c>
      <c r="P103" s="91">
        <f t="shared" si="35"/>
        <v>0</v>
      </c>
      <c r="R103" s="90">
        <f>VLOOKUP($B103,'ОТЧЕТ 23 иномарки'!A:J,4,0)</f>
        <v>0</v>
      </c>
      <c r="S103" s="91">
        <f t="shared" ref="S103:S117" si="53">R103/R$118</f>
        <v>0</v>
      </c>
      <c r="T103" s="90">
        <f>VLOOKUP($B103,'ОТЧЕТ 22 иномарки'!A:J,4,0)</f>
        <v>0</v>
      </c>
      <c r="U103" s="91">
        <f t="shared" si="37"/>
        <v>0</v>
      </c>
      <c r="W103" s="90">
        <f>VLOOKUP($B103,'ОТЧЕТ 23 иномарки'!A:J,8,0)</f>
        <v>2</v>
      </c>
      <c r="X103" s="91">
        <f t="shared" ref="X103:X117" si="54">W103/W$118</f>
        <v>1.6799946240172032E-5</v>
      </c>
      <c r="Y103" s="90">
        <f>VLOOKUP($B103,'ОТЧЕТ 22 иномарки'!A:J,8,0)</f>
        <v>0</v>
      </c>
      <c r="Z103" s="91">
        <f t="shared" si="39"/>
        <v>0</v>
      </c>
      <c r="AB103" s="90">
        <f>VLOOKUP($B103,'ОТЧЕТ 23 иномарки'!A:J,7,0)</f>
        <v>0</v>
      </c>
      <c r="AC103" s="91">
        <f t="shared" ref="AC103:AC117" si="55">AB103/AB$118</f>
        <v>0</v>
      </c>
      <c r="AD103" s="90">
        <f>VLOOKUP($B103,'ОТЧЕТ 22 иномарки'!A:J,7,0)</f>
        <v>0</v>
      </c>
      <c r="AE103" s="91">
        <f t="shared" si="41"/>
        <v>0</v>
      </c>
      <c r="AG103" s="90">
        <f>VLOOKUP($B103,'ОТЧЕТ 23 иномарки'!A:J,6,0)</f>
        <v>0</v>
      </c>
      <c r="AH103" s="91">
        <f t="shared" ref="AH103:AH117" si="56">AG103/AG$118</f>
        <v>0</v>
      </c>
      <c r="AI103" s="90">
        <f>VLOOKUP($B103,'ОТЧЕТ 22 иномарки'!A:J,6,0)</f>
        <v>0</v>
      </c>
      <c r="AJ103" s="91">
        <f t="shared" si="43"/>
        <v>0</v>
      </c>
      <c r="AL103" s="90">
        <f>VLOOKUP($B103,'ОТЧЕТ 23 иномарки'!A:J,5,0)</f>
        <v>0</v>
      </c>
      <c r="AM103" s="91">
        <f t="shared" ref="AM103:AM117" si="57">AL103/AL$118</f>
        <v>0</v>
      </c>
      <c r="AN103" s="90">
        <f>VLOOKUP($B103,'ОТЧЕТ 22 иномарки'!A:J,5,0)</f>
        <v>0</v>
      </c>
      <c r="AO103" s="91">
        <f t="shared" si="45"/>
        <v>0</v>
      </c>
      <c r="AQ103" s="90">
        <f>VLOOKUP($B103,'ОТЧЕТ 23 иномарки'!A:J,9,0)</f>
        <v>0</v>
      </c>
      <c r="AR103" s="91">
        <f t="shared" ref="AR103:AR117" si="58">AQ103/AQ$118</f>
        <v>0</v>
      </c>
      <c r="AS103" s="90">
        <f>VLOOKUP($B103,'ОТЧЕТ 22 иномарки'!A:J,9,0)</f>
        <v>0</v>
      </c>
      <c r="AT103" s="91">
        <f t="shared" si="47"/>
        <v>0</v>
      </c>
      <c r="AU103" s="85"/>
      <c r="AV103" s="90">
        <f>VLOOKUP($B103,'ОТЧЕТ 23 иномарки'!A:J,2,0)</f>
        <v>0</v>
      </c>
      <c r="AW103" s="91">
        <f t="shared" ref="AW103:AW117" si="59">AV103/AV$118</f>
        <v>0</v>
      </c>
      <c r="AX103" s="90">
        <f>VLOOKUP($B103,'ОТЧЕТ 22 иномарки'!A:J,2,0)</f>
        <v>0</v>
      </c>
      <c r="AY103" s="91">
        <f t="shared" si="49"/>
        <v>0</v>
      </c>
    </row>
    <row r="104" spans="1:51" ht="15" hidden="1" customHeight="1" outlineLevel="1" x14ac:dyDescent="0.2">
      <c r="A104" s="89">
        <v>98</v>
      </c>
      <c r="B104" s="83" t="str">
        <f>'ОТЧЕТ 23 иномарки'!A106</f>
        <v>YEMA</v>
      </c>
      <c r="C104" s="90">
        <f>VLOOKUP($B104,'ОТЧЕТ 23 иномарки'!A:J,10,0)</f>
        <v>1</v>
      </c>
      <c r="D104" s="91">
        <f t="shared" si="50"/>
        <v>3.8423410615619888E-6</v>
      </c>
      <c r="E104" s="90">
        <f>VLOOKUP($B104,'ОТЧЕТ 22 иномарки'!A:J,10,0)</f>
        <v>2</v>
      </c>
      <c r="F104" s="91">
        <f t="shared" si="31"/>
        <v>-0.5</v>
      </c>
      <c r="G104" s="85"/>
      <c r="H104" s="90" t="e">
        <f>VLOOKUP($B104,'СВОД Регионы'!A:J,2,0)</f>
        <v>#N/A</v>
      </c>
      <c r="I104" s="91" t="e">
        <f t="shared" si="51"/>
        <v>#N/A</v>
      </c>
      <c r="J104" s="90" t="e">
        <f>VLOOKUP($B104,'СВОД Регионы'!A:J,3,0)</f>
        <v>#N/A</v>
      </c>
      <c r="K104" s="91">
        <f t="shared" si="33"/>
        <v>0</v>
      </c>
      <c r="M104" s="90">
        <f>VLOOKUP($B104,'ОТЧЕТ 23 иномарки'!A:J,3,0)</f>
        <v>0</v>
      </c>
      <c r="N104" s="91">
        <f t="shared" si="52"/>
        <v>0</v>
      </c>
      <c r="O104" s="90">
        <f>VLOOKUP($B104,'ОТЧЕТ 22 иномарки'!A:J,3,0)</f>
        <v>0</v>
      </c>
      <c r="P104" s="91">
        <f t="shared" si="35"/>
        <v>0</v>
      </c>
      <c r="R104" s="90">
        <f>VLOOKUP($B104,'ОТЧЕТ 23 иномарки'!A:J,4,0)</f>
        <v>0</v>
      </c>
      <c r="S104" s="91">
        <f t="shared" si="53"/>
        <v>0</v>
      </c>
      <c r="T104" s="90">
        <f>VLOOKUP($B104,'ОТЧЕТ 22 иномарки'!A:J,4,0)</f>
        <v>0</v>
      </c>
      <c r="U104" s="91">
        <f t="shared" si="37"/>
        <v>0</v>
      </c>
      <c r="W104" s="90">
        <f>VLOOKUP($B104,'ОТЧЕТ 23 иномарки'!A:J,8,0)</f>
        <v>1</v>
      </c>
      <c r="X104" s="91">
        <f t="shared" si="54"/>
        <v>8.3999731200860161E-6</v>
      </c>
      <c r="Y104" s="90">
        <f>VLOOKUP($B104,'ОТЧЕТ 22 иномарки'!A:J,8,0)</f>
        <v>2</v>
      </c>
      <c r="Z104" s="91">
        <f t="shared" si="39"/>
        <v>-0.5</v>
      </c>
      <c r="AB104" s="90">
        <f>VLOOKUP($B104,'ОТЧЕТ 23 иномарки'!A:J,7,0)</f>
        <v>0</v>
      </c>
      <c r="AC104" s="91">
        <f t="shared" si="55"/>
        <v>0</v>
      </c>
      <c r="AD104" s="90">
        <f>VLOOKUP($B104,'ОТЧЕТ 22 иномарки'!A:J,7,0)</f>
        <v>0</v>
      </c>
      <c r="AE104" s="91">
        <f t="shared" si="41"/>
        <v>0</v>
      </c>
      <c r="AG104" s="90">
        <f>VLOOKUP($B104,'ОТЧЕТ 23 иномарки'!A:J,6,0)</f>
        <v>0</v>
      </c>
      <c r="AH104" s="91">
        <f t="shared" si="56"/>
        <v>0</v>
      </c>
      <c r="AI104" s="90">
        <f>VLOOKUP($B104,'ОТЧЕТ 22 иномарки'!A:J,6,0)</f>
        <v>0</v>
      </c>
      <c r="AJ104" s="91">
        <f t="shared" si="43"/>
        <v>0</v>
      </c>
      <c r="AL104" s="90">
        <f>VLOOKUP($B104,'ОТЧЕТ 23 иномарки'!A:J,5,0)</f>
        <v>0</v>
      </c>
      <c r="AM104" s="91">
        <f t="shared" si="57"/>
        <v>0</v>
      </c>
      <c r="AN104" s="90">
        <f>VLOOKUP($B104,'ОТЧЕТ 22 иномарки'!A:J,5,0)</f>
        <v>0</v>
      </c>
      <c r="AO104" s="91">
        <f t="shared" si="45"/>
        <v>0</v>
      </c>
      <c r="AQ104" s="90">
        <f>VLOOKUP($B104,'ОТЧЕТ 23 иномарки'!A:J,9,0)</f>
        <v>0</v>
      </c>
      <c r="AR104" s="91">
        <f t="shared" si="58"/>
        <v>0</v>
      </c>
      <c r="AS104" s="90">
        <f>VLOOKUP($B104,'ОТЧЕТ 22 иномарки'!A:J,9,0)</f>
        <v>0</v>
      </c>
      <c r="AT104" s="91">
        <f t="shared" si="47"/>
        <v>0</v>
      </c>
      <c r="AU104" s="85"/>
      <c r="AV104" s="90">
        <f>VLOOKUP($B104,'ОТЧЕТ 23 иномарки'!A:J,2,0)</f>
        <v>0</v>
      </c>
      <c r="AW104" s="91">
        <f t="shared" si="59"/>
        <v>0</v>
      </c>
      <c r="AX104" s="90">
        <f>VLOOKUP($B104,'ОТЧЕТ 22 иномарки'!A:J,2,0)</f>
        <v>0</v>
      </c>
      <c r="AY104" s="91">
        <f t="shared" si="49"/>
        <v>0</v>
      </c>
    </row>
    <row r="105" spans="1:51" ht="15" hidden="1" customHeight="1" outlineLevel="1" x14ac:dyDescent="0.2">
      <c r="A105" s="89">
        <v>99</v>
      </c>
      <c r="B105" s="83" t="str">
        <f>'ОТЧЕТ 23 иномарки'!A107</f>
        <v>CUPRA</v>
      </c>
      <c r="C105" s="90">
        <f>VLOOKUP($B105,'ОТЧЕТ 23 иномарки'!A:J,10,0)</f>
        <v>1</v>
      </c>
      <c r="D105" s="91">
        <f t="shared" si="50"/>
        <v>3.8423410615619888E-6</v>
      </c>
      <c r="E105" s="90">
        <f>VLOOKUP($B105,'ОТЧЕТ 22 иномарки'!A:J,10,0)</f>
        <v>0</v>
      </c>
      <c r="F105" s="91">
        <f t="shared" si="31"/>
        <v>0</v>
      </c>
      <c r="G105" s="85"/>
      <c r="H105" s="90" t="e">
        <f>VLOOKUP($B105,'СВОД Регионы'!A:J,2,0)</f>
        <v>#N/A</v>
      </c>
      <c r="I105" s="91" t="e">
        <f t="shared" si="51"/>
        <v>#N/A</v>
      </c>
      <c r="J105" s="90" t="e">
        <f>VLOOKUP($B105,'СВОД Регионы'!A:J,3,0)</f>
        <v>#N/A</v>
      </c>
      <c r="K105" s="91">
        <f t="shared" si="33"/>
        <v>0</v>
      </c>
      <c r="M105" s="90">
        <f>VLOOKUP($B105,'ОТЧЕТ 23 иномарки'!A:J,3,0)</f>
        <v>1</v>
      </c>
      <c r="N105" s="91">
        <f t="shared" si="52"/>
        <v>2.4249478636209322E-5</v>
      </c>
      <c r="O105" s="90">
        <f>VLOOKUP($B105,'ОТЧЕТ 22 иномарки'!A:J,3,0)</f>
        <v>0</v>
      </c>
      <c r="P105" s="91">
        <f t="shared" si="35"/>
        <v>0</v>
      </c>
      <c r="R105" s="90">
        <f>VLOOKUP($B105,'ОТЧЕТ 23 иномарки'!A:J,4,0)</f>
        <v>0</v>
      </c>
      <c r="S105" s="91">
        <f t="shared" si="53"/>
        <v>0</v>
      </c>
      <c r="T105" s="90">
        <f>VLOOKUP($B105,'ОТЧЕТ 22 иномарки'!A:J,4,0)</f>
        <v>0</v>
      </c>
      <c r="U105" s="91">
        <f t="shared" si="37"/>
        <v>0</v>
      </c>
      <c r="W105" s="90">
        <f>VLOOKUP($B105,'ОТЧЕТ 23 иномарки'!A:J,8,0)</f>
        <v>0</v>
      </c>
      <c r="X105" s="91">
        <f t="shared" si="54"/>
        <v>0</v>
      </c>
      <c r="Y105" s="90">
        <f>VLOOKUP($B105,'ОТЧЕТ 22 иномарки'!A:J,8,0)</f>
        <v>0</v>
      </c>
      <c r="Z105" s="91">
        <f t="shared" si="39"/>
        <v>0</v>
      </c>
      <c r="AB105" s="90">
        <f>VLOOKUP($B105,'ОТЧЕТ 23 иномарки'!A:J,7,0)</f>
        <v>0</v>
      </c>
      <c r="AC105" s="91">
        <f t="shared" si="55"/>
        <v>0</v>
      </c>
      <c r="AD105" s="90">
        <f>VLOOKUP($B105,'ОТЧЕТ 22 иномарки'!A:J,7,0)</f>
        <v>0</v>
      </c>
      <c r="AE105" s="91">
        <f t="shared" si="41"/>
        <v>0</v>
      </c>
      <c r="AG105" s="90">
        <f>VLOOKUP($B105,'ОТЧЕТ 23 иномарки'!A:J,6,0)</f>
        <v>0</v>
      </c>
      <c r="AH105" s="91">
        <f t="shared" si="56"/>
        <v>0</v>
      </c>
      <c r="AI105" s="90">
        <f>VLOOKUP($B105,'ОТЧЕТ 22 иномарки'!A:J,6,0)</f>
        <v>0</v>
      </c>
      <c r="AJ105" s="91">
        <f t="shared" si="43"/>
        <v>0</v>
      </c>
      <c r="AL105" s="90">
        <f>VLOOKUP($B105,'ОТЧЕТ 23 иномарки'!A:J,5,0)</f>
        <v>0</v>
      </c>
      <c r="AM105" s="91">
        <f t="shared" si="57"/>
        <v>0</v>
      </c>
      <c r="AN105" s="90">
        <f>VLOOKUP($B105,'ОТЧЕТ 22 иномарки'!A:J,5,0)</f>
        <v>0</v>
      </c>
      <c r="AO105" s="91">
        <f t="shared" si="45"/>
        <v>0</v>
      </c>
      <c r="AQ105" s="90">
        <f>VLOOKUP($B105,'ОТЧЕТ 23 иномарки'!A:J,9,0)</f>
        <v>0</v>
      </c>
      <c r="AR105" s="91">
        <f t="shared" si="58"/>
        <v>0</v>
      </c>
      <c r="AS105" s="90">
        <f>VLOOKUP($B105,'ОТЧЕТ 22 иномарки'!A:J,9,0)</f>
        <v>0</v>
      </c>
      <c r="AT105" s="91">
        <f t="shared" si="47"/>
        <v>0</v>
      </c>
      <c r="AU105" s="85"/>
      <c r="AV105" s="90">
        <f>VLOOKUP($B105,'ОТЧЕТ 23 иномарки'!A:J,2,0)</f>
        <v>0</v>
      </c>
      <c r="AW105" s="91">
        <f t="shared" si="59"/>
        <v>0</v>
      </c>
      <c r="AX105" s="90">
        <f>VLOOKUP($B105,'ОТЧЕТ 22 иномарки'!A:J,2,0)</f>
        <v>0</v>
      </c>
      <c r="AY105" s="91">
        <f t="shared" si="49"/>
        <v>0</v>
      </c>
    </row>
    <row r="106" spans="1:51" ht="15" hidden="1" customHeight="1" outlineLevel="1" x14ac:dyDescent="0.2">
      <c r="A106" s="89">
        <v>100</v>
      </c>
      <c r="B106" s="83" t="str">
        <f>'ОТЧЕТ 23 иномарки'!A108</f>
        <v>BAOJUN</v>
      </c>
      <c r="C106" s="90">
        <f>VLOOKUP($B106,'ОТЧЕТ 23 иномарки'!A:J,10,0)</f>
        <v>1</v>
      </c>
      <c r="D106" s="91">
        <f t="shared" si="50"/>
        <v>3.8423410615619888E-6</v>
      </c>
      <c r="E106" s="90">
        <f>VLOOKUP($B106,'ОТЧЕТ 22 иномарки'!A:J,10,0)</f>
        <v>0</v>
      </c>
      <c r="F106" s="91">
        <f t="shared" si="31"/>
        <v>0</v>
      </c>
      <c r="G106" s="85"/>
      <c r="H106" s="90" t="e">
        <f>VLOOKUP($B106,'СВОД Регионы'!A:J,2,0)</f>
        <v>#N/A</v>
      </c>
      <c r="I106" s="91" t="e">
        <f t="shared" si="51"/>
        <v>#N/A</v>
      </c>
      <c r="J106" s="90" t="e">
        <f>VLOOKUP($B106,'СВОД Регионы'!A:J,3,0)</f>
        <v>#N/A</v>
      </c>
      <c r="K106" s="91">
        <f t="shared" si="33"/>
        <v>0</v>
      </c>
      <c r="M106" s="90">
        <f>VLOOKUP($B106,'ОТЧЕТ 23 иномарки'!A:J,3,0)</f>
        <v>0</v>
      </c>
      <c r="N106" s="91">
        <f t="shared" si="52"/>
        <v>0</v>
      </c>
      <c r="O106" s="90">
        <f>VLOOKUP($B106,'ОТЧЕТ 22 иномарки'!A:J,3,0)</f>
        <v>0</v>
      </c>
      <c r="P106" s="91">
        <f t="shared" si="35"/>
        <v>0</v>
      </c>
      <c r="R106" s="90">
        <f>VLOOKUP($B106,'ОТЧЕТ 23 иномарки'!A:J,4,0)</f>
        <v>0</v>
      </c>
      <c r="S106" s="91">
        <f t="shared" si="53"/>
        <v>0</v>
      </c>
      <c r="T106" s="90">
        <f>VLOOKUP($B106,'ОТЧЕТ 22 иномарки'!A:J,4,0)</f>
        <v>0</v>
      </c>
      <c r="U106" s="91">
        <f t="shared" si="37"/>
        <v>0</v>
      </c>
      <c r="W106" s="90">
        <f>VLOOKUP($B106,'ОТЧЕТ 23 иномарки'!A:J,8,0)</f>
        <v>1</v>
      </c>
      <c r="X106" s="91">
        <f t="shared" si="54"/>
        <v>8.3999731200860161E-6</v>
      </c>
      <c r="Y106" s="90">
        <f>VLOOKUP($B106,'ОТЧЕТ 22 иномарки'!A:J,8,0)</f>
        <v>0</v>
      </c>
      <c r="Z106" s="91">
        <f t="shared" si="39"/>
        <v>0</v>
      </c>
      <c r="AB106" s="90">
        <f>VLOOKUP($B106,'ОТЧЕТ 23 иномарки'!A:J,7,0)</f>
        <v>0</v>
      </c>
      <c r="AC106" s="91">
        <f t="shared" si="55"/>
        <v>0</v>
      </c>
      <c r="AD106" s="90">
        <f>VLOOKUP($B106,'ОТЧЕТ 22 иномарки'!A:J,7,0)</f>
        <v>0</v>
      </c>
      <c r="AE106" s="91">
        <f t="shared" si="41"/>
        <v>0</v>
      </c>
      <c r="AG106" s="90">
        <f>VLOOKUP($B106,'ОТЧЕТ 23 иномарки'!A:J,6,0)</f>
        <v>0</v>
      </c>
      <c r="AH106" s="91">
        <f t="shared" si="56"/>
        <v>0</v>
      </c>
      <c r="AI106" s="90">
        <f>VLOOKUP($B106,'ОТЧЕТ 22 иномарки'!A:J,6,0)</f>
        <v>0</v>
      </c>
      <c r="AJ106" s="91">
        <f t="shared" si="43"/>
        <v>0</v>
      </c>
      <c r="AL106" s="90">
        <f>VLOOKUP($B106,'ОТЧЕТ 23 иномарки'!A:J,5,0)</f>
        <v>0</v>
      </c>
      <c r="AM106" s="91">
        <f t="shared" si="57"/>
        <v>0</v>
      </c>
      <c r="AN106" s="90">
        <f>VLOOKUP($B106,'ОТЧЕТ 22 иномарки'!A:J,5,0)</f>
        <v>0</v>
      </c>
      <c r="AO106" s="91">
        <f t="shared" si="45"/>
        <v>0</v>
      </c>
      <c r="AQ106" s="90">
        <f>VLOOKUP($B106,'ОТЧЕТ 23 иномарки'!A:J,9,0)</f>
        <v>0</v>
      </c>
      <c r="AR106" s="91">
        <f t="shared" si="58"/>
        <v>0</v>
      </c>
      <c r="AS106" s="90">
        <f>VLOOKUP($B106,'ОТЧЕТ 22 иномарки'!A:J,9,0)</f>
        <v>0</v>
      </c>
      <c r="AT106" s="91">
        <f t="shared" si="47"/>
        <v>0</v>
      </c>
      <c r="AU106" s="85"/>
      <c r="AV106" s="90">
        <f>VLOOKUP($B106,'ОТЧЕТ 23 иномарки'!A:J,2,0)</f>
        <v>0</v>
      </c>
      <c r="AW106" s="91">
        <f t="shared" si="59"/>
        <v>0</v>
      </c>
      <c r="AX106" s="90">
        <f>VLOOKUP($B106,'ОТЧЕТ 22 иномарки'!A:J,2,0)</f>
        <v>0</v>
      </c>
      <c r="AY106" s="91">
        <f t="shared" si="49"/>
        <v>0</v>
      </c>
    </row>
    <row r="107" spans="1:51" ht="15" hidden="1" customHeight="1" outlineLevel="1" x14ac:dyDescent="0.2">
      <c r="A107" s="89">
        <v>101</v>
      </c>
      <c r="B107" s="83" t="str">
        <f>'ОТЧЕТ 23 иномарки'!A109</f>
        <v>CHRYSLER</v>
      </c>
      <c r="C107" s="90">
        <f>VLOOKUP($B107,'ОТЧЕТ 23 иномарки'!A:J,10,0)</f>
        <v>1</v>
      </c>
      <c r="D107" s="91">
        <f t="shared" si="50"/>
        <v>3.8423410615619888E-6</v>
      </c>
      <c r="E107" s="90">
        <f>VLOOKUP($B107,'ОТЧЕТ 22 иномарки'!A:J,10,0)</f>
        <v>4</v>
      </c>
      <c r="F107" s="91">
        <f t="shared" si="31"/>
        <v>-0.75</v>
      </c>
      <c r="G107" s="85"/>
      <c r="H107" s="90" t="e">
        <f>VLOOKUP($B107,'СВОД Регионы'!A:J,2,0)</f>
        <v>#N/A</v>
      </c>
      <c r="I107" s="91" t="e">
        <f t="shared" si="51"/>
        <v>#N/A</v>
      </c>
      <c r="J107" s="90" t="e">
        <f>VLOOKUP($B107,'СВОД Регионы'!A:J,3,0)</f>
        <v>#N/A</v>
      </c>
      <c r="K107" s="91">
        <f t="shared" si="33"/>
        <v>0</v>
      </c>
      <c r="M107" s="90">
        <f>VLOOKUP($B107,'ОТЧЕТ 23 иномарки'!A:J,3,0)</f>
        <v>0</v>
      </c>
      <c r="N107" s="91">
        <f t="shared" si="52"/>
        <v>0</v>
      </c>
      <c r="O107" s="90">
        <f>VLOOKUP($B107,'ОТЧЕТ 22 иномарки'!A:J,3,0)</f>
        <v>0</v>
      </c>
      <c r="P107" s="91">
        <f t="shared" si="35"/>
        <v>0</v>
      </c>
      <c r="R107" s="90">
        <f>VLOOKUP($B107,'ОТЧЕТ 23 иномарки'!A:J,4,0)</f>
        <v>0</v>
      </c>
      <c r="S107" s="91">
        <f t="shared" si="53"/>
        <v>0</v>
      </c>
      <c r="T107" s="90">
        <f>VLOOKUP($B107,'ОТЧЕТ 22 иномарки'!A:J,4,0)</f>
        <v>0</v>
      </c>
      <c r="U107" s="91">
        <f t="shared" si="37"/>
        <v>0</v>
      </c>
      <c r="W107" s="90">
        <f>VLOOKUP($B107,'ОТЧЕТ 23 иномарки'!A:J,8,0)</f>
        <v>1</v>
      </c>
      <c r="X107" s="91">
        <f t="shared" si="54"/>
        <v>8.3999731200860161E-6</v>
      </c>
      <c r="Y107" s="90">
        <f>VLOOKUP($B107,'ОТЧЕТ 22 иномарки'!A:J,8,0)</f>
        <v>4</v>
      </c>
      <c r="Z107" s="91">
        <f t="shared" si="39"/>
        <v>-0.75</v>
      </c>
      <c r="AB107" s="90">
        <f>VLOOKUP($B107,'ОТЧЕТ 23 иномарки'!A:J,7,0)</f>
        <v>0</v>
      </c>
      <c r="AC107" s="91">
        <f t="shared" si="55"/>
        <v>0</v>
      </c>
      <c r="AD107" s="90">
        <f>VLOOKUP($B107,'ОТЧЕТ 22 иномарки'!A:J,7,0)</f>
        <v>0</v>
      </c>
      <c r="AE107" s="91">
        <f t="shared" si="41"/>
        <v>0</v>
      </c>
      <c r="AG107" s="90">
        <f>VLOOKUP($B107,'ОТЧЕТ 23 иномарки'!A:J,6,0)</f>
        <v>0</v>
      </c>
      <c r="AH107" s="91">
        <f t="shared" si="56"/>
        <v>0</v>
      </c>
      <c r="AI107" s="90">
        <f>VLOOKUP($B107,'ОТЧЕТ 22 иномарки'!A:J,6,0)</f>
        <v>0</v>
      </c>
      <c r="AJ107" s="91">
        <f t="shared" si="43"/>
        <v>0</v>
      </c>
      <c r="AL107" s="90">
        <f>VLOOKUP($B107,'ОТЧЕТ 23 иномарки'!A:J,5,0)</f>
        <v>0</v>
      </c>
      <c r="AM107" s="91">
        <f t="shared" si="57"/>
        <v>0</v>
      </c>
      <c r="AN107" s="90">
        <f>VLOOKUP($B107,'ОТЧЕТ 22 иномарки'!A:J,5,0)</f>
        <v>0</v>
      </c>
      <c r="AO107" s="91">
        <f t="shared" si="45"/>
        <v>0</v>
      </c>
      <c r="AQ107" s="90">
        <f>VLOOKUP($B107,'ОТЧЕТ 23 иномарки'!A:J,9,0)</f>
        <v>0</v>
      </c>
      <c r="AR107" s="91">
        <f t="shared" si="58"/>
        <v>0</v>
      </c>
      <c r="AS107" s="90">
        <f>VLOOKUP($B107,'ОТЧЕТ 22 иномарки'!A:J,9,0)</f>
        <v>0</v>
      </c>
      <c r="AT107" s="91">
        <f t="shared" si="47"/>
        <v>0</v>
      </c>
      <c r="AU107" s="85"/>
      <c r="AV107" s="90">
        <f>VLOOKUP($B107,'ОТЧЕТ 23 иномарки'!A:J,2,0)</f>
        <v>0</v>
      </c>
      <c r="AW107" s="91">
        <f t="shared" si="59"/>
        <v>0</v>
      </c>
      <c r="AX107" s="90">
        <f>VLOOKUP($B107,'ОТЧЕТ 22 иномарки'!A:J,2,0)</f>
        <v>0</v>
      </c>
      <c r="AY107" s="91">
        <f t="shared" si="49"/>
        <v>0</v>
      </c>
    </row>
    <row r="108" spans="1:51" ht="15" hidden="1" customHeight="1" outlineLevel="1" x14ac:dyDescent="0.2">
      <c r="A108" s="89">
        <v>102</v>
      </c>
      <c r="B108" s="83" t="str">
        <f>'ОТЧЕТ 23 иномарки'!A110</f>
        <v>ALPINE</v>
      </c>
      <c r="C108" s="90">
        <f>VLOOKUP($B108,'ОТЧЕТ 23 иномарки'!A:J,10,0)</f>
        <v>1</v>
      </c>
      <c r="D108" s="91">
        <f t="shared" si="50"/>
        <v>3.8423410615619888E-6</v>
      </c>
      <c r="E108" s="90">
        <f>VLOOKUP($B108,'ОТЧЕТ 22 иномарки'!A:J,10,0)</f>
        <v>0</v>
      </c>
      <c r="F108" s="91">
        <f t="shared" si="31"/>
        <v>0</v>
      </c>
      <c r="G108" s="85"/>
      <c r="H108" s="90" t="e">
        <f>VLOOKUP($B108,'СВОД Регионы'!A:J,2,0)</f>
        <v>#N/A</v>
      </c>
      <c r="I108" s="91" t="e">
        <f t="shared" si="51"/>
        <v>#N/A</v>
      </c>
      <c r="J108" s="90" t="e">
        <f>VLOOKUP($B108,'СВОД Регионы'!A:J,3,0)</f>
        <v>#N/A</v>
      </c>
      <c r="K108" s="91">
        <f t="shared" si="33"/>
        <v>0</v>
      </c>
      <c r="M108" s="90">
        <f>VLOOKUP($B108,'ОТЧЕТ 23 иномарки'!A:J,3,0)</f>
        <v>0</v>
      </c>
      <c r="N108" s="91">
        <f t="shared" si="52"/>
        <v>0</v>
      </c>
      <c r="O108" s="90">
        <f>VLOOKUP($B108,'ОТЧЕТ 22 иномарки'!A:J,3,0)</f>
        <v>0</v>
      </c>
      <c r="P108" s="91">
        <f t="shared" si="35"/>
        <v>0</v>
      </c>
      <c r="R108" s="90">
        <f>VLOOKUP($B108,'ОТЧЕТ 23 иномарки'!A:J,4,0)</f>
        <v>0</v>
      </c>
      <c r="S108" s="91">
        <f t="shared" si="53"/>
        <v>0</v>
      </c>
      <c r="T108" s="90">
        <f>VLOOKUP($B108,'ОТЧЕТ 22 иномарки'!A:J,4,0)</f>
        <v>0</v>
      </c>
      <c r="U108" s="91">
        <f t="shared" si="37"/>
        <v>0</v>
      </c>
      <c r="W108" s="90">
        <f>VLOOKUP($B108,'ОТЧЕТ 23 иномарки'!A:J,8,0)</f>
        <v>1</v>
      </c>
      <c r="X108" s="91">
        <f t="shared" si="54"/>
        <v>8.3999731200860161E-6</v>
      </c>
      <c r="Y108" s="90">
        <f>VLOOKUP($B108,'ОТЧЕТ 22 иномарки'!A:J,8,0)</f>
        <v>0</v>
      </c>
      <c r="Z108" s="91">
        <f t="shared" si="39"/>
        <v>0</v>
      </c>
      <c r="AB108" s="90">
        <f>VLOOKUP($B108,'ОТЧЕТ 23 иномарки'!A:J,7,0)</f>
        <v>0</v>
      </c>
      <c r="AC108" s="91">
        <f t="shared" si="55"/>
        <v>0</v>
      </c>
      <c r="AD108" s="90">
        <f>VLOOKUP($B108,'ОТЧЕТ 22 иномарки'!A:J,7,0)</f>
        <v>0</v>
      </c>
      <c r="AE108" s="91">
        <f t="shared" si="41"/>
        <v>0</v>
      </c>
      <c r="AG108" s="90">
        <f>VLOOKUP($B108,'ОТЧЕТ 23 иномарки'!A:J,6,0)</f>
        <v>0</v>
      </c>
      <c r="AH108" s="91">
        <f t="shared" si="56"/>
        <v>0</v>
      </c>
      <c r="AI108" s="90">
        <f>VLOOKUP($B108,'ОТЧЕТ 22 иномарки'!A:J,6,0)</f>
        <v>0</v>
      </c>
      <c r="AJ108" s="91">
        <f t="shared" si="43"/>
        <v>0</v>
      </c>
      <c r="AL108" s="90">
        <f>VLOOKUP($B108,'ОТЧЕТ 23 иномарки'!A:J,5,0)</f>
        <v>0</v>
      </c>
      <c r="AM108" s="91">
        <f t="shared" si="57"/>
        <v>0</v>
      </c>
      <c r="AN108" s="90">
        <f>VLOOKUP($B108,'ОТЧЕТ 22 иномарки'!A:J,5,0)</f>
        <v>0</v>
      </c>
      <c r="AO108" s="91">
        <f t="shared" si="45"/>
        <v>0</v>
      </c>
      <c r="AQ108" s="90">
        <f>VLOOKUP($B108,'ОТЧЕТ 23 иномарки'!A:J,9,0)</f>
        <v>0</v>
      </c>
      <c r="AR108" s="91">
        <f t="shared" si="58"/>
        <v>0</v>
      </c>
      <c r="AS108" s="90">
        <f>VLOOKUP($B108,'ОТЧЕТ 22 иномарки'!A:J,9,0)</f>
        <v>0</v>
      </c>
      <c r="AT108" s="91">
        <f t="shared" si="47"/>
        <v>0</v>
      </c>
      <c r="AU108" s="85"/>
      <c r="AV108" s="90">
        <f>VLOOKUP($B108,'ОТЧЕТ 23 иномарки'!A:J,2,0)</f>
        <v>0</v>
      </c>
      <c r="AW108" s="91">
        <f t="shared" si="59"/>
        <v>0</v>
      </c>
      <c r="AX108" s="90">
        <f>VLOOKUP($B108,'ОТЧЕТ 22 иномарки'!A:J,2,0)</f>
        <v>0</v>
      </c>
      <c r="AY108" s="91">
        <f t="shared" si="49"/>
        <v>0</v>
      </c>
    </row>
    <row r="109" spans="1:51" ht="15" hidden="1" customHeight="1" outlineLevel="1" x14ac:dyDescent="0.2">
      <c r="A109" s="89">
        <v>103</v>
      </c>
      <c r="B109" s="83" t="str">
        <f>'ОТЧЕТ 23 иномарки'!A111</f>
        <v>LINKTOUR</v>
      </c>
      <c r="C109" s="90">
        <f>VLOOKUP($B109,'ОТЧЕТ 23 иномарки'!A:J,10,0)</f>
        <v>1</v>
      </c>
      <c r="D109" s="91">
        <f t="shared" si="50"/>
        <v>3.8423410615619888E-6</v>
      </c>
      <c r="E109" s="90">
        <f>VLOOKUP($B109,'ОТЧЕТ 22 иномарки'!A:J,10,0)</f>
        <v>0</v>
      </c>
      <c r="F109" s="91">
        <f t="shared" si="31"/>
        <v>0</v>
      </c>
      <c r="G109" s="85"/>
      <c r="H109" s="90" t="e">
        <f>VLOOKUP($B109,'СВОД Регионы'!A:J,2,0)</f>
        <v>#N/A</v>
      </c>
      <c r="I109" s="91" t="e">
        <f t="shared" si="51"/>
        <v>#N/A</v>
      </c>
      <c r="J109" s="90" t="e">
        <f>VLOOKUP($B109,'СВОД Регионы'!A:J,3,0)</f>
        <v>#N/A</v>
      </c>
      <c r="K109" s="91">
        <f t="shared" si="33"/>
        <v>0</v>
      </c>
      <c r="M109" s="90">
        <f>VLOOKUP($B109,'ОТЧЕТ 23 иномарки'!A:J,3,0)</f>
        <v>0</v>
      </c>
      <c r="N109" s="91">
        <f t="shared" si="52"/>
        <v>0</v>
      </c>
      <c r="O109" s="90">
        <f>VLOOKUP($B109,'ОТЧЕТ 22 иномарки'!A:J,3,0)</f>
        <v>0</v>
      </c>
      <c r="P109" s="91">
        <f t="shared" si="35"/>
        <v>0</v>
      </c>
      <c r="R109" s="90">
        <f>VLOOKUP($B109,'ОТЧЕТ 23 иномарки'!A:J,4,0)</f>
        <v>0</v>
      </c>
      <c r="S109" s="91">
        <f t="shared" si="53"/>
        <v>0</v>
      </c>
      <c r="T109" s="90">
        <f>VLOOKUP($B109,'ОТЧЕТ 22 иномарки'!A:J,4,0)</f>
        <v>0</v>
      </c>
      <c r="U109" s="91">
        <f t="shared" si="37"/>
        <v>0</v>
      </c>
      <c r="W109" s="90">
        <f>VLOOKUP($B109,'ОТЧЕТ 23 иномарки'!A:J,8,0)</f>
        <v>1</v>
      </c>
      <c r="X109" s="91">
        <f t="shared" si="54"/>
        <v>8.3999731200860161E-6</v>
      </c>
      <c r="Y109" s="90">
        <f>VLOOKUP($B109,'ОТЧЕТ 22 иномарки'!A:J,8,0)</f>
        <v>0</v>
      </c>
      <c r="Z109" s="91">
        <f t="shared" si="39"/>
        <v>0</v>
      </c>
      <c r="AB109" s="90">
        <f>VLOOKUP($B109,'ОТЧЕТ 23 иномарки'!A:J,7,0)</f>
        <v>0</v>
      </c>
      <c r="AC109" s="91">
        <f t="shared" si="55"/>
        <v>0</v>
      </c>
      <c r="AD109" s="90">
        <f>VLOOKUP($B109,'ОТЧЕТ 22 иномарки'!A:J,7,0)</f>
        <v>0</v>
      </c>
      <c r="AE109" s="91">
        <f t="shared" si="41"/>
        <v>0</v>
      </c>
      <c r="AG109" s="90">
        <f>VLOOKUP($B109,'ОТЧЕТ 23 иномарки'!A:J,6,0)</f>
        <v>0</v>
      </c>
      <c r="AH109" s="91">
        <f t="shared" si="56"/>
        <v>0</v>
      </c>
      <c r="AI109" s="90">
        <f>VLOOKUP($B109,'ОТЧЕТ 22 иномарки'!A:J,6,0)</f>
        <v>0</v>
      </c>
      <c r="AJ109" s="91">
        <f t="shared" si="43"/>
        <v>0</v>
      </c>
      <c r="AL109" s="90">
        <f>VLOOKUP($B109,'ОТЧЕТ 23 иномарки'!A:J,5,0)</f>
        <v>0</v>
      </c>
      <c r="AM109" s="91">
        <f t="shared" si="57"/>
        <v>0</v>
      </c>
      <c r="AN109" s="90">
        <f>VLOOKUP($B109,'ОТЧЕТ 22 иномарки'!A:J,5,0)</f>
        <v>0</v>
      </c>
      <c r="AO109" s="91">
        <f t="shared" si="45"/>
        <v>0</v>
      </c>
      <c r="AQ109" s="90">
        <f>VLOOKUP($B109,'ОТЧЕТ 23 иномарки'!A:J,9,0)</f>
        <v>0</v>
      </c>
      <c r="AR109" s="91">
        <f t="shared" si="58"/>
        <v>0</v>
      </c>
      <c r="AS109" s="90">
        <f>VLOOKUP($B109,'ОТЧЕТ 22 иномарки'!A:J,9,0)</f>
        <v>0</v>
      </c>
      <c r="AT109" s="91">
        <f t="shared" si="47"/>
        <v>0</v>
      </c>
      <c r="AU109" s="85"/>
      <c r="AV109" s="90">
        <f>VLOOKUP($B109,'ОТЧЕТ 23 иномарки'!A:J,2,0)</f>
        <v>0</v>
      </c>
      <c r="AW109" s="91">
        <f t="shared" si="59"/>
        <v>0</v>
      </c>
      <c r="AX109" s="90">
        <f>VLOOKUP($B109,'ОТЧЕТ 22 иномарки'!A:J,2,0)</f>
        <v>0</v>
      </c>
      <c r="AY109" s="91">
        <f t="shared" si="49"/>
        <v>0</v>
      </c>
    </row>
    <row r="110" spans="1:51" ht="15" hidden="1" customHeight="1" outlineLevel="1" x14ac:dyDescent="0.2">
      <c r="A110" s="89">
        <v>104</v>
      </c>
      <c r="B110" s="83" t="str">
        <f>'ОТЧЕТ 23 иномарки'!A112</f>
        <v>ENOVATE</v>
      </c>
      <c r="C110" s="90">
        <f>VLOOKUP($B110,'ОТЧЕТ 23 иномарки'!A:J,10,0)</f>
        <v>1</v>
      </c>
      <c r="D110" s="91">
        <f t="shared" si="50"/>
        <v>3.8423410615619888E-6</v>
      </c>
      <c r="E110" s="90">
        <f>VLOOKUP($B110,'ОТЧЕТ 22 иномарки'!A:J,10,0)</f>
        <v>0</v>
      </c>
      <c r="F110" s="91">
        <f t="shared" si="31"/>
        <v>0</v>
      </c>
      <c r="G110" s="85"/>
      <c r="H110" s="90" t="e">
        <f>VLOOKUP($B110,'СВОД Регионы'!A:J,2,0)</f>
        <v>#N/A</v>
      </c>
      <c r="I110" s="91" t="e">
        <f t="shared" si="51"/>
        <v>#N/A</v>
      </c>
      <c r="J110" s="90" t="e">
        <f>VLOOKUP($B110,'СВОД Регионы'!A:J,3,0)</f>
        <v>#N/A</v>
      </c>
      <c r="K110" s="91">
        <f t="shared" si="33"/>
        <v>0</v>
      </c>
      <c r="M110" s="90">
        <f>VLOOKUP($B110,'ОТЧЕТ 23 иномарки'!A:J,3,0)</f>
        <v>0</v>
      </c>
      <c r="N110" s="91">
        <f t="shared" si="52"/>
        <v>0</v>
      </c>
      <c r="O110" s="90">
        <f>VLOOKUP($B110,'ОТЧЕТ 22 иномарки'!A:J,3,0)</f>
        <v>0</v>
      </c>
      <c r="P110" s="91">
        <f t="shared" si="35"/>
        <v>0</v>
      </c>
      <c r="R110" s="90">
        <f>VLOOKUP($B110,'ОТЧЕТ 23 иномарки'!A:J,4,0)</f>
        <v>0</v>
      </c>
      <c r="S110" s="91">
        <f t="shared" si="53"/>
        <v>0</v>
      </c>
      <c r="T110" s="90">
        <f>VLOOKUP($B110,'ОТЧЕТ 22 иномарки'!A:J,4,0)</f>
        <v>0</v>
      </c>
      <c r="U110" s="91">
        <f t="shared" si="37"/>
        <v>0</v>
      </c>
      <c r="W110" s="90">
        <f>VLOOKUP($B110,'ОТЧЕТ 23 иномарки'!A:J,8,0)</f>
        <v>0</v>
      </c>
      <c r="X110" s="91">
        <f t="shared" si="54"/>
        <v>0</v>
      </c>
      <c r="Y110" s="90">
        <f>VLOOKUP($B110,'ОТЧЕТ 22 иномарки'!A:J,8,0)</f>
        <v>0</v>
      </c>
      <c r="Z110" s="91">
        <f t="shared" si="39"/>
        <v>0</v>
      </c>
      <c r="AB110" s="90">
        <f>VLOOKUP($B110,'ОТЧЕТ 23 иномарки'!A:J,7,0)</f>
        <v>0</v>
      </c>
      <c r="AC110" s="91">
        <f t="shared" si="55"/>
        <v>0</v>
      </c>
      <c r="AD110" s="90">
        <f>VLOOKUP($B110,'ОТЧЕТ 22 иномарки'!A:J,7,0)</f>
        <v>0</v>
      </c>
      <c r="AE110" s="91">
        <f t="shared" si="41"/>
        <v>0</v>
      </c>
      <c r="AG110" s="90">
        <f>VLOOKUP($B110,'ОТЧЕТ 23 иномарки'!A:J,6,0)</f>
        <v>0</v>
      </c>
      <c r="AH110" s="91">
        <f t="shared" si="56"/>
        <v>0</v>
      </c>
      <c r="AI110" s="90">
        <f>VLOOKUP($B110,'ОТЧЕТ 22 иномарки'!A:J,6,0)</f>
        <v>0</v>
      </c>
      <c r="AJ110" s="91">
        <f t="shared" si="43"/>
        <v>0</v>
      </c>
      <c r="AL110" s="90">
        <f>VLOOKUP($B110,'ОТЧЕТ 23 иномарки'!A:J,5,0)</f>
        <v>0</v>
      </c>
      <c r="AM110" s="91">
        <f t="shared" si="57"/>
        <v>0</v>
      </c>
      <c r="AN110" s="90">
        <f>VLOOKUP($B110,'ОТЧЕТ 22 иномарки'!A:J,5,0)</f>
        <v>0</v>
      </c>
      <c r="AO110" s="91">
        <f t="shared" si="45"/>
        <v>0</v>
      </c>
      <c r="AQ110" s="90">
        <f>VLOOKUP($B110,'ОТЧЕТ 23 иномарки'!A:J,9,0)</f>
        <v>0</v>
      </c>
      <c r="AR110" s="91">
        <f t="shared" si="58"/>
        <v>0</v>
      </c>
      <c r="AS110" s="90">
        <f>VLOOKUP($B110,'ОТЧЕТ 22 иномарки'!A:J,9,0)</f>
        <v>0</v>
      </c>
      <c r="AT110" s="91">
        <f t="shared" si="47"/>
        <v>0</v>
      </c>
      <c r="AU110" s="85"/>
      <c r="AV110" s="90">
        <f>VLOOKUP($B110,'ОТЧЕТ 23 иномарки'!A:J,2,0)</f>
        <v>1</v>
      </c>
      <c r="AW110" s="91">
        <f t="shared" si="59"/>
        <v>4.0716612377850165E-4</v>
      </c>
      <c r="AX110" s="90">
        <f>VLOOKUP($B110,'ОТЧЕТ 22 иномарки'!A:J,2,0)</f>
        <v>0</v>
      </c>
      <c r="AY110" s="91">
        <f t="shared" si="49"/>
        <v>0</v>
      </c>
    </row>
    <row r="111" spans="1:51" ht="15" hidden="1" customHeight="1" outlineLevel="1" x14ac:dyDescent="0.2">
      <c r="A111" s="89">
        <v>105</v>
      </c>
      <c r="B111" s="83" t="str">
        <f>'ОТЧЕТ 23 иномарки'!A113</f>
        <v>SAIC-GM-Wuling</v>
      </c>
      <c r="C111" s="90">
        <f>VLOOKUP($B111,'ОТЧЕТ 23 иномарки'!A:J,10,0)</f>
        <v>1</v>
      </c>
      <c r="D111" s="91">
        <f t="shared" si="50"/>
        <v>3.8423410615619888E-6</v>
      </c>
      <c r="E111" s="90">
        <f>VLOOKUP($B111,'ОТЧЕТ 22 иномарки'!A:J,10,0)</f>
        <v>0</v>
      </c>
      <c r="F111" s="91">
        <f t="shared" si="31"/>
        <v>0</v>
      </c>
      <c r="G111" s="85"/>
      <c r="H111" s="90" t="e">
        <f>VLOOKUP($B111,'СВОД Регионы'!A:J,2,0)</f>
        <v>#N/A</v>
      </c>
      <c r="I111" s="91" t="e">
        <f t="shared" si="51"/>
        <v>#N/A</v>
      </c>
      <c r="J111" s="90" t="e">
        <f>VLOOKUP($B111,'СВОД Регионы'!A:J,3,0)</f>
        <v>#N/A</v>
      </c>
      <c r="K111" s="91">
        <f t="shared" si="33"/>
        <v>0</v>
      </c>
      <c r="M111" s="90">
        <f>VLOOKUP($B111,'ОТЧЕТ 23 иномарки'!A:J,3,0)</f>
        <v>0</v>
      </c>
      <c r="N111" s="91">
        <f t="shared" si="52"/>
        <v>0</v>
      </c>
      <c r="O111" s="90">
        <f>VLOOKUP($B111,'ОТЧЕТ 22 иномарки'!A:J,3,0)</f>
        <v>0</v>
      </c>
      <c r="P111" s="91">
        <f t="shared" si="35"/>
        <v>0</v>
      </c>
      <c r="R111" s="90">
        <f>VLOOKUP($B111,'ОТЧЕТ 23 иномарки'!A:J,4,0)</f>
        <v>0</v>
      </c>
      <c r="S111" s="91">
        <f t="shared" si="53"/>
        <v>0</v>
      </c>
      <c r="T111" s="90">
        <f>VLOOKUP($B111,'ОТЧЕТ 22 иномарки'!A:J,4,0)</f>
        <v>0</v>
      </c>
      <c r="U111" s="91">
        <f t="shared" si="37"/>
        <v>0</v>
      </c>
      <c r="W111" s="90">
        <f>VLOOKUP($B111,'ОТЧЕТ 23 иномарки'!A:J,8,0)</f>
        <v>1</v>
      </c>
      <c r="X111" s="91">
        <f t="shared" si="54"/>
        <v>8.3999731200860161E-6</v>
      </c>
      <c r="Y111" s="90">
        <f>VLOOKUP($B111,'ОТЧЕТ 22 иномарки'!A:J,8,0)</f>
        <v>0</v>
      </c>
      <c r="Z111" s="91">
        <f t="shared" si="39"/>
        <v>0</v>
      </c>
      <c r="AB111" s="90">
        <f>VLOOKUP($B111,'ОТЧЕТ 23 иномарки'!A:J,7,0)</f>
        <v>0</v>
      </c>
      <c r="AC111" s="91">
        <f t="shared" si="55"/>
        <v>0</v>
      </c>
      <c r="AD111" s="90">
        <f>VLOOKUP($B111,'ОТЧЕТ 22 иномарки'!A:J,7,0)</f>
        <v>0</v>
      </c>
      <c r="AE111" s="91">
        <f t="shared" si="41"/>
        <v>0</v>
      </c>
      <c r="AG111" s="90">
        <f>VLOOKUP($B111,'ОТЧЕТ 23 иномарки'!A:J,6,0)</f>
        <v>0</v>
      </c>
      <c r="AH111" s="91">
        <f t="shared" si="56"/>
        <v>0</v>
      </c>
      <c r="AI111" s="90">
        <f>VLOOKUP($B111,'ОТЧЕТ 22 иномарки'!A:J,6,0)</f>
        <v>0</v>
      </c>
      <c r="AJ111" s="91">
        <f t="shared" si="43"/>
        <v>0</v>
      </c>
      <c r="AL111" s="90">
        <f>VLOOKUP($B111,'ОТЧЕТ 23 иномарки'!A:J,5,0)</f>
        <v>0</v>
      </c>
      <c r="AM111" s="91">
        <f t="shared" si="57"/>
        <v>0</v>
      </c>
      <c r="AN111" s="90">
        <f>VLOOKUP($B111,'ОТЧЕТ 22 иномарки'!A:J,5,0)</f>
        <v>0</v>
      </c>
      <c r="AO111" s="91">
        <f t="shared" si="45"/>
        <v>0</v>
      </c>
      <c r="AQ111" s="90">
        <f>VLOOKUP($B111,'ОТЧЕТ 23 иномарки'!A:J,9,0)</f>
        <v>0</v>
      </c>
      <c r="AR111" s="91">
        <f t="shared" si="58"/>
        <v>0</v>
      </c>
      <c r="AS111" s="90">
        <f>VLOOKUP($B111,'ОТЧЕТ 22 иномарки'!A:J,9,0)</f>
        <v>0</v>
      </c>
      <c r="AT111" s="91">
        <f t="shared" si="47"/>
        <v>0</v>
      </c>
      <c r="AU111" s="85"/>
      <c r="AV111" s="90">
        <f>VLOOKUP($B111,'ОТЧЕТ 23 иномарки'!A:J,2,0)</f>
        <v>0</v>
      </c>
      <c r="AW111" s="91">
        <f t="shared" si="59"/>
        <v>0</v>
      </c>
      <c r="AX111" s="90">
        <f>VLOOKUP($B111,'ОТЧЕТ 22 иномарки'!A:J,2,0)</f>
        <v>0</v>
      </c>
      <c r="AY111" s="91">
        <f t="shared" si="49"/>
        <v>0</v>
      </c>
    </row>
    <row r="112" spans="1:51" ht="15" hidden="1" customHeight="1" outlineLevel="1" x14ac:dyDescent="0.2">
      <c r="A112" s="89">
        <v>106</v>
      </c>
      <c r="B112" s="83" t="str">
        <f>'ОТЧЕТ 23 иномарки'!A114</f>
        <v>SMA</v>
      </c>
      <c r="C112" s="90">
        <f>VLOOKUP($B112,'ОТЧЕТ 23 иномарки'!A:J,10,0)</f>
        <v>0</v>
      </c>
      <c r="D112" s="91">
        <f t="shared" si="50"/>
        <v>0</v>
      </c>
      <c r="E112" s="90">
        <f>VLOOKUP($B112,'ОТЧЕТ 22 иномарки'!A:J,10,0)</f>
        <v>2</v>
      </c>
      <c r="F112" s="91">
        <f t="shared" si="31"/>
        <v>-1</v>
      </c>
      <c r="G112" s="85"/>
      <c r="H112" s="90" t="e">
        <f>VLOOKUP($B112,'СВОД Регионы'!A:J,2,0)</f>
        <v>#N/A</v>
      </c>
      <c r="I112" s="91" t="e">
        <f t="shared" si="51"/>
        <v>#N/A</v>
      </c>
      <c r="J112" s="90" t="e">
        <f>VLOOKUP($B112,'СВОД Регионы'!A:J,3,0)</f>
        <v>#N/A</v>
      </c>
      <c r="K112" s="91">
        <f t="shared" si="33"/>
        <v>0</v>
      </c>
      <c r="M112" s="90">
        <f>VLOOKUP($B112,'ОТЧЕТ 23 иномарки'!A:J,3,0)</f>
        <v>0</v>
      </c>
      <c r="N112" s="91">
        <f t="shared" si="52"/>
        <v>0</v>
      </c>
      <c r="O112" s="90">
        <f>VLOOKUP($B112,'ОТЧЕТ 22 иномарки'!A:J,3,0)</f>
        <v>0</v>
      </c>
      <c r="P112" s="91">
        <f t="shared" si="35"/>
        <v>0</v>
      </c>
      <c r="R112" s="90">
        <f>VLOOKUP($B112,'ОТЧЕТ 23 иномарки'!A:J,4,0)</f>
        <v>0</v>
      </c>
      <c r="S112" s="91">
        <f t="shared" si="53"/>
        <v>0</v>
      </c>
      <c r="T112" s="90">
        <f>VLOOKUP($B112,'ОТЧЕТ 22 иномарки'!A:J,4,0)</f>
        <v>0</v>
      </c>
      <c r="U112" s="91">
        <f t="shared" si="37"/>
        <v>0</v>
      </c>
      <c r="W112" s="90">
        <f>VLOOKUP($B112,'ОТЧЕТ 23 иномарки'!A:J,8,0)</f>
        <v>0</v>
      </c>
      <c r="X112" s="91">
        <f t="shared" si="54"/>
        <v>0</v>
      </c>
      <c r="Y112" s="90">
        <f>VLOOKUP($B112,'ОТЧЕТ 22 иномарки'!A:J,8,0)</f>
        <v>2</v>
      </c>
      <c r="Z112" s="91">
        <f t="shared" si="39"/>
        <v>-1</v>
      </c>
      <c r="AB112" s="90">
        <f>VLOOKUP($B112,'ОТЧЕТ 23 иномарки'!A:J,7,0)</f>
        <v>0</v>
      </c>
      <c r="AC112" s="91">
        <f t="shared" si="55"/>
        <v>0</v>
      </c>
      <c r="AD112" s="90">
        <f>VLOOKUP($B112,'ОТЧЕТ 22 иномарки'!A:J,7,0)</f>
        <v>0</v>
      </c>
      <c r="AE112" s="91">
        <f t="shared" si="41"/>
        <v>0</v>
      </c>
      <c r="AG112" s="90">
        <f>VLOOKUP($B112,'ОТЧЕТ 23 иномарки'!A:J,6,0)</f>
        <v>0</v>
      </c>
      <c r="AH112" s="91">
        <f t="shared" si="56"/>
        <v>0</v>
      </c>
      <c r="AI112" s="90">
        <f>VLOOKUP($B112,'ОТЧЕТ 22 иномарки'!A:J,6,0)</f>
        <v>0</v>
      </c>
      <c r="AJ112" s="91">
        <f t="shared" si="43"/>
        <v>0</v>
      </c>
      <c r="AL112" s="90">
        <f>VLOOKUP($B112,'ОТЧЕТ 23 иномарки'!A:J,5,0)</f>
        <v>0</v>
      </c>
      <c r="AM112" s="91">
        <f t="shared" si="57"/>
        <v>0</v>
      </c>
      <c r="AN112" s="90">
        <f>VLOOKUP($B112,'ОТЧЕТ 22 иномарки'!A:J,5,0)</f>
        <v>0</v>
      </c>
      <c r="AO112" s="91">
        <f t="shared" si="45"/>
        <v>0</v>
      </c>
      <c r="AQ112" s="90">
        <f>VLOOKUP($B112,'ОТЧЕТ 23 иномарки'!A:J,9,0)</f>
        <v>0</v>
      </c>
      <c r="AR112" s="91">
        <f t="shared" si="58"/>
        <v>0</v>
      </c>
      <c r="AS112" s="90">
        <f>VLOOKUP($B112,'ОТЧЕТ 22 иномарки'!A:J,9,0)</f>
        <v>0</v>
      </c>
      <c r="AT112" s="91">
        <f t="shared" si="47"/>
        <v>0</v>
      </c>
      <c r="AU112" s="85"/>
      <c r="AV112" s="90">
        <f>VLOOKUP($B112,'ОТЧЕТ 23 иномарки'!A:J,2,0)</f>
        <v>0</v>
      </c>
      <c r="AW112" s="91">
        <f t="shared" si="59"/>
        <v>0</v>
      </c>
      <c r="AX112" s="90">
        <f>VLOOKUP($B112,'ОТЧЕТ 22 иномарки'!A:J,2,0)</f>
        <v>0</v>
      </c>
      <c r="AY112" s="91">
        <f t="shared" si="49"/>
        <v>0</v>
      </c>
    </row>
    <row r="113" spans="1:51" ht="15" hidden="1" customHeight="1" outlineLevel="1" x14ac:dyDescent="0.2">
      <c r="A113" s="89">
        <v>107</v>
      </c>
      <c r="B113" s="83" t="str">
        <f>'ОТЧЕТ 23 иномарки'!A115</f>
        <v>DATSUN</v>
      </c>
      <c r="C113" s="90">
        <f>VLOOKUP($B113,'ОТЧЕТ 23 иномарки'!A:J,10,0)</f>
        <v>0</v>
      </c>
      <c r="D113" s="91">
        <f t="shared" si="50"/>
        <v>0</v>
      </c>
      <c r="E113" s="90">
        <f>VLOOKUP($B113,'ОТЧЕТ 22 иномарки'!A:J,10,0)</f>
        <v>2</v>
      </c>
      <c r="F113" s="91">
        <f t="shared" si="31"/>
        <v>-1</v>
      </c>
      <c r="G113" s="85"/>
      <c r="H113" s="90" t="e">
        <f>VLOOKUP($B113,'СВОД Регионы'!A:J,2,0)</f>
        <v>#N/A</v>
      </c>
      <c r="I113" s="91" t="e">
        <f t="shared" si="51"/>
        <v>#N/A</v>
      </c>
      <c r="J113" s="90" t="e">
        <f>VLOOKUP($B113,'СВОД Регионы'!A:J,3,0)</f>
        <v>#N/A</v>
      </c>
      <c r="K113" s="91">
        <f t="shared" si="33"/>
        <v>0</v>
      </c>
      <c r="M113" s="90">
        <f>VLOOKUP($B113,'ОТЧЕТ 23 иномарки'!A:J,3,0)</f>
        <v>0</v>
      </c>
      <c r="N113" s="91">
        <f t="shared" si="52"/>
        <v>0</v>
      </c>
      <c r="O113" s="90">
        <f>VLOOKUP($B113,'ОТЧЕТ 22 иномарки'!A:J,3,0)</f>
        <v>0</v>
      </c>
      <c r="P113" s="91">
        <f t="shared" si="35"/>
        <v>0</v>
      </c>
      <c r="R113" s="90">
        <f>VLOOKUP($B113,'ОТЧЕТ 23 иномарки'!A:J,4,0)</f>
        <v>0</v>
      </c>
      <c r="S113" s="91">
        <f t="shared" si="53"/>
        <v>0</v>
      </c>
      <c r="T113" s="90">
        <f>VLOOKUP($B113,'ОТЧЕТ 22 иномарки'!A:J,4,0)</f>
        <v>0</v>
      </c>
      <c r="U113" s="91">
        <f t="shared" si="37"/>
        <v>0</v>
      </c>
      <c r="W113" s="90">
        <f>VLOOKUP($B113,'ОТЧЕТ 23 иномарки'!A:J,8,0)</f>
        <v>0</v>
      </c>
      <c r="X113" s="91">
        <f t="shared" si="54"/>
        <v>0</v>
      </c>
      <c r="Y113" s="90">
        <f>VLOOKUP($B113,'ОТЧЕТ 22 иномарки'!A:J,8,0)</f>
        <v>0</v>
      </c>
      <c r="Z113" s="91">
        <f t="shared" si="39"/>
        <v>0</v>
      </c>
      <c r="AB113" s="90">
        <f>VLOOKUP($B113,'ОТЧЕТ 23 иномарки'!A:J,7,0)</f>
        <v>0</v>
      </c>
      <c r="AC113" s="91">
        <f t="shared" si="55"/>
        <v>0</v>
      </c>
      <c r="AD113" s="90">
        <f>VLOOKUP($B113,'ОТЧЕТ 22 иномарки'!A:J,7,0)</f>
        <v>2</v>
      </c>
      <c r="AE113" s="91">
        <f t="shared" si="41"/>
        <v>-1</v>
      </c>
      <c r="AG113" s="90">
        <f>VLOOKUP($B113,'ОТЧЕТ 23 иномарки'!A:J,6,0)</f>
        <v>0</v>
      </c>
      <c r="AH113" s="91">
        <f t="shared" si="56"/>
        <v>0</v>
      </c>
      <c r="AI113" s="90">
        <f>VLOOKUP($B113,'ОТЧЕТ 22 иномарки'!A:J,6,0)</f>
        <v>0</v>
      </c>
      <c r="AJ113" s="91">
        <f t="shared" si="43"/>
        <v>0</v>
      </c>
      <c r="AL113" s="90">
        <f>VLOOKUP($B113,'ОТЧЕТ 23 иномарки'!A:J,5,0)</f>
        <v>0</v>
      </c>
      <c r="AM113" s="91">
        <f t="shared" si="57"/>
        <v>0</v>
      </c>
      <c r="AN113" s="90">
        <f>VLOOKUP($B113,'ОТЧЕТ 22 иномарки'!A:J,5,0)</f>
        <v>0</v>
      </c>
      <c r="AO113" s="91">
        <f t="shared" si="45"/>
        <v>0</v>
      </c>
      <c r="AQ113" s="90">
        <f>VLOOKUP($B113,'ОТЧЕТ 23 иномарки'!A:J,9,0)</f>
        <v>0</v>
      </c>
      <c r="AR113" s="91">
        <f t="shared" si="58"/>
        <v>0</v>
      </c>
      <c r="AS113" s="90">
        <f>VLOOKUP($B113,'ОТЧЕТ 22 иномарки'!A:J,9,0)</f>
        <v>0</v>
      </c>
      <c r="AT113" s="91">
        <f t="shared" si="47"/>
        <v>0</v>
      </c>
      <c r="AU113" s="85"/>
      <c r="AV113" s="90">
        <f>VLOOKUP($B113,'ОТЧЕТ 23 иномарки'!A:J,2,0)</f>
        <v>0</v>
      </c>
      <c r="AW113" s="91">
        <f t="shared" si="59"/>
        <v>0</v>
      </c>
      <c r="AX113" s="90">
        <f>VLOOKUP($B113,'ОТЧЕТ 22 иномарки'!A:J,2,0)</f>
        <v>0</v>
      </c>
      <c r="AY113" s="91">
        <f t="shared" si="49"/>
        <v>0</v>
      </c>
    </row>
    <row r="114" spans="1:51" ht="15" hidden="1" customHeight="1" outlineLevel="1" x14ac:dyDescent="0.2">
      <c r="A114" s="89">
        <v>108</v>
      </c>
      <c r="B114" s="83" t="str">
        <f>'ОТЧЕТ 23 иномарки'!A116</f>
        <v>RAVON</v>
      </c>
      <c r="C114" s="90">
        <f>VLOOKUP($B114,'ОТЧЕТ 23 иномарки'!A:J,10,0)</f>
        <v>0</v>
      </c>
      <c r="D114" s="91">
        <f t="shared" si="50"/>
        <v>0</v>
      </c>
      <c r="E114" s="90">
        <f>VLOOKUP($B114,'ОТЧЕТ 22 иномарки'!A:J,10,0)</f>
        <v>1</v>
      </c>
      <c r="F114" s="91">
        <f t="shared" si="31"/>
        <v>-1</v>
      </c>
      <c r="G114" s="85"/>
      <c r="H114" s="90" t="e">
        <f>VLOOKUP($B114,'СВОД Регионы'!A:J,2,0)</f>
        <v>#N/A</v>
      </c>
      <c r="I114" s="91" t="e">
        <f t="shared" si="51"/>
        <v>#N/A</v>
      </c>
      <c r="J114" s="90" t="e">
        <f>VLOOKUP($B114,'СВОД Регионы'!A:J,3,0)</f>
        <v>#N/A</v>
      </c>
      <c r="K114" s="91">
        <f t="shared" si="33"/>
        <v>0</v>
      </c>
      <c r="M114" s="90">
        <f>VLOOKUP($B114,'ОТЧЕТ 23 иномарки'!A:J,3,0)</f>
        <v>0</v>
      </c>
      <c r="N114" s="91">
        <f t="shared" si="52"/>
        <v>0</v>
      </c>
      <c r="O114" s="90">
        <f>VLOOKUP($B114,'ОТЧЕТ 22 иномарки'!A:J,3,0)</f>
        <v>1</v>
      </c>
      <c r="P114" s="91">
        <f t="shared" si="35"/>
        <v>-1</v>
      </c>
      <c r="R114" s="90">
        <f>VLOOKUP($B114,'ОТЧЕТ 23 иномарки'!A:J,4,0)</f>
        <v>0</v>
      </c>
      <c r="S114" s="91">
        <f t="shared" si="53"/>
        <v>0</v>
      </c>
      <c r="T114" s="90">
        <f>VLOOKUP($B114,'ОТЧЕТ 22 иномарки'!A:J,4,0)</f>
        <v>0</v>
      </c>
      <c r="U114" s="91">
        <f t="shared" si="37"/>
        <v>0</v>
      </c>
      <c r="W114" s="90">
        <f>VLOOKUP($B114,'ОТЧЕТ 23 иномарки'!A:J,8,0)</f>
        <v>0</v>
      </c>
      <c r="X114" s="91">
        <f t="shared" si="54"/>
        <v>0</v>
      </c>
      <c r="Y114" s="90">
        <f>VLOOKUP($B114,'ОТЧЕТ 22 иномарки'!A:J,8,0)</f>
        <v>0</v>
      </c>
      <c r="Z114" s="91">
        <f t="shared" si="39"/>
        <v>0</v>
      </c>
      <c r="AB114" s="90">
        <f>VLOOKUP($B114,'ОТЧЕТ 23 иномарки'!A:J,7,0)</f>
        <v>0</v>
      </c>
      <c r="AC114" s="91">
        <f t="shared" si="55"/>
        <v>0</v>
      </c>
      <c r="AD114" s="90">
        <f>VLOOKUP($B114,'ОТЧЕТ 22 иномарки'!A:J,7,0)</f>
        <v>0</v>
      </c>
      <c r="AE114" s="91">
        <f t="shared" si="41"/>
        <v>0</v>
      </c>
      <c r="AG114" s="90">
        <f>VLOOKUP($B114,'ОТЧЕТ 23 иномарки'!A:J,6,0)</f>
        <v>0</v>
      </c>
      <c r="AH114" s="91">
        <f t="shared" si="56"/>
        <v>0</v>
      </c>
      <c r="AI114" s="90">
        <f>VLOOKUP($B114,'ОТЧЕТ 22 иномарки'!A:J,6,0)</f>
        <v>0</v>
      </c>
      <c r="AJ114" s="91">
        <f t="shared" si="43"/>
        <v>0</v>
      </c>
      <c r="AL114" s="90">
        <f>VLOOKUP($B114,'ОТЧЕТ 23 иномарки'!A:J,5,0)</f>
        <v>0</v>
      </c>
      <c r="AM114" s="91">
        <f t="shared" si="57"/>
        <v>0</v>
      </c>
      <c r="AN114" s="90">
        <f>VLOOKUP($B114,'ОТЧЕТ 22 иномарки'!A:J,5,0)</f>
        <v>0</v>
      </c>
      <c r="AO114" s="91">
        <f t="shared" si="45"/>
        <v>0</v>
      </c>
      <c r="AQ114" s="90">
        <f>VLOOKUP($B114,'ОТЧЕТ 23 иномарки'!A:J,9,0)</f>
        <v>0</v>
      </c>
      <c r="AR114" s="91">
        <f t="shared" si="58"/>
        <v>0</v>
      </c>
      <c r="AS114" s="90">
        <f>VLOOKUP($B114,'ОТЧЕТ 22 иномарки'!A:J,9,0)</f>
        <v>0</v>
      </c>
      <c r="AT114" s="91">
        <f t="shared" si="47"/>
        <v>0</v>
      </c>
      <c r="AU114" s="85"/>
      <c r="AV114" s="90">
        <f>VLOOKUP($B114,'ОТЧЕТ 23 иномарки'!A:J,2,0)</f>
        <v>0</v>
      </c>
      <c r="AW114" s="91">
        <f t="shared" si="59"/>
        <v>0</v>
      </c>
      <c r="AX114" s="90">
        <f>VLOOKUP($B114,'ОТЧЕТ 22 иномарки'!A:J,2,0)</f>
        <v>0</v>
      </c>
      <c r="AY114" s="91">
        <f t="shared" si="49"/>
        <v>0</v>
      </c>
    </row>
    <row r="115" spans="1:51" ht="15" hidden="1" customHeight="1" outlineLevel="1" x14ac:dyDescent="0.2">
      <c r="A115" s="89">
        <v>109</v>
      </c>
      <c r="B115" s="83" t="str">
        <f>'ОТЧЕТ 23 иномарки'!A117</f>
        <v>APAL</v>
      </c>
      <c r="C115" s="90">
        <f>VLOOKUP($B115,'ОТЧЕТ 23 иномарки'!A:J,10,0)</f>
        <v>0</v>
      </c>
      <c r="D115" s="91">
        <f t="shared" si="50"/>
        <v>0</v>
      </c>
      <c r="E115" s="90">
        <f>VLOOKUP($B115,'ОТЧЕТ 22 иномарки'!A:J,10,0)</f>
        <v>2</v>
      </c>
      <c r="F115" s="91">
        <f t="shared" si="31"/>
        <v>-1</v>
      </c>
      <c r="G115" s="85"/>
      <c r="H115" s="90" t="e">
        <f>VLOOKUP($B115,'СВОД Регионы'!A:J,2,0)</f>
        <v>#N/A</v>
      </c>
      <c r="I115" s="91" t="e">
        <f t="shared" si="51"/>
        <v>#N/A</v>
      </c>
      <c r="J115" s="90" t="e">
        <f>VLOOKUP($B115,'СВОД Регионы'!A:J,3,0)</f>
        <v>#N/A</v>
      </c>
      <c r="K115" s="91">
        <f t="shared" si="33"/>
        <v>0</v>
      </c>
      <c r="M115" s="90">
        <f>VLOOKUP($B115,'ОТЧЕТ 23 иномарки'!A:J,3,0)</f>
        <v>0</v>
      </c>
      <c r="N115" s="91">
        <f t="shared" si="52"/>
        <v>0</v>
      </c>
      <c r="O115" s="90">
        <f>VLOOKUP($B115,'ОТЧЕТ 22 иномарки'!A:J,3,0)</f>
        <v>0</v>
      </c>
      <c r="P115" s="91">
        <f t="shared" si="35"/>
        <v>0</v>
      </c>
      <c r="R115" s="90">
        <f>VLOOKUP($B115,'ОТЧЕТ 23 иномарки'!A:J,4,0)</f>
        <v>0</v>
      </c>
      <c r="S115" s="91">
        <f t="shared" si="53"/>
        <v>0</v>
      </c>
      <c r="T115" s="90">
        <f>VLOOKUP($B115,'ОТЧЕТ 22 иномарки'!A:J,4,0)</f>
        <v>0</v>
      </c>
      <c r="U115" s="91">
        <f t="shared" si="37"/>
        <v>0</v>
      </c>
      <c r="W115" s="90">
        <f>VLOOKUP($B115,'ОТЧЕТ 23 иномарки'!A:J,8,0)</f>
        <v>0</v>
      </c>
      <c r="X115" s="91">
        <f t="shared" si="54"/>
        <v>0</v>
      </c>
      <c r="Y115" s="90">
        <f>VLOOKUP($B115,'ОТЧЕТ 22 иномарки'!A:J,8,0)</f>
        <v>2</v>
      </c>
      <c r="Z115" s="91">
        <f t="shared" si="39"/>
        <v>-1</v>
      </c>
      <c r="AB115" s="90">
        <f>VLOOKUP($B115,'ОТЧЕТ 23 иномарки'!A:J,7,0)</f>
        <v>0</v>
      </c>
      <c r="AC115" s="91">
        <f t="shared" si="55"/>
        <v>0</v>
      </c>
      <c r="AD115" s="90">
        <f>VLOOKUP($B115,'ОТЧЕТ 22 иномарки'!A:J,7,0)</f>
        <v>0</v>
      </c>
      <c r="AE115" s="91">
        <f t="shared" si="41"/>
        <v>0</v>
      </c>
      <c r="AG115" s="90">
        <f>VLOOKUP($B115,'ОТЧЕТ 23 иномарки'!A:J,6,0)</f>
        <v>0</v>
      </c>
      <c r="AH115" s="91">
        <f t="shared" si="56"/>
        <v>0</v>
      </c>
      <c r="AI115" s="90">
        <f>VLOOKUP($B115,'ОТЧЕТ 22 иномарки'!A:J,6,0)</f>
        <v>0</v>
      </c>
      <c r="AJ115" s="91">
        <f t="shared" si="43"/>
        <v>0</v>
      </c>
      <c r="AL115" s="90">
        <f>VLOOKUP($B115,'ОТЧЕТ 23 иномарки'!A:J,5,0)</f>
        <v>0</v>
      </c>
      <c r="AM115" s="91">
        <f t="shared" si="57"/>
        <v>0</v>
      </c>
      <c r="AN115" s="90">
        <f>VLOOKUP($B115,'ОТЧЕТ 22 иномарки'!A:J,5,0)</f>
        <v>0</v>
      </c>
      <c r="AO115" s="91">
        <f t="shared" si="45"/>
        <v>0</v>
      </c>
      <c r="AQ115" s="90">
        <f>VLOOKUP($B115,'ОТЧЕТ 23 иномарки'!A:J,9,0)</f>
        <v>0</v>
      </c>
      <c r="AR115" s="91">
        <f t="shared" si="58"/>
        <v>0</v>
      </c>
      <c r="AS115" s="90">
        <f>VLOOKUP($B115,'ОТЧЕТ 22 иномарки'!A:J,9,0)</f>
        <v>0</v>
      </c>
      <c r="AT115" s="91">
        <f t="shared" si="47"/>
        <v>0</v>
      </c>
      <c r="AU115" s="85"/>
      <c r="AV115" s="90">
        <f>VLOOKUP($B115,'ОТЧЕТ 23 иномарки'!A:J,2,0)</f>
        <v>0</v>
      </c>
      <c r="AW115" s="91">
        <f t="shared" si="59"/>
        <v>0</v>
      </c>
      <c r="AX115" s="90">
        <f>VLOOKUP($B115,'ОТЧЕТ 22 иномарки'!A:J,2,0)</f>
        <v>0</v>
      </c>
      <c r="AY115" s="91">
        <f t="shared" si="49"/>
        <v>0</v>
      </c>
    </row>
    <row r="116" spans="1:51" ht="15" hidden="1" customHeight="1" outlineLevel="1" x14ac:dyDescent="0.2">
      <c r="A116" s="89">
        <v>110</v>
      </c>
      <c r="B116" s="83" t="str">
        <f>'ОТЧЕТ 23 иномарки'!A118</f>
        <v>SIMING</v>
      </c>
      <c r="C116" s="90">
        <f>VLOOKUP($B116,'ОТЧЕТ 23 иномарки'!A:J,10,0)</f>
        <v>0</v>
      </c>
      <c r="D116" s="91">
        <f t="shared" si="50"/>
        <v>0</v>
      </c>
      <c r="E116" s="90">
        <f>VLOOKUP($B116,'ОТЧЕТ 22 иномарки'!A:J,10,0)</f>
        <v>2</v>
      </c>
      <c r="F116" s="91">
        <f t="shared" si="31"/>
        <v>-1</v>
      </c>
      <c r="G116" s="85"/>
      <c r="H116" s="90" t="e">
        <f>VLOOKUP($B116,'СВОД Регионы'!A:J,2,0)</f>
        <v>#N/A</v>
      </c>
      <c r="I116" s="91" t="e">
        <f t="shared" si="51"/>
        <v>#N/A</v>
      </c>
      <c r="J116" s="90" t="e">
        <f>VLOOKUP($B116,'СВОД Регионы'!A:J,3,0)</f>
        <v>#N/A</v>
      </c>
      <c r="K116" s="91">
        <f t="shared" si="33"/>
        <v>0</v>
      </c>
      <c r="M116" s="90">
        <f>VLOOKUP($B116,'ОТЧЕТ 23 иномарки'!A:J,3,0)</f>
        <v>0</v>
      </c>
      <c r="N116" s="91">
        <f t="shared" si="52"/>
        <v>0</v>
      </c>
      <c r="O116" s="90">
        <f>VLOOKUP($B116,'ОТЧЕТ 22 иномарки'!A:J,3,0)</f>
        <v>0</v>
      </c>
      <c r="P116" s="91">
        <f t="shared" si="35"/>
        <v>0</v>
      </c>
      <c r="R116" s="90">
        <f>VLOOKUP($B116,'ОТЧЕТ 23 иномарки'!A:J,4,0)</f>
        <v>0</v>
      </c>
      <c r="S116" s="91">
        <f t="shared" si="53"/>
        <v>0</v>
      </c>
      <c r="T116" s="90">
        <f>VLOOKUP($B116,'ОТЧЕТ 22 иномарки'!A:J,4,0)</f>
        <v>0</v>
      </c>
      <c r="U116" s="91">
        <f t="shared" si="37"/>
        <v>0</v>
      </c>
      <c r="W116" s="90">
        <f>VLOOKUP($B116,'ОТЧЕТ 23 иномарки'!A:J,8,0)</f>
        <v>0</v>
      </c>
      <c r="X116" s="91">
        <f t="shared" si="54"/>
        <v>0</v>
      </c>
      <c r="Y116" s="90">
        <f>VLOOKUP($B116,'ОТЧЕТ 22 иномарки'!A:J,8,0)</f>
        <v>1</v>
      </c>
      <c r="Z116" s="91">
        <f t="shared" si="39"/>
        <v>-1</v>
      </c>
      <c r="AB116" s="90">
        <f>VLOOKUP($B116,'ОТЧЕТ 23 иномарки'!A:J,7,0)</f>
        <v>0</v>
      </c>
      <c r="AC116" s="91">
        <f t="shared" si="55"/>
        <v>0</v>
      </c>
      <c r="AD116" s="90">
        <f>VLOOKUP($B116,'ОТЧЕТ 22 иномарки'!A:J,7,0)</f>
        <v>0</v>
      </c>
      <c r="AE116" s="91">
        <f t="shared" si="41"/>
        <v>0</v>
      </c>
      <c r="AG116" s="90">
        <f>VLOOKUP($B116,'ОТЧЕТ 23 иномарки'!A:J,6,0)</f>
        <v>0</v>
      </c>
      <c r="AH116" s="91">
        <f t="shared" si="56"/>
        <v>0</v>
      </c>
      <c r="AI116" s="90">
        <f>VLOOKUP($B116,'ОТЧЕТ 22 иномарки'!A:J,6,0)</f>
        <v>0</v>
      </c>
      <c r="AJ116" s="91">
        <f t="shared" si="43"/>
        <v>0</v>
      </c>
      <c r="AL116" s="90">
        <f>VLOOKUP($B116,'ОТЧЕТ 23 иномарки'!A:J,5,0)</f>
        <v>0</v>
      </c>
      <c r="AM116" s="91">
        <f t="shared" si="57"/>
        <v>0</v>
      </c>
      <c r="AN116" s="90">
        <f>VLOOKUP($B116,'ОТЧЕТ 22 иномарки'!A:J,5,0)</f>
        <v>0</v>
      </c>
      <c r="AO116" s="91">
        <f t="shared" si="45"/>
        <v>0</v>
      </c>
      <c r="AQ116" s="90">
        <f>VLOOKUP($B116,'ОТЧЕТ 23 иномарки'!A:J,9,0)</f>
        <v>0</v>
      </c>
      <c r="AR116" s="91">
        <f t="shared" si="58"/>
        <v>0</v>
      </c>
      <c r="AS116" s="90">
        <f>VLOOKUP($B116,'ОТЧЕТ 22 иномарки'!A:J,9,0)</f>
        <v>1</v>
      </c>
      <c r="AT116" s="91">
        <f t="shared" si="47"/>
        <v>-1</v>
      </c>
      <c r="AU116" s="85"/>
      <c r="AV116" s="90">
        <f>VLOOKUP($B116,'ОТЧЕТ 23 иномарки'!A:J,2,0)</f>
        <v>0</v>
      </c>
      <c r="AW116" s="91">
        <f t="shared" si="59"/>
        <v>0</v>
      </c>
      <c r="AX116" s="90">
        <f>VLOOKUP($B116,'ОТЧЕТ 22 иномарки'!A:J,2,0)</f>
        <v>0</v>
      </c>
      <c r="AY116" s="91">
        <f t="shared" si="49"/>
        <v>0</v>
      </c>
    </row>
    <row r="117" spans="1:51" ht="15" hidden="1" customHeight="1" outlineLevel="1" x14ac:dyDescent="0.2">
      <c r="A117" s="89">
        <v>111</v>
      </c>
      <c r="B117" s="83" t="str">
        <f>'ОТЧЕТ 23 иномарки'!A119</f>
        <v>LINGSTAR</v>
      </c>
      <c r="C117" s="90">
        <f>VLOOKUP($B117,'ОТЧЕТ 23 иномарки'!A:J,10,0)</f>
        <v>0</v>
      </c>
      <c r="D117" s="91">
        <f t="shared" si="50"/>
        <v>0</v>
      </c>
      <c r="E117" s="90">
        <f>VLOOKUP($B117,'ОТЧЕТ 22 иномарки'!A:J,10,0)</f>
        <v>1</v>
      </c>
      <c r="F117" s="91">
        <f t="shared" si="31"/>
        <v>-1</v>
      </c>
      <c r="G117" s="85"/>
      <c r="H117" s="90" t="e">
        <f>VLOOKUP($B117,'СВОД Регионы'!A:J,2,0)</f>
        <v>#N/A</v>
      </c>
      <c r="I117" s="91" t="e">
        <f t="shared" si="51"/>
        <v>#N/A</v>
      </c>
      <c r="J117" s="90" t="e">
        <f>VLOOKUP($B117,'СВОД Регионы'!A:J,3,0)</f>
        <v>#N/A</v>
      </c>
      <c r="K117" s="91">
        <f t="shared" si="33"/>
        <v>0</v>
      </c>
      <c r="M117" s="90">
        <f>VLOOKUP($B117,'ОТЧЕТ 23 иномарки'!A:J,3,0)</f>
        <v>0</v>
      </c>
      <c r="N117" s="91">
        <f t="shared" si="52"/>
        <v>0</v>
      </c>
      <c r="O117" s="90">
        <f>VLOOKUP($B117,'ОТЧЕТ 22 иномарки'!A:J,3,0)</f>
        <v>0</v>
      </c>
      <c r="P117" s="91">
        <f t="shared" si="35"/>
        <v>0</v>
      </c>
      <c r="R117" s="90">
        <f>VLOOKUP($B117,'ОТЧЕТ 23 иномарки'!A:J,4,0)</f>
        <v>0</v>
      </c>
      <c r="S117" s="91">
        <f t="shared" si="53"/>
        <v>0</v>
      </c>
      <c r="T117" s="90">
        <f>VLOOKUP($B117,'ОТЧЕТ 22 иномарки'!A:J,4,0)</f>
        <v>0</v>
      </c>
      <c r="U117" s="91">
        <f t="shared" si="37"/>
        <v>0</v>
      </c>
      <c r="W117" s="90">
        <f>VLOOKUP($B117,'ОТЧЕТ 23 иномарки'!A:J,8,0)</f>
        <v>0</v>
      </c>
      <c r="X117" s="91">
        <f t="shared" si="54"/>
        <v>0</v>
      </c>
      <c r="Y117" s="90">
        <f>VLOOKUP($B117,'ОТЧЕТ 22 иномарки'!A:J,8,0)</f>
        <v>1</v>
      </c>
      <c r="Z117" s="91">
        <f t="shared" si="39"/>
        <v>-1</v>
      </c>
      <c r="AB117" s="90">
        <f>VLOOKUP($B117,'ОТЧЕТ 23 иномарки'!A:J,7,0)</f>
        <v>0</v>
      </c>
      <c r="AC117" s="91">
        <f t="shared" si="55"/>
        <v>0</v>
      </c>
      <c r="AD117" s="90">
        <f>VLOOKUP($B117,'ОТЧЕТ 22 иномарки'!A:J,7,0)</f>
        <v>0</v>
      </c>
      <c r="AE117" s="91">
        <f t="shared" si="41"/>
        <v>0</v>
      </c>
      <c r="AG117" s="90">
        <f>VLOOKUP($B117,'ОТЧЕТ 23 иномарки'!A:J,6,0)</f>
        <v>0</v>
      </c>
      <c r="AH117" s="91">
        <f t="shared" si="56"/>
        <v>0</v>
      </c>
      <c r="AI117" s="90">
        <f>VLOOKUP($B117,'ОТЧЕТ 22 иномарки'!A:J,6,0)</f>
        <v>0</v>
      </c>
      <c r="AJ117" s="91">
        <f t="shared" si="43"/>
        <v>0</v>
      </c>
      <c r="AL117" s="90">
        <f>VLOOKUP($B117,'ОТЧЕТ 23 иномарки'!A:J,5,0)</f>
        <v>0</v>
      </c>
      <c r="AM117" s="91">
        <f t="shared" si="57"/>
        <v>0</v>
      </c>
      <c r="AN117" s="90">
        <f>VLOOKUP($B117,'ОТЧЕТ 22 иномарки'!A:J,5,0)</f>
        <v>0</v>
      </c>
      <c r="AO117" s="91">
        <f t="shared" si="45"/>
        <v>0</v>
      </c>
      <c r="AQ117" s="90">
        <f>VLOOKUP($B117,'ОТЧЕТ 23 иномарки'!A:J,9,0)</f>
        <v>0</v>
      </c>
      <c r="AR117" s="91">
        <f t="shared" si="58"/>
        <v>0</v>
      </c>
      <c r="AS117" s="90">
        <f>VLOOKUP($B117,'ОТЧЕТ 22 иномарки'!A:J,9,0)</f>
        <v>0</v>
      </c>
      <c r="AT117" s="91">
        <f t="shared" si="47"/>
        <v>0</v>
      </c>
      <c r="AU117" s="85"/>
      <c r="AV117" s="90">
        <f>VLOOKUP($B117,'ОТЧЕТ 23 иномарки'!A:J,2,0)</f>
        <v>0</v>
      </c>
      <c r="AW117" s="91">
        <f t="shared" si="59"/>
        <v>0</v>
      </c>
      <c r="AX117" s="90">
        <f>VLOOKUP($B117,'ОТЧЕТ 22 иномарки'!A:J,2,0)</f>
        <v>0</v>
      </c>
      <c r="AY117" s="91">
        <f t="shared" si="49"/>
        <v>0</v>
      </c>
    </row>
    <row r="118" spans="1:51" ht="19" collapsed="1" x14ac:dyDescent="0.25">
      <c r="A118" s="92"/>
      <c r="B118" s="93" t="s">
        <v>652</v>
      </c>
      <c r="C118" s="94">
        <f>VLOOKUP($B118,'ОТЧЕТ 23 иномарки'!A:J,10,0)</f>
        <v>260258</v>
      </c>
      <c r="D118" s="95"/>
      <c r="E118" s="94">
        <f>VLOOKUP($B118,'ОТЧЕТ 22 иномарки'!A:J,10,0)</f>
        <v>275792</v>
      </c>
      <c r="F118" s="96">
        <f>C118/E118-1</f>
        <v>-5.6325056564367371E-2</v>
      </c>
      <c r="G118" s="85"/>
      <c r="H118" s="94">
        <f>VLOOKUP($B118,'СВОД Регионы'!A:J,2,0)</f>
        <v>3363</v>
      </c>
      <c r="I118" s="95"/>
      <c r="J118" s="94">
        <f>VLOOKUP($B118,'СВОД Регионы'!A:J,3,0)</f>
        <v>3668</v>
      </c>
      <c r="K118" s="96">
        <f>H118/J118-1</f>
        <v>-8.3151581243184336E-2</v>
      </c>
      <c r="M118" s="94">
        <f>VLOOKUP($B118,'ОТЧЕТ 23 иномарки'!A:J,3,0)</f>
        <v>41238</v>
      </c>
      <c r="N118" s="95"/>
      <c r="O118" s="94">
        <f>VLOOKUP($B118,'ОТЧЕТ 22 иномарки'!A:J,3,0)</f>
        <v>43245</v>
      </c>
      <c r="P118" s="96">
        <f>M118/O118-1</f>
        <v>-4.6409989594172751E-2</v>
      </c>
      <c r="R118" s="94">
        <f>VLOOKUP($B118,'ОТЧЕТ 23 иномарки'!A:J,4,0)</f>
        <v>33375</v>
      </c>
      <c r="S118" s="95"/>
      <c r="T118" s="94">
        <f>VLOOKUP($B118,'ОТЧЕТ 22 иномарки'!A:J,4,0)</f>
        <v>37267</v>
      </c>
      <c r="U118" s="96">
        <f>R118/T118-1</f>
        <v>-0.1044355596103792</v>
      </c>
      <c r="W118" s="94">
        <f>VLOOKUP($B118,'ОТЧЕТ 23 иномарки'!A:J,8,0)</f>
        <v>119048</v>
      </c>
      <c r="X118" s="95"/>
      <c r="Y118" s="94">
        <f>VLOOKUP($B118,'ОТЧЕТ 22 иномарки'!A:J,8,0)</f>
        <v>121207</v>
      </c>
      <c r="Z118" s="96">
        <f>W118/Y118-1</f>
        <v>-1.7812502578233969E-2</v>
      </c>
      <c r="AB118" s="94">
        <f>VLOOKUP($B118,'ОТЧЕТ 23 иномарки'!A:J,7,0)</f>
        <v>19375</v>
      </c>
      <c r="AC118" s="95"/>
      <c r="AD118" s="94">
        <f>VLOOKUP($B118,'ОТЧЕТ 22 иномарки'!A:J,7,0)</f>
        <v>20557</v>
      </c>
      <c r="AE118" s="96">
        <f>AB118/AD118-1</f>
        <v>-5.7498662256165733E-2</v>
      </c>
      <c r="AG118" s="94">
        <f>VLOOKUP($B118,'ОТЧЕТ 23 иномарки'!A:J,6,0)</f>
        <v>14407</v>
      </c>
      <c r="AH118" s="95"/>
      <c r="AI118" s="94">
        <f>VLOOKUP($B118,'ОТЧЕТ 22 иномарки'!A:J,6,0)</f>
        <v>18538</v>
      </c>
      <c r="AJ118" s="96">
        <f>AG118/AI118-1</f>
        <v>-0.22283957276944655</v>
      </c>
      <c r="AL118" s="94">
        <f>VLOOKUP($B118,'ОТЧЕТ 23 иномарки'!A:J,5,0)</f>
        <v>6052</v>
      </c>
      <c r="AM118" s="95"/>
      <c r="AN118" s="94">
        <f>VLOOKUP($B118,'ОТЧЕТ 22 иномарки'!A:J,5,0)</f>
        <v>7054</v>
      </c>
      <c r="AO118" s="96">
        <f>AL118/AN118-1</f>
        <v>-0.14204706549475477</v>
      </c>
      <c r="AQ118" s="94">
        <f>VLOOKUP($B118,'ОТЧЕТ 23 иномарки'!A:J,9,0)</f>
        <v>24307</v>
      </c>
      <c r="AR118" s="95"/>
      <c r="AS118" s="94">
        <f>VLOOKUP($B118,'ОТЧЕТ 22 иномарки'!A:J,9,0)</f>
        <v>24376</v>
      </c>
      <c r="AT118" s="96">
        <f>AQ118/AS118-1</f>
        <v>-2.8306531014111735E-3</v>
      </c>
      <c r="AU118" s="85"/>
      <c r="AV118" s="94">
        <f>VLOOKUP($B118,'ОТЧЕТ 23 иномарки'!A:J,2,0)</f>
        <v>2456</v>
      </c>
      <c r="AW118" s="95"/>
      <c r="AX118" s="94">
        <f>VLOOKUP($B118,'ОТЧЕТ 22 иномарки'!A:J,2,0)</f>
        <v>3548</v>
      </c>
      <c r="AY118" s="96">
        <f>AV118/AX118-1</f>
        <v>-0.30777903043968435</v>
      </c>
    </row>
    <row r="119" spans="1:51" x14ac:dyDescent="0.2">
      <c r="A119" s="82"/>
      <c r="G119" s="85"/>
    </row>
    <row r="120" spans="1:51" ht="21" x14ac:dyDescent="0.25">
      <c r="B120" s="84" t="s">
        <v>664</v>
      </c>
      <c r="G120" s="85"/>
      <c r="AU120" s="85"/>
    </row>
    <row r="121" spans="1:51" s="123" customFormat="1" ht="21" x14ac:dyDescent="0.25">
      <c r="A121" s="121"/>
      <c r="B121" s="86"/>
      <c r="C121" s="160" t="str">
        <f>C5</f>
        <v>РОССИЯ</v>
      </c>
      <c r="D121" s="160"/>
      <c r="E121" s="160"/>
      <c r="F121" s="160"/>
      <c r="G121" s="122"/>
      <c r="H121" s="161" t="str">
        <f>H5</f>
        <v>Пермский край</v>
      </c>
      <c r="I121" s="161"/>
      <c r="J121" s="161"/>
      <c r="K121" s="161"/>
      <c r="M121" s="160" t="str">
        <f>M5</f>
        <v>Приволжский ФО</v>
      </c>
      <c r="N121" s="160"/>
      <c r="O121" s="160"/>
      <c r="P121" s="160"/>
      <c r="Q121" s="84"/>
      <c r="R121" s="160" t="str">
        <f>R5</f>
        <v>Северо-Западный ФО</v>
      </c>
      <c r="S121" s="160"/>
      <c r="T121" s="160"/>
      <c r="U121" s="160"/>
      <c r="W121" s="160" t="str">
        <f>W5</f>
        <v>Центральный ФО</v>
      </c>
      <c r="X121" s="160"/>
      <c r="Y121" s="160"/>
      <c r="Z121" s="160"/>
      <c r="AB121" s="160" t="str">
        <f>AB5</f>
        <v>Уральский ФО</v>
      </c>
      <c r="AC121" s="160"/>
      <c r="AD121" s="160"/>
      <c r="AE121" s="160"/>
      <c r="AG121" s="160" t="str">
        <f>AG5</f>
        <v>Сибирский ФО</v>
      </c>
      <c r="AH121" s="160"/>
      <c r="AI121" s="160"/>
      <c r="AJ121" s="160"/>
      <c r="AL121" s="160" t="str">
        <f>AL5</f>
        <v>Северо-Кавказский ФО</v>
      </c>
      <c r="AM121" s="160"/>
      <c r="AN121" s="160"/>
      <c r="AO121" s="160"/>
      <c r="AQ121" s="160" t="str">
        <f>AQ5</f>
        <v>Южный ФО</v>
      </c>
      <c r="AR121" s="160"/>
      <c r="AS121" s="160"/>
      <c r="AT121" s="160"/>
      <c r="AU121" s="122"/>
      <c r="AV121" s="160" t="str">
        <f>AV5</f>
        <v>Дальневосточный ФО</v>
      </c>
      <c r="AW121" s="160"/>
      <c r="AX121" s="160"/>
      <c r="AY121" s="160"/>
    </row>
    <row r="122" spans="1:51" ht="32" x14ac:dyDescent="0.2">
      <c r="A122" s="87" t="s">
        <v>902</v>
      </c>
      <c r="B122" s="87" t="s">
        <v>903</v>
      </c>
      <c r="C122" s="87" t="s">
        <v>904</v>
      </c>
      <c r="D122" s="87" t="s">
        <v>905</v>
      </c>
      <c r="E122" s="87" t="s">
        <v>906</v>
      </c>
      <c r="F122" s="87" t="s">
        <v>907</v>
      </c>
      <c r="G122" s="85"/>
      <c r="H122" s="88" t="s">
        <v>904</v>
      </c>
      <c r="I122" s="88" t="s">
        <v>905</v>
      </c>
      <c r="J122" s="88" t="s">
        <v>906</v>
      </c>
      <c r="K122" s="88" t="s">
        <v>907</v>
      </c>
      <c r="M122" s="87" t="s">
        <v>904</v>
      </c>
      <c r="N122" s="87" t="s">
        <v>905</v>
      </c>
      <c r="O122" s="87" t="s">
        <v>906</v>
      </c>
      <c r="P122" s="87" t="s">
        <v>907</v>
      </c>
      <c r="R122" s="87" t="s">
        <v>904</v>
      </c>
      <c r="S122" s="87" t="s">
        <v>905</v>
      </c>
      <c r="T122" s="87" t="s">
        <v>906</v>
      </c>
      <c r="U122" s="87" t="s">
        <v>907</v>
      </c>
      <c r="W122" s="87" t="s">
        <v>904</v>
      </c>
      <c r="X122" s="87" t="s">
        <v>905</v>
      </c>
      <c r="Y122" s="87" t="s">
        <v>906</v>
      </c>
      <c r="Z122" s="87" t="s">
        <v>907</v>
      </c>
      <c r="AB122" s="87" t="s">
        <v>904</v>
      </c>
      <c r="AC122" s="87" t="s">
        <v>905</v>
      </c>
      <c r="AD122" s="87" t="s">
        <v>906</v>
      </c>
      <c r="AE122" s="87" t="s">
        <v>907</v>
      </c>
      <c r="AG122" s="87" t="s">
        <v>904</v>
      </c>
      <c r="AH122" s="87" t="s">
        <v>905</v>
      </c>
      <c r="AI122" s="87" t="s">
        <v>906</v>
      </c>
      <c r="AJ122" s="87" t="s">
        <v>907</v>
      </c>
      <c r="AL122" s="87" t="s">
        <v>904</v>
      </c>
      <c r="AM122" s="87" t="s">
        <v>905</v>
      </c>
      <c r="AN122" s="87" t="s">
        <v>906</v>
      </c>
      <c r="AO122" s="87" t="s">
        <v>907</v>
      </c>
      <c r="AQ122" s="87" t="s">
        <v>904</v>
      </c>
      <c r="AR122" s="87" t="s">
        <v>905</v>
      </c>
      <c r="AS122" s="87" t="s">
        <v>906</v>
      </c>
      <c r="AT122" s="87" t="s">
        <v>907</v>
      </c>
      <c r="AU122" s="85"/>
      <c r="AV122" s="87" t="s">
        <v>904</v>
      </c>
      <c r="AW122" s="87" t="s">
        <v>905</v>
      </c>
      <c r="AX122" s="87" t="s">
        <v>906</v>
      </c>
      <c r="AY122" s="87" t="s">
        <v>907</v>
      </c>
    </row>
    <row r="123" spans="1:51" ht="15" customHeight="1" x14ac:dyDescent="0.2">
      <c r="A123" s="89">
        <v>1</v>
      </c>
      <c r="B123" s="83" t="str">
        <f>'ОТЧЕТ 23 отеч'!A9</f>
        <v>LADA</v>
      </c>
      <c r="C123" s="90">
        <f>VLOOKUP($B123,'ОТЧЕТ 23 отеч'!A:J,10,0)</f>
        <v>134882</v>
      </c>
      <c r="D123" s="91">
        <f>C123/$C$128</f>
        <v>0.93658949824322635</v>
      </c>
      <c r="E123" s="90">
        <f>VLOOKUP($B123,'ОТЧЕТ 22 отеч'!A:J,10,0)</f>
        <v>73547</v>
      </c>
      <c r="F123" s="91">
        <f t="shared" ref="F123:F128" si="60">C123/E123-1</f>
        <v>0.83395651760098977</v>
      </c>
      <c r="G123" s="85"/>
      <c r="H123" s="90">
        <f>VLOOKUP($B123,'СВОД Регионы отеч'!A:J,2,0)</f>
        <v>3819</v>
      </c>
      <c r="I123" s="91">
        <f>H123/$H$118</f>
        <v>1.1355932203389831</v>
      </c>
      <c r="J123" s="90">
        <f>VLOOKUP($B123,'СВОД Регионы отеч'!A:J,3,0)</f>
        <v>1866</v>
      </c>
      <c r="K123" s="91">
        <f>IFERROR(H123/J123-1,0)</f>
        <v>1.0466237942122185</v>
      </c>
      <c r="M123" s="90">
        <f>VLOOKUP($B123,'ОТЧЕТ 23 отеч'!A:J,3,0)</f>
        <v>43473</v>
      </c>
      <c r="N123" s="91">
        <f>M123/$M$128</f>
        <v>0.97241980942155415</v>
      </c>
      <c r="O123" s="90">
        <f>VLOOKUP($B123,'ОТЧЕТ 22 отеч'!A:J,3,0)</f>
        <v>21747</v>
      </c>
      <c r="P123" s="91">
        <f>IFERROR(M123/O123-1,0)</f>
        <v>0.99903434956545722</v>
      </c>
      <c r="R123" s="90">
        <f>VLOOKUP($B123,'ОТЧЕТ 23 отеч'!A:J,4,0)</f>
        <v>12198</v>
      </c>
      <c r="S123" s="91">
        <f>R123/R$128</f>
        <v>0.89935854899358547</v>
      </c>
      <c r="T123" s="90">
        <f>VLOOKUP($B123,'ОТЧЕТ 22 отеч'!A:J,4,0)</f>
        <v>6863</v>
      </c>
      <c r="U123" s="91">
        <f>IFERROR(R123/T123-1,0)</f>
        <v>0.77735684103161873</v>
      </c>
      <c r="W123" s="90">
        <f>VLOOKUP($B123,'ОТЧЕТ 23 отеч'!A:J,8,0)</f>
        <v>36938</v>
      </c>
      <c r="X123" s="91">
        <f>W123/W$128</f>
        <v>0.90629830458571536</v>
      </c>
      <c r="Y123" s="90">
        <f>VLOOKUP($B123,'ОТЧЕТ 22 отеч'!A:J,8,0)</f>
        <v>21593</v>
      </c>
      <c r="Z123" s="91">
        <f>IFERROR(W123/Y123-1,0)</f>
        <v>0.7106469689251147</v>
      </c>
      <c r="AB123" s="90">
        <f>VLOOKUP($B123,'ОТЧЕТ 23 отеч'!A:J,7,0)</f>
        <v>11708</v>
      </c>
      <c r="AC123" s="91">
        <f>AB123/AB$128</f>
        <v>0.92399968431852264</v>
      </c>
      <c r="AD123" s="90">
        <f>VLOOKUP($B123,'ОТЧЕТ 22 отеч'!A:J,7,0)</f>
        <v>6317</v>
      </c>
      <c r="AE123" s="91">
        <f>IFERROR(AB123/AD123-1,0)</f>
        <v>0.85341142947601711</v>
      </c>
      <c r="AG123" s="90">
        <f>VLOOKUP($B123,'ОТЧЕТ 23 отеч'!A:J,6,0)</f>
        <v>6246</v>
      </c>
      <c r="AH123" s="91">
        <f>AG123/AG$128</f>
        <v>0.91745005875440655</v>
      </c>
      <c r="AI123" s="90">
        <f>VLOOKUP($B123,'ОТЧЕТ 22 отеч'!A:J,6,0)</f>
        <v>4976</v>
      </c>
      <c r="AJ123" s="91">
        <f>IFERROR(AG123/AI123-1,0)</f>
        <v>0.25522508038585201</v>
      </c>
      <c r="AL123" s="90">
        <f>VLOOKUP($B123,'ОТЧЕТ 23 отеч'!A:J,5,0)</f>
        <v>7979</v>
      </c>
      <c r="AM123" s="91">
        <f>AL123/AL$128</f>
        <v>0.97949914068254362</v>
      </c>
      <c r="AN123" s="90">
        <f>VLOOKUP($B123,'ОТЧЕТ 22 отеч'!A:J,5,0)</f>
        <v>4095</v>
      </c>
      <c r="AO123" s="91">
        <f>IFERROR(AL123/AN123-1,0)</f>
        <v>0.94847374847374843</v>
      </c>
      <c r="AQ123" s="90">
        <f>VLOOKUP($B123,'ОТЧЕТ 23 отеч'!A:J,9,0)</f>
        <v>15889</v>
      </c>
      <c r="AR123" s="91">
        <f>AQ123/AQ$128</f>
        <v>0.94848376313276028</v>
      </c>
      <c r="AS123" s="90">
        <f>VLOOKUP($B123,'ОТЧЕТ 22 отеч'!A:J,9,0)</f>
        <v>7434</v>
      </c>
      <c r="AT123" s="91">
        <f>IFERROR(AQ123/AS123-1,0)</f>
        <v>1.1373419424266884</v>
      </c>
      <c r="AU123" s="85"/>
      <c r="AV123" s="90">
        <f>VLOOKUP($B123,'ОТЧЕТ 23 отеч'!A:J,2,0)</f>
        <v>451</v>
      </c>
      <c r="AW123" s="91">
        <f>AV123/AV$128</f>
        <v>0.73813420621931258</v>
      </c>
      <c r="AX123" s="90">
        <f>VLOOKUP($B123,'ОТЧЕТ 22 отеч'!A:J,2,0)</f>
        <v>522</v>
      </c>
      <c r="AY123" s="91">
        <f>IFERROR(AV123/AX123-1,0)</f>
        <v>-0.13601532567049812</v>
      </c>
    </row>
    <row r="124" spans="1:51" ht="15" customHeight="1" x14ac:dyDescent="0.2">
      <c r="A124" s="89">
        <v>2</v>
      </c>
      <c r="B124" s="83" t="str">
        <f>'ОТЧЕТ 23 отеч'!A10</f>
        <v>UAZ</v>
      </c>
      <c r="C124" s="90">
        <f>VLOOKUP($B124,'ОТЧЕТ 23 отеч'!A:J,10,0)</f>
        <v>4782</v>
      </c>
      <c r="D124" s="91">
        <f>C124/$C$128</f>
        <v>3.3205105059230355E-2</v>
      </c>
      <c r="E124" s="90">
        <f>VLOOKUP($B124,'ОТЧЕТ 22 отеч'!A:J,10,0)</f>
        <v>4427</v>
      </c>
      <c r="F124" s="91">
        <f t="shared" si="60"/>
        <v>8.0189744748136338E-2</v>
      </c>
      <c r="G124" s="85"/>
      <c r="H124" s="90">
        <f>VLOOKUP($B124,'СВОД Регионы отеч'!A:J,2,0)</f>
        <v>81</v>
      </c>
      <c r="I124" s="91">
        <f t="shared" ref="I124:I128" si="61">H124/$H$118</f>
        <v>2.4085637823371989E-2</v>
      </c>
      <c r="J124" s="90">
        <f>VLOOKUP($B124,'СВОД Регионы отеч'!A:J,3,0)</f>
        <v>53</v>
      </c>
      <c r="K124" s="91">
        <f>IFERROR(H124/J124-1,0)</f>
        <v>0.52830188679245293</v>
      </c>
      <c r="M124" s="90">
        <f>VLOOKUP($B124,'ОТЧЕТ 23 отеч'!A:J,3,0)</f>
        <v>531</v>
      </c>
      <c r="N124" s="91">
        <f>M124/$M$128</f>
        <v>1.1877600322104416E-2</v>
      </c>
      <c r="O124" s="90">
        <f>VLOOKUP($B124,'ОТЧЕТ 22 отеч'!A:J,3,0)</f>
        <v>450</v>
      </c>
      <c r="P124" s="91">
        <f>IFERROR(M124/O124-1,0)</f>
        <v>0.17999999999999994</v>
      </c>
      <c r="R124" s="90">
        <f>VLOOKUP($B124,'ОТЧЕТ 23 отеч'!A:J,4,0)</f>
        <v>610</v>
      </c>
      <c r="S124" s="91">
        <f>R124/R$128</f>
        <v>4.4975300449753002E-2</v>
      </c>
      <c r="T124" s="90">
        <f>VLOOKUP($B124,'ОТЧЕТ 22 отеч'!A:J,4,0)</f>
        <v>538</v>
      </c>
      <c r="U124" s="91">
        <f>IFERROR(R124/T124-1,0)</f>
        <v>0.13382899628252787</v>
      </c>
      <c r="W124" s="90">
        <f>VLOOKUP($B124,'ОТЧЕТ 23 отеч'!A:J,8,0)</f>
        <v>1817</v>
      </c>
      <c r="X124" s="91">
        <f>W124/W$128</f>
        <v>4.4581298917977283E-2</v>
      </c>
      <c r="Y124" s="90">
        <f>VLOOKUP($B124,'ОТЧЕТ 22 отеч'!A:J,8,0)</f>
        <v>1559</v>
      </c>
      <c r="Z124" s="91">
        <f>IFERROR(W124/Y124-1,0)</f>
        <v>0.16549069916613224</v>
      </c>
      <c r="AB124" s="90">
        <f>VLOOKUP($B124,'ОТЧЕТ 23 отеч'!A:J,7,0)</f>
        <v>621</v>
      </c>
      <c r="AC124" s="91">
        <f>AB124/AB$128</f>
        <v>4.9009549364691027E-2</v>
      </c>
      <c r="AD124" s="90">
        <f>VLOOKUP($B124,'ОТЧЕТ 22 отеч'!A:J,7,0)</f>
        <v>412</v>
      </c>
      <c r="AE124" s="91">
        <f>IFERROR(AB124/AD124-1,0)</f>
        <v>0.50728155339805836</v>
      </c>
      <c r="AG124" s="90">
        <f>VLOOKUP($B124,'ОТЧЕТ 23 отеч'!A:J,6,0)</f>
        <v>406</v>
      </c>
      <c r="AH124" s="91">
        <f>AG124/AG$128</f>
        <v>5.9635722679200941E-2</v>
      </c>
      <c r="AI124" s="90">
        <f>VLOOKUP($B124,'ОТЧЕТ 22 отеч'!A:J,6,0)</f>
        <v>695</v>
      </c>
      <c r="AJ124" s="91">
        <f>IFERROR(AG124/AI124-1,0)</f>
        <v>-0.41582733812949635</v>
      </c>
      <c r="AL124" s="90">
        <f>VLOOKUP($B124,'ОТЧЕТ 23 отеч'!A:J,5,0)</f>
        <v>87</v>
      </c>
      <c r="AM124" s="91">
        <f>AL124/AL$128</f>
        <v>1.0680088386938374E-2</v>
      </c>
      <c r="AN124" s="90">
        <f>VLOOKUP($B124,'ОТЧЕТ 22 отеч'!A:J,5,0)</f>
        <v>169</v>
      </c>
      <c r="AO124" s="91">
        <f>IFERROR(AL124/AN124-1,0)</f>
        <v>-0.48520710059171601</v>
      </c>
      <c r="AQ124" s="90">
        <f>VLOOKUP($B124,'ОТЧЕТ 23 отеч'!A:J,9,0)</f>
        <v>555</v>
      </c>
      <c r="AR124" s="91">
        <f>AQ124/AQ$128</f>
        <v>3.3130372492836679E-2</v>
      </c>
      <c r="AS124" s="90">
        <f>VLOOKUP($B124,'ОТЧЕТ 22 отеч'!A:J,9,0)</f>
        <v>267</v>
      </c>
      <c r="AT124" s="91">
        <f>IFERROR(AQ124/AS124-1,0)</f>
        <v>1.0786516853932584</v>
      </c>
      <c r="AU124" s="85"/>
      <c r="AV124" s="90">
        <f>VLOOKUP($B124,'ОТЧЕТ 23 отеч'!A:J,2,0)</f>
        <v>155</v>
      </c>
      <c r="AW124" s="91">
        <f>AV124/AV$128</f>
        <v>0.25368248772504093</v>
      </c>
      <c r="AX124" s="90">
        <f>VLOOKUP($B124,'ОТЧЕТ 22 отеч'!A:J,2,0)</f>
        <v>337</v>
      </c>
      <c r="AY124" s="91">
        <f>IFERROR(AV124/AX124-1,0)</f>
        <v>-0.5400593471810089</v>
      </c>
    </row>
    <row r="125" spans="1:51" ht="15" customHeight="1" x14ac:dyDescent="0.2">
      <c r="A125" s="89">
        <v>3</v>
      </c>
      <c r="B125" s="83" t="str">
        <f>'ОТЧЕТ 23 отеч'!A11</f>
        <v>МОСКВИЧ</v>
      </c>
      <c r="C125" s="90">
        <f>VLOOKUP($B125,'ОТЧЕТ 23 отеч'!A:J,10,0)</f>
        <v>3405</v>
      </c>
      <c r="D125" s="91">
        <f>C125/$C$128</f>
        <v>2.3643534656352855E-2</v>
      </c>
      <c r="E125" s="90">
        <f>VLOOKUP($B125,'ОТЧЕТ 22 отеч'!A:J,10,0)</f>
        <v>0</v>
      </c>
      <c r="F125" s="91" t="e">
        <f t="shared" si="60"/>
        <v>#DIV/0!</v>
      </c>
      <c r="G125" s="85"/>
      <c r="H125" s="90">
        <f>VLOOKUP($B125,'СВОД Регионы отеч'!A:J,2,0)</f>
        <v>130</v>
      </c>
      <c r="I125" s="91">
        <f t="shared" si="61"/>
        <v>3.8655961938745168E-2</v>
      </c>
      <c r="J125" s="90">
        <f>VLOOKUP($B125,'СВОД Регионы отеч'!A:J,3,0)</f>
        <v>0</v>
      </c>
      <c r="K125" s="91">
        <f>IFERROR(H125/J125-1,0)</f>
        <v>0</v>
      </c>
      <c r="M125" s="90">
        <f>VLOOKUP($B125,'ОТЧЕТ 23 отеч'!A:J,3,0)</f>
        <v>644</v>
      </c>
      <c r="N125" s="91">
        <f>M125/$M$128</f>
        <v>1.4405225249407239E-2</v>
      </c>
      <c r="O125" s="90">
        <f>VLOOKUP($B125,'ОТЧЕТ 22 отеч'!A:J,3,0)</f>
        <v>0</v>
      </c>
      <c r="P125" s="91">
        <f>IFERROR(M125/O125-1,0)</f>
        <v>0</v>
      </c>
      <c r="R125" s="90">
        <f>VLOOKUP($B125,'ОТЧЕТ 23 отеч'!A:J,4,0)</f>
        <v>493</v>
      </c>
      <c r="S125" s="91">
        <f>R125/R$128</f>
        <v>3.63488903634889E-2</v>
      </c>
      <c r="T125" s="90">
        <f>VLOOKUP($B125,'ОТЧЕТ 22 отеч'!A:J,4,0)</f>
        <v>0</v>
      </c>
      <c r="U125" s="91">
        <f>IFERROR(R125/T125-1,0)</f>
        <v>0</v>
      </c>
      <c r="W125" s="90">
        <f>VLOOKUP($B125,'ОТЧЕТ 23 отеч'!A:J,8,0)</f>
        <v>1483</v>
      </c>
      <c r="X125" s="91">
        <f>W125/W$128</f>
        <v>3.6386387614397525E-2</v>
      </c>
      <c r="Y125" s="90">
        <f>VLOOKUP($B125,'ОТЧЕТ 22 отеч'!A:J,8,0)</f>
        <v>0</v>
      </c>
      <c r="Z125" s="91">
        <f>IFERROR(W125/Y125-1,0)</f>
        <v>0</v>
      </c>
      <c r="AB125" s="90">
        <f>VLOOKUP($B125,'ОТЧЕТ 23 отеч'!A:J,7,0)</f>
        <v>336</v>
      </c>
      <c r="AC125" s="91">
        <f>AB125/AB$128</f>
        <v>2.651724410070239E-2</v>
      </c>
      <c r="AD125" s="90">
        <f>VLOOKUP($B125,'ОТЧЕТ 22 отеч'!A:J,7,0)</f>
        <v>0</v>
      </c>
      <c r="AE125" s="91">
        <f>IFERROR(AB125/AD125-1,0)</f>
        <v>0</v>
      </c>
      <c r="AG125" s="90">
        <f>VLOOKUP($B125,'ОТЧЕТ 23 отеч'!A:J,6,0)</f>
        <v>134</v>
      </c>
      <c r="AH125" s="91">
        <f>AG125/AG$128</f>
        <v>1.9682726204465335E-2</v>
      </c>
      <c r="AI125" s="90">
        <f>VLOOKUP($B125,'ОТЧЕТ 22 отеч'!A:J,6,0)</f>
        <v>0</v>
      </c>
      <c r="AJ125" s="91">
        <f>IFERROR(AG125/AI125-1,0)</f>
        <v>0</v>
      </c>
      <c r="AL125" s="90">
        <f>VLOOKUP($B125,'ОТЧЕТ 23 отеч'!A:J,5,0)</f>
        <v>73</v>
      </c>
      <c r="AM125" s="91">
        <f>AL125/AL$128</f>
        <v>8.9614534740977171E-3</v>
      </c>
      <c r="AN125" s="90">
        <f>VLOOKUP($B125,'ОТЧЕТ 22 отеч'!A:J,5,0)</f>
        <v>0</v>
      </c>
      <c r="AO125" s="91">
        <f>IFERROR(AL125/AN125-1,0)</f>
        <v>0</v>
      </c>
      <c r="AQ125" s="90">
        <f>VLOOKUP($B125,'ОТЧЕТ 23 отеч'!A:J,9,0)</f>
        <v>238</v>
      </c>
      <c r="AR125" s="91">
        <f>AQ125/AQ$128</f>
        <v>1.4207258834765998E-2</v>
      </c>
      <c r="AS125" s="90">
        <f>VLOOKUP($B125,'ОТЧЕТ 22 отеч'!A:J,9,0)</f>
        <v>0</v>
      </c>
      <c r="AT125" s="91">
        <f>IFERROR(AQ125/AS125-1,0)</f>
        <v>0</v>
      </c>
      <c r="AU125" s="85"/>
      <c r="AV125" s="90">
        <f>VLOOKUP($B125,'ОТЧЕТ 23 отеч'!A:J,2,0)</f>
        <v>4</v>
      </c>
      <c r="AW125" s="91">
        <f>AV125/AV$128</f>
        <v>6.5466448445171853E-3</v>
      </c>
      <c r="AX125" s="90">
        <f>VLOOKUP($B125,'ОТЧЕТ 22 отеч'!A:J,2,0)</f>
        <v>0</v>
      </c>
      <c r="AY125" s="91">
        <f>IFERROR(AV125/AX125-1,0)</f>
        <v>0</v>
      </c>
    </row>
    <row r="126" spans="1:51" ht="15" customHeight="1" x14ac:dyDescent="0.2">
      <c r="A126" s="89">
        <v>4</v>
      </c>
      <c r="B126" s="83" t="str">
        <f>'ОТЧЕТ 23 отеч'!A12</f>
        <v>EVOLUTE</v>
      </c>
      <c r="C126" s="90">
        <f>VLOOKUP($B126,'ОТЧЕТ 23 отеч'!A:J,10,0)</f>
        <v>868</v>
      </c>
      <c r="D126" s="91">
        <f>C126/$C$128</f>
        <v>6.0271918007971451E-3</v>
      </c>
      <c r="E126" s="90">
        <f>VLOOKUP($B126,'ОТЧЕТ 22 отеч'!A:J,10,0)</f>
        <v>0</v>
      </c>
      <c r="F126" s="91" t="e">
        <f t="shared" si="60"/>
        <v>#DIV/0!</v>
      </c>
      <c r="G126" s="85"/>
      <c r="H126" s="90" t="e">
        <f>VLOOKUP($B126,'СВОД Регионы отеч'!A:J,2,0)</f>
        <v>#N/A</v>
      </c>
      <c r="I126" s="91" t="e">
        <f t="shared" si="61"/>
        <v>#N/A</v>
      </c>
      <c r="J126" s="90" t="e">
        <f>VLOOKUP($B126,'СВОД Регионы отеч'!A:J,3,0)</f>
        <v>#N/A</v>
      </c>
      <c r="K126" s="91">
        <f>IFERROR(H126/J126-1,0)</f>
        <v>0</v>
      </c>
      <c r="M126" s="90">
        <f>VLOOKUP($B126,'ОТЧЕТ 23 отеч'!A:J,3,0)</f>
        <v>58</v>
      </c>
      <c r="N126" s="91">
        <f>M126/$M$128</f>
        <v>1.2973650069341923E-3</v>
      </c>
      <c r="O126" s="90">
        <f>VLOOKUP($B126,'ОТЧЕТ 22 отеч'!A:J,3,0)</f>
        <v>0</v>
      </c>
      <c r="P126" s="91">
        <f>IFERROR(M126/O126-1,0)</f>
        <v>0</v>
      </c>
      <c r="R126" s="90">
        <f>VLOOKUP($B126,'ОТЧЕТ 23 отеч'!A:J,4,0)</f>
        <v>257</v>
      </c>
      <c r="S126" s="91">
        <f>R126/R$128</f>
        <v>1.8948610189486102E-2</v>
      </c>
      <c r="T126" s="90">
        <f>VLOOKUP($B126,'ОТЧЕТ 22 отеч'!A:J,4,0)</f>
        <v>0</v>
      </c>
      <c r="U126" s="91">
        <f>IFERROR(R126/T126-1,0)</f>
        <v>0</v>
      </c>
      <c r="W126" s="90">
        <f>VLOOKUP($B126,'ОТЧЕТ 23 отеч'!A:J,8,0)</f>
        <v>449</v>
      </c>
      <c r="X126" s="91">
        <f>W126/W$128</f>
        <v>1.1016512500920088E-2</v>
      </c>
      <c r="Y126" s="90">
        <f>VLOOKUP($B126,'ОТЧЕТ 22 отеч'!A:J,8,0)</f>
        <v>0</v>
      </c>
      <c r="Z126" s="91">
        <f>IFERROR(W126/Y126-1,0)</f>
        <v>0</v>
      </c>
      <c r="AB126" s="90">
        <f>VLOOKUP($B126,'ОТЧЕТ 23 отеч'!A:J,7,0)</f>
        <v>6</v>
      </c>
      <c r="AC126" s="91">
        <f>AB126/AB$128</f>
        <v>4.7352221608397128E-4</v>
      </c>
      <c r="AD126" s="90">
        <f>VLOOKUP($B126,'ОТЧЕТ 22 отеч'!A:J,7,0)</f>
        <v>0</v>
      </c>
      <c r="AE126" s="91">
        <f>IFERROR(AB126/AD126-1,0)</f>
        <v>0</v>
      </c>
      <c r="AG126" s="90">
        <f>VLOOKUP($B126,'ОТЧЕТ 23 отеч'!A:J,6,0)</f>
        <v>22</v>
      </c>
      <c r="AH126" s="91">
        <f>AG126/AG$128</f>
        <v>3.2314923619271444E-3</v>
      </c>
      <c r="AI126" s="90">
        <f>VLOOKUP($B126,'ОТЧЕТ 22 отеч'!A:J,6,0)</f>
        <v>0</v>
      </c>
      <c r="AJ126" s="91">
        <f>IFERROR(AG126/AI126-1,0)</f>
        <v>0</v>
      </c>
      <c r="AL126" s="90">
        <f>VLOOKUP($B126,'ОТЧЕТ 23 отеч'!A:J,5,0)</f>
        <v>7</v>
      </c>
      <c r="AM126" s="91">
        <f>AL126/AL$128</f>
        <v>8.5931745642032901E-4</v>
      </c>
      <c r="AN126" s="90">
        <f>VLOOKUP($B126,'ОТЧЕТ 22 отеч'!A:J,5,0)</f>
        <v>0</v>
      </c>
      <c r="AO126" s="91">
        <f>IFERROR(AL126/AN126-1,0)</f>
        <v>0</v>
      </c>
      <c r="AQ126" s="90">
        <f>VLOOKUP($B126,'ОТЧЕТ 23 отеч'!A:J,9,0)</f>
        <v>69</v>
      </c>
      <c r="AR126" s="91">
        <f>AQ126/AQ$128</f>
        <v>4.1189111747850999E-3</v>
      </c>
      <c r="AS126" s="90">
        <f>VLOOKUP($B126,'ОТЧЕТ 22 отеч'!A:J,9,0)</f>
        <v>0</v>
      </c>
      <c r="AT126" s="91">
        <f>IFERROR(AQ126/AS126-1,0)</f>
        <v>0</v>
      </c>
      <c r="AU126" s="85"/>
      <c r="AV126" s="90">
        <f>VLOOKUP($B126,'ОТЧЕТ 23 отеч'!A:J,2,0)</f>
        <v>0</v>
      </c>
      <c r="AW126" s="91">
        <f>AV126/AV$128</f>
        <v>0</v>
      </c>
      <c r="AX126" s="90">
        <f>VLOOKUP($B126,'ОТЧЕТ 22 отеч'!A:J,2,0)</f>
        <v>0</v>
      </c>
      <c r="AY126" s="91">
        <f>IFERROR(AV126/AX126-1,0)</f>
        <v>0</v>
      </c>
    </row>
    <row r="127" spans="1:51" ht="15" customHeight="1" x14ac:dyDescent="0.2">
      <c r="A127" s="89">
        <v>5</v>
      </c>
      <c r="B127" s="83" t="str">
        <f>'ОТЧЕТ 23 отеч'!A13</f>
        <v>AURUS</v>
      </c>
      <c r="C127" s="90">
        <f>VLOOKUP($B127,'ОТЧЕТ 23 отеч'!A:J,10,0)</f>
        <v>77</v>
      </c>
      <c r="D127" s="91">
        <f>C127/$C$128</f>
        <v>5.3467024039329512E-4</v>
      </c>
      <c r="E127" s="90">
        <f>VLOOKUP($B127,'ОТЧЕТ 22 отеч'!A:J,10,0)</f>
        <v>37</v>
      </c>
      <c r="F127" s="91">
        <f t="shared" si="60"/>
        <v>1.0810810810810811</v>
      </c>
      <c r="G127" s="85"/>
      <c r="H127" s="90" t="e">
        <f>VLOOKUP($B127,'СВОД Регионы отеч'!A:J,2,0)</f>
        <v>#N/A</v>
      </c>
      <c r="I127" s="91" t="e">
        <f t="shared" si="61"/>
        <v>#N/A</v>
      </c>
      <c r="J127" s="90" t="e">
        <f>VLOOKUP($B127,'СВОД Регионы отеч'!A:J,3,0)</f>
        <v>#N/A</v>
      </c>
      <c r="K127" s="91">
        <f>IFERROR(H127/J127-1,0)</f>
        <v>0</v>
      </c>
      <c r="M127" s="90">
        <f>VLOOKUP($B127,'ОТЧЕТ 23 отеч'!A:J,3,0)</f>
        <v>0</v>
      </c>
      <c r="N127" s="91">
        <f>M127/$M$128</f>
        <v>0</v>
      </c>
      <c r="O127" s="90">
        <f>VLOOKUP($B127,'ОТЧЕТ 22 отеч'!A:J,3,0)</f>
        <v>1</v>
      </c>
      <c r="P127" s="91">
        <f>IFERROR(M127/O127-1,0)</f>
        <v>-1</v>
      </c>
      <c r="R127" s="90">
        <f>VLOOKUP($B127,'ОТЧЕТ 23 отеч'!A:J,4,0)</f>
        <v>5</v>
      </c>
      <c r="S127" s="91">
        <f>R127/R$128</f>
        <v>3.6865000368650004E-4</v>
      </c>
      <c r="T127" s="90">
        <f>VLOOKUP($B127,'ОТЧЕТ 22 отеч'!A:J,4,0)</f>
        <v>0</v>
      </c>
      <c r="U127" s="91">
        <f>IFERROR(R127/T127-1,0)</f>
        <v>0</v>
      </c>
      <c r="W127" s="90">
        <f>VLOOKUP($B127,'ОТЧЕТ 23 отеч'!A:J,8,0)</f>
        <v>70</v>
      </c>
      <c r="X127" s="91">
        <f>W127/W$128</f>
        <v>1.7174963809897686E-3</v>
      </c>
      <c r="Y127" s="90">
        <f>VLOOKUP($B127,'ОТЧЕТ 22 отеч'!A:J,8,0)</f>
        <v>35</v>
      </c>
      <c r="Z127" s="91">
        <f>IFERROR(W127/Y127-1,0)</f>
        <v>1</v>
      </c>
      <c r="AB127" s="90">
        <f>VLOOKUP($B127,'ОТЧЕТ 23 отеч'!A:J,7,0)</f>
        <v>0</v>
      </c>
      <c r="AC127" s="91">
        <f>AB127/AB$128</f>
        <v>0</v>
      </c>
      <c r="AD127" s="90">
        <f>VLOOKUP($B127,'ОТЧЕТ 22 отеч'!A:J,7,0)</f>
        <v>0</v>
      </c>
      <c r="AE127" s="91">
        <f>IFERROR(AB127/AD127-1,0)</f>
        <v>0</v>
      </c>
      <c r="AG127" s="90">
        <f>VLOOKUP($B127,'ОТЧЕТ 23 отеч'!A:J,6,0)</f>
        <v>0</v>
      </c>
      <c r="AH127" s="91">
        <f>AG127/AG$128</f>
        <v>0</v>
      </c>
      <c r="AI127" s="90">
        <f>VLOOKUP($B127,'ОТЧЕТ 22 отеч'!A:J,6,0)</f>
        <v>1</v>
      </c>
      <c r="AJ127" s="91">
        <f>IFERROR(AG127/AI127-1,0)</f>
        <v>-1</v>
      </c>
      <c r="AL127" s="90">
        <f>VLOOKUP($B127,'ОТЧЕТ 23 отеч'!A:J,5,0)</f>
        <v>0</v>
      </c>
      <c r="AM127" s="91">
        <f>AL127/AL$128</f>
        <v>0</v>
      </c>
      <c r="AN127" s="90">
        <f>VLOOKUP($B127,'ОТЧЕТ 22 отеч'!A:J,5,0)</f>
        <v>0</v>
      </c>
      <c r="AO127" s="91">
        <f>IFERROR(AL127/AN127-1,0)</f>
        <v>0</v>
      </c>
      <c r="AQ127" s="90">
        <f>VLOOKUP($B127,'ОТЧЕТ 23 отеч'!A:J,9,0)</f>
        <v>1</v>
      </c>
      <c r="AR127" s="91">
        <f>AQ127/AQ$128</f>
        <v>5.9694364851957973E-5</v>
      </c>
      <c r="AS127" s="90">
        <f>VLOOKUP($B127,'ОТЧЕТ 22 отеч'!A:J,9,0)</f>
        <v>0</v>
      </c>
      <c r="AT127" s="91">
        <f>IFERROR(AQ127/AS127-1,0)</f>
        <v>0</v>
      </c>
      <c r="AU127" s="85"/>
      <c r="AV127" s="90">
        <f>VLOOKUP($B127,'ОТЧЕТ 23 отеч'!A:J,2,0)</f>
        <v>1</v>
      </c>
      <c r="AW127" s="91">
        <f>AV127/AV$128</f>
        <v>1.6366612111292963E-3</v>
      </c>
      <c r="AX127" s="90">
        <f>VLOOKUP($B127,'ОТЧЕТ 22 отеч'!A:J,2,0)</f>
        <v>0</v>
      </c>
      <c r="AY127" s="91">
        <f>IFERROR(AV127/AX127-1,0)</f>
        <v>0</v>
      </c>
    </row>
    <row r="128" spans="1:51" x14ac:dyDescent="0.2">
      <c r="A128" s="92"/>
      <c r="B128" s="92" t="s">
        <v>652</v>
      </c>
      <c r="C128" s="94">
        <f>VLOOKUP($B128,'ОТЧЕТ 23 отеч'!A:J,10,0)</f>
        <v>144014</v>
      </c>
      <c r="D128" s="95"/>
      <c r="E128" s="94">
        <f>VLOOKUP($B128,'ОТЧЕТ 22 отеч'!A:J,10,0)</f>
        <v>78013</v>
      </c>
      <c r="F128" s="97">
        <f t="shared" si="60"/>
        <v>0.84602566238960164</v>
      </c>
      <c r="G128" s="85"/>
      <c r="H128" s="94">
        <f>VLOOKUP($B128,'СВОД Регионы отеч'!A:J,2,0)</f>
        <v>4030</v>
      </c>
      <c r="I128" s="95">
        <f t="shared" si="61"/>
        <v>1.1983348201011002</v>
      </c>
      <c r="J128" s="94">
        <f>VLOOKUP($B128,'СВОД Регионы отеч'!A:J,3,0)</f>
        <v>1919</v>
      </c>
      <c r="K128" s="97">
        <f>H128/J128-1</f>
        <v>1.1000521104742051</v>
      </c>
      <c r="M128" s="94">
        <f>VLOOKUP($B128,'ОТЧЕТ 23 отеч'!A:J,3,0)</f>
        <v>44706</v>
      </c>
      <c r="N128" s="95"/>
      <c r="O128" s="94">
        <f>VLOOKUP($B128,'ОТЧЕТ 22 отеч'!A:J,3,0)</f>
        <v>22200</v>
      </c>
      <c r="P128" s="97">
        <f>M128/O128-1</f>
        <v>1.0137837837837838</v>
      </c>
      <c r="R128" s="94">
        <f>VLOOKUP($B128,'ОТЧЕТ 23 отеч'!A:J,4,0)</f>
        <v>13563</v>
      </c>
      <c r="S128" s="95"/>
      <c r="T128" s="94">
        <f>VLOOKUP($B128,'ОТЧЕТ 22 отеч'!A:J,4,0)</f>
        <v>7401</v>
      </c>
      <c r="U128" s="97">
        <f>R128/T128-1</f>
        <v>0.83259019051479521</v>
      </c>
      <c r="W128" s="94">
        <f>VLOOKUP($B128,'ОТЧЕТ 23 отеч'!A:J,8,0)</f>
        <v>40757</v>
      </c>
      <c r="X128" s="95"/>
      <c r="Y128" s="94">
        <f>VLOOKUP($B128,'ОТЧЕТ 22 отеч'!A:J,8,0)</f>
        <v>23187</v>
      </c>
      <c r="Z128" s="97">
        <f>W128/Y128-1</f>
        <v>0.75775218872644157</v>
      </c>
      <c r="AB128" s="94">
        <f>VLOOKUP($B128,'ОТЧЕТ 23 отеч'!A:J,7,0)</f>
        <v>12671</v>
      </c>
      <c r="AC128" s="95"/>
      <c r="AD128" s="94">
        <f>VLOOKUP($B128,'ОТЧЕТ 22 отеч'!A:J,7,0)</f>
        <v>6729</v>
      </c>
      <c r="AE128" s="97">
        <f>AB128/AD128-1</f>
        <v>0.88304354287412701</v>
      </c>
      <c r="AG128" s="94">
        <f>VLOOKUP($B128,'ОТЧЕТ 23 отеч'!A:J,6,0)</f>
        <v>6808</v>
      </c>
      <c r="AH128" s="95"/>
      <c r="AI128" s="94">
        <f>VLOOKUP($B128,'ОТЧЕТ 22 отеч'!A:J,6,0)</f>
        <v>5672</v>
      </c>
      <c r="AJ128" s="97">
        <f>AG128/AI128-1</f>
        <v>0.20028208744710851</v>
      </c>
      <c r="AL128" s="94">
        <f>VLOOKUP($B128,'ОТЧЕТ 23 отеч'!A:J,5,0)</f>
        <v>8146</v>
      </c>
      <c r="AM128" s="95"/>
      <c r="AN128" s="94">
        <f>VLOOKUP($B128,'ОТЧЕТ 22 отеч'!A:J,5,0)</f>
        <v>4264</v>
      </c>
      <c r="AO128" s="97">
        <f>AL128/AN128-1</f>
        <v>0.91041275797373356</v>
      </c>
      <c r="AQ128" s="94">
        <f>VLOOKUP($B128,'ОТЧЕТ 23 отеч'!A:J,9,0)</f>
        <v>16752</v>
      </c>
      <c r="AR128" s="95"/>
      <c r="AS128" s="94">
        <f>VLOOKUP($B128,'ОТЧЕТ 22 отеч'!A:J,9,0)</f>
        <v>7701</v>
      </c>
      <c r="AT128" s="97">
        <f>AQ128/AS128-1</f>
        <v>1.1753019088430072</v>
      </c>
      <c r="AU128" s="85"/>
      <c r="AV128" s="94">
        <f>VLOOKUP($B128,'ОТЧЕТ 23 отеч'!A:J,2,0)</f>
        <v>611</v>
      </c>
      <c r="AW128" s="95"/>
      <c r="AX128" s="94">
        <f>VLOOKUP($B128,'ОТЧЕТ 22 отеч'!A:J,2,0)</f>
        <v>859</v>
      </c>
      <c r="AY128" s="97">
        <f>AV128/AX128-1</f>
        <v>-0.28870779976717109</v>
      </c>
    </row>
    <row r="129" spans="1:51" x14ac:dyDescent="0.2">
      <c r="G129" s="85"/>
      <c r="AU129" s="85"/>
    </row>
    <row r="130" spans="1:51" s="128" customFormat="1" ht="30.5" customHeight="1" x14ac:dyDescent="0.2">
      <c r="A130" s="125"/>
      <c r="B130" s="126"/>
      <c r="C130" s="162" t="str">
        <f>C5</f>
        <v>РОССИЯ</v>
      </c>
      <c r="D130" s="162"/>
      <c r="E130" s="162"/>
      <c r="F130" s="162"/>
      <c r="G130" s="127"/>
      <c r="H130" s="163" t="str">
        <f>H5</f>
        <v>Пермский край</v>
      </c>
      <c r="I130" s="163"/>
      <c r="J130" s="163"/>
      <c r="K130" s="163"/>
      <c r="M130" s="162" t="str">
        <f>M5</f>
        <v>Приволжский ФО</v>
      </c>
      <c r="N130" s="162"/>
      <c r="O130" s="162"/>
      <c r="P130" s="162"/>
      <c r="Q130" s="129"/>
      <c r="R130" s="162" t="str">
        <f>R5</f>
        <v>Северо-Западный ФО</v>
      </c>
      <c r="S130" s="162"/>
      <c r="T130" s="162"/>
      <c r="U130" s="162"/>
      <c r="W130" s="162" t="str">
        <f>W5</f>
        <v>Центральный ФО</v>
      </c>
      <c r="X130" s="162"/>
      <c r="Y130" s="162"/>
      <c r="Z130" s="162"/>
      <c r="AB130" s="162" t="str">
        <f>AB5</f>
        <v>Уральский ФО</v>
      </c>
      <c r="AC130" s="162"/>
      <c r="AD130" s="162"/>
      <c r="AE130" s="162"/>
      <c r="AG130" s="162" t="str">
        <f>AG5</f>
        <v>Сибирский ФО</v>
      </c>
      <c r="AH130" s="162"/>
      <c r="AI130" s="162"/>
      <c r="AJ130" s="162"/>
      <c r="AL130" s="162" t="str">
        <f>AL5</f>
        <v>Северо-Кавказский ФО</v>
      </c>
      <c r="AM130" s="162"/>
      <c r="AN130" s="162"/>
      <c r="AO130" s="162"/>
      <c r="AQ130" s="162" t="str">
        <f>AQ5</f>
        <v>Южный ФО</v>
      </c>
      <c r="AR130" s="162"/>
      <c r="AS130" s="162"/>
      <c r="AT130" s="162"/>
      <c r="AU130" s="127"/>
      <c r="AV130" s="162" t="str">
        <f>AV5</f>
        <v>Дальневосточный ФО</v>
      </c>
      <c r="AW130" s="162"/>
      <c r="AX130" s="162"/>
      <c r="AY130" s="162"/>
    </row>
    <row r="131" spans="1:51" ht="32" x14ac:dyDescent="0.2">
      <c r="A131" s="98" t="s">
        <v>902</v>
      </c>
      <c r="B131" s="98" t="s">
        <v>913</v>
      </c>
      <c r="C131" s="98" t="s">
        <v>904</v>
      </c>
      <c r="D131" s="98" t="s">
        <v>905</v>
      </c>
      <c r="E131" s="98" t="s">
        <v>906</v>
      </c>
      <c r="F131" s="98" t="s">
        <v>907</v>
      </c>
      <c r="G131" s="85"/>
      <c r="H131" s="99" t="s">
        <v>904</v>
      </c>
      <c r="I131" s="99" t="s">
        <v>905</v>
      </c>
      <c r="J131" s="99" t="s">
        <v>906</v>
      </c>
      <c r="K131" s="99" t="s">
        <v>907</v>
      </c>
      <c r="M131" s="98" t="s">
        <v>904</v>
      </c>
      <c r="N131" s="98" t="s">
        <v>905</v>
      </c>
      <c r="O131" s="98" t="s">
        <v>906</v>
      </c>
      <c r="P131" s="98" t="s">
        <v>907</v>
      </c>
      <c r="R131" s="98" t="s">
        <v>904</v>
      </c>
      <c r="S131" s="98" t="s">
        <v>905</v>
      </c>
      <c r="T131" s="98" t="s">
        <v>906</v>
      </c>
      <c r="U131" s="98" t="s">
        <v>907</v>
      </c>
      <c r="W131" s="98" t="s">
        <v>904</v>
      </c>
      <c r="X131" s="98" t="s">
        <v>905</v>
      </c>
      <c r="Y131" s="98" t="s">
        <v>906</v>
      </c>
      <c r="Z131" s="98" t="s">
        <v>907</v>
      </c>
      <c r="AB131" s="98" t="s">
        <v>904</v>
      </c>
      <c r="AC131" s="98" t="s">
        <v>905</v>
      </c>
      <c r="AD131" s="98" t="s">
        <v>906</v>
      </c>
      <c r="AE131" s="98" t="s">
        <v>907</v>
      </c>
      <c r="AG131" s="98" t="s">
        <v>904</v>
      </c>
      <c r="AH131" s="98" t="s">
        <v>905</v>
      </c>
      <c r="AI131" s="98" t="s">
        <v>906</v>
      </c>
      <c r="AJ131" s="98" t="s">
        <v>907</v>
      </c>
      <c r="AL131" s="98" t="s">
        <v>904</v>
      </c>
      <c r="AM131" s="98" t="s">
        <v>905</v>
      </c>
      <c r="AN131" s="98" t="s">
        <v>906</v>
      </c>
      <c r="AO131" s="98" t="s">
        <v>907</v>
      </c>
      <c r="AQ131" s="98" t="s">
        <v>904</v>
      </c>
      <c r="AR131" s="98" t="s">
        <v>905</v>
      </c>
      <c r="AS131" s="98" t="s">
        <v>906</v>
      </c>
      <c r="AT131" s="98" t="s">
        <v>907</v>
      </c>
      <c r="AU131" s="85"/>
      <c r="AV131" s="98" t="s">
        <v>904</v>
      </c>
      <c r="AW131" s="98" t="s">
        <v>905</v>
      </c>
      <c r="AX131" s="98" t="s">
        <v>906</v>
      </c>
      <c r="AY131" s="98" t="s">
        <v>907</v>
      </c>
    </row>
    <row r="132" spans="1:51" x14ac:dyDescent="0.2">
      <c r="A132" s="100"/>
      <c r="B132" s="101" t="s">
        <v>663</v>
      </c>
      <c r="C132" s="90">
        <f>C118</f>
        <v>260258</v>
      </c>
      <c r="D132" s="102">
        <f>C132/C134</f>
        <v>0.64376954129892749</v>
      </c>
      <c r="E132" s="90">
        <f>E118</f>
        <v>275792</v>
      </c>
      <c r="F132" s="103">
        <f>C132/E132-1</f>
        <v>-5.6325056564367371E-2</v>
      </c>
      <c r="G132" s="85"/>
      <c r="H132" s="90">
        <f>H118</f>
        <v>3363</v>
      </c>
      <c r="I132" s="104">
        <f>H132/H134</f>
        <v>0.45488976058433656</v>
      </c>
      <c r="J132" s="90">
        <f>J118</f>
        <v>3668</v>
      </c>
      <c r="K132" s="91">
        <f t="shared" ref="K132:K133" si="62">IFERROR(H132/J132-1,0)</f>
        <v>-8.3151581243184336E-2</v>
      </c>
      <c r="M132" s="90">
        <f>M118</f>
        <v>41238</v>
      </c>
      <c r="N132" s="102">
        <f>M132/M134</f>
        <v>0.47982407148841105</v>
      </c>
      <c r="O132" s="90">
        <f>O118</f>
        <v>43245</v>
      </c>
      <c r="P132" s="91">
        <f t="shared" ref="P132:P133" si="63">IFERROR(M132/O132-1,0)</f>
        <v>-4.6409989594172751E-2</v>
      </c>
      <c r="R132" s="90">
        <f>R118</f>
        <v>33375</v>
      </c>
      <c r="S132" s="102">
        <f>R132/R134</f>
        <v>0.71104435638501851</v>
      </c>
      <c r="T132" s="90">
        <f>T118</f>
        <v>37267</v>
      </c>
      <c r="U132" s="91">
        <f t="shared" ref="U132:U133" si="64">IFERROR(R132/T132-1,0)</f>
        <v>-0.1044355596103792</v>
      </c>
      <c r="W132" s="90">
        <f>W118</f>
        <v>119048</v>
      </c>
      <c r="X132" s="102">
        <f>W132/W134</f>
        <v>0.74495791746190665</v>
      </c>
      <c r="Y132" s="90">
        <f>Y118</f>
        <v>121207</v>
      </c>
      <c r="Z132" s="91">
        <f t="shared" ref="Z132:Z133" si="65">IFERROR(W132/Y132-1,0)</f>
        <v>-1.7812502578233969E-2</v>
      </c>
      <c r="AB132" s="90">
        <f>AB118</f>
        <v>19375</v>
      </c>
      <c r="AC132" s="102">
        <f>AB132/AB134</f>
        <v>0.60459963802034578</v>
      </c>
      <c r="AD132" s="90">
        <f>AD118</f>
        <v>20557</v>
      </c>
      <c r="AE132" s="91">
        <f t="shared" ref="AE132:AE133" si="66">IFERROR(AB132/AD132-1,0)</f>
        <v>-5.7498662256165733E-2</v>
      </c>
      <c r="AG132" s="90">
        <f>AG118</f>
        <v>14407</v>
      </c>
      <c r="AH132" s="102">
        <f>AG132/AG134</f>
        <v>0.67909497996700452</v>
      </c>
      <c r="AI132" s="90">
        <f>AI118</f>
        <v>18538</v>
      </c>
      <c r="AJ132" s="91">
        <f t="shared" ref="AJ132:AJ133" si="67">IFERROR(AG132/AI132-1,0)</f>
        <v>-0.22283957276944655</v>
      </c>
      <c r="AL132" s="90">
        <f>AL118</f>
        <v>6052</v>
      </c>
      <c r="AM132" s="102">
        <f>AL132/AL134</f>
        <v>0.42625721932666572</v>
      </c>
      <c r="AN132" s="90">
        <f>AN118</f>
        <v>7054</v>
      </c>
      <c r="AO132" s="91">
        <f t="shared" ref="AO132:AO133" si="68">IFERROR(AL132/AN132-1,0)</f>
        <v>-0.14204706549475477</v>
      </c>
      <c r="AQ132" s="90">
        <f>AQ118</f>
        <v>24307</v>
      </c>
      <c r="AR132" s="102">
        <f>AQ132/AQ134</f>
        <v>0.59200175357412499</v>
      </c>
      <c r="AS132" s="90">
        <f>AS118</f>
        <v>24376</v>
      </c>
      <c r="AT132" s="91">
        <f t="shared" ref="AT132:AT133" si="69">IFERROR(AQ132/AS132-1,0)</f>
        <v>-2.8306531014111735E-3</v>
      </c>
      <c r="AU132" s="85"/>
      <c r="AV132" s="90">
        <f>AV118</f>
        <v>2456</v>
      </c>
      <c r="AW132" s="102">
        <f>AV132/AV134</f>
        <v>0.80078252363873492</v>
      </c>
      <c r="AX132" s="90">
        <f>AX118</f>
        <v>3548</v>
      </c>
      <c r="AY132" s="91">
        <f t="shared" ref="AY132:AY133" si="70">IFERROR(AV132/AX132-1,0)</f>
        <v>-0.30777903043968435</v>
      </c>
    </row>
    <row r="133" spans="1:51" x14ac:dyDescent="0.2">
      <c r="A133" s="89"/>
      <c r="B133" s="105" t="s">
        <v>664</v>
      </c>
      <c r="C133" s="90">
        <f>C128</f>
        <v>144014</v>
      </c>
      <c r="D133" s="104">
        <f>C133/C134</f>
        <v>0.35623045870107256</v>
      </c>
      <c r="E133" s="90">
        <f>E128</f>
        <v>78013</v>
      </c>
      <c r="F133" s="91">
        <f t="shared" ref="F133" si="71">C133/E133-1</f>
        <v>0.84602566238960164</v>
      </c>
      <c r="G133" s="85"/>
      <c r="H133" s="90">
        <f>H128</f>
        <v>4030</v>
      </c>
      <c r="I133" s="104">
        <f>H133/H134</f>
        <v>0.5451102394156635</v>
      </c>
      <c r="J133" s="90">
        <f>J128</f>
        <v>1919</v>
      </c>
      <c r="K133" s="91">
        <f t="shared" si="62"/>
        <v>1.1000521104742051</v>
      </c>
      <c r="M133" s="90">
        <f>M128</f>
        <v>44706</v>
      </c>
      <c r="N133" s="104">
        <f>M133/M134</f>
        <v>0.52017592851158889</v>
      </c>
      <c r="O133" s="90">
        <f>O128</f>
        <v>22200</v>
      </c>
      <c r="P133" s="91">
        <f t="shared" si="63"/>
        <v>1.0137837837837838</v>
      </c>
      <c r="R133" s="90">
        <f>R128</f>
        <v>13563</v>
      </c>
      <c r="S133" s="104">
        <f>R133/R134</f>
        <v>0.28895564361498144</v>
      </c>
      <c r="T133" s="90">
        <f>T128</f>
        <v>7401</v>
      </c>
      <c r="U133" s="91">
        <f t="shared" si="64"/>
        <v>0.83259019051479521</v>
      </c>
      <c r="W133" s="90">
        <f>W128</f>
        <v>40757</v>
      </c>
      <c r="X133" s="104">
        <f>W133/W134</f>
        <v>0.2550420825380933</v>
      </c>
      <c r="Y133" s="90">
        <f>Y128</f>
        <v>23187</v>
      </c>
      <c r="Z133" s="91">
        <f t="shared" si="65"/>
        <v>0.75775218872644157</v>
      </c>
      <c r="AB133" s="90">
        <f>AB128</f>
        <v>12671</v>
      </c>
      <c r="AC133" s="104">
        <f>AB133/AB134</f>
        <v>0.39540036197965422</v>
      </c>
      <c r="AD133" s="90">
        <f>AD128</f>
        <v>6729</v>
      </c>
      <c r="AE133" s="91">
        <f t="shared" si="66"/>
        <v>0.88304354287412701</v>
      </c>
      <c r="AG133" s="90">
        <f>AG128</f>
        <v>6808</v>
      </c>
      <c r="AH133" s="104">
        <f>AG133/AG134</f>
        <v>0.32090502003299554</v>
      </c>
      <c r="AI133" s="90">
        <f>AI128</f>
        <v>5672</v>
      </c>
      <c r="AJ133" s="91">
        <f t="shared" si="67"/>
        <v>0.20028208744710851</v>
      </c>
      <c r="AL133" s="90">
        <f>AL128</f>
        <v>8146</v>
      </c>
      <c r="AM133" s="104">
        <f>AL133/AL134</f>
        <v>0.57374278067333428</v>
      </c>
      <c r="AN133" s="90">
        <f>AN128</f>
        <v>4264</v>
      </c>
      <c r="AO133" s="91">
        <f t="shared" si="68"/>
        <v>0.91041275797373356</v>
      </c>
      <c r="AQ133" s="90">
        <f>AQ128</f>
        <v>16752</v>
      </c>
      <c r="AR133" s="104">
        <f>AQ133/AQ134</f>
        <v>0.40799824642587496</v>
      </c>
      <c r="AS133" s="90">
        <f>AS128</f>
        <v>7701</v>
      </c>
      <c r="AT133" s="91">
        <f t="shared" si="69"/>
        <v>1.1753019088430072</v>
      </c>
      <c r="AU133" s="85"/>
      <c r="AV133" s="90">
        <f>AV128</f>
        <v>611</v>
      </c>
      <c r="AW133" s="104">
        <f>AV133/AV134</f>
        <v>0.19921747636126508</v>
      </c>
      <c r="AX133" s="90">
        <f>AX128</f>
        <v>859</v>
      </c>
      <c r="AY133" s="91">
        <f t="shared" si="70"/>
        <v>-0.28870779976717109</v>
      </c>
    </row>
    <row r="134" spans="1:51" s="118" customFormat="1" ht="27.5" customHeight="1" x14ac:dyDescent="0.2">
      <c r="A134" s="113"/>
      <c r="B134" s="119" t="s">
        <v>652</v>
      </c>
      <c r="C134" s="114">
        <f>C132+C133</f>
        <v>404272</v>
      </c>
      <c r="D134" s="115"/>
      <c r="E134" s="114">
        <f>E132+E133</f>
        <v>353805</v>
      </c>
      <c r="F134" s="116">
        <f>C134/E134-1</f>
        <v>0.14264072017071561</v>
      </c>
      <c r="G134" s="117"/>
      <c r="H134" s="114">
        <f>H132+H133</f>
        <v>7393</v>
      </c>
      <c r="I134" s="115"/>
      <c r="J134" s="114">
        <f>J132+J133</f>
        <v>5587</v>
      </c>
      <c r="K134" s="116">
        <f>H134/J134-1</f>
        <v>0.32325040272060135</v>
      </c>
      <c r="M134" s="114">
        <f>M132+M133</f>
        <v>85944</v>
      </c>
      <c r="N134" s="115"/>
      <c r="O134" s="114">
        <f>O132+O133</f>
        <v>65445</v>
      </c>
      <c r="P134" s="116">
        <f>M134/O134-1</f>
        <v>0.31322484528993821</v>
      </c>
      <c r="R134" s="114">
        <f>R132+R133</f>
        <v>46938</v>
      </c>
      <c r="S134" s="115"/>
      <c r="T134" s="114">
        <f>T132+T133</f>
        <v>44668</v>
      </c>
      <c r="U134" s="116">
        <f>R134/T134-1</f>
        <v>5.0819378526014258E-2</v>
      </c>
      <c r="W134" s="114">
        <f>W132+W133</f>
        <v>159805</v>
      </c>
      <c r="X134" s="115"/>
      <c r="Y134" s="114">
        <f>Y132+Y133</f>
        <v>144394</v>
      </c>
      <c r="Z134" s="116">
        <f>W134/Y134-1</f>
        <v>0.10672881144645907</v>
      </c>
      <c r="AB134" s="114">
        <f>AB132+AB133</f>
        <v>32046</v>
      </c>
      <c r="AC134" s="115"/>
      <c r="AD134" s="114">
        <f>AD132+AD133</f>
        <v>27286</v>
      </c>
      <c r="AE134" s="116">
        <f>AB134/AD134-1</f>
        <v>0.17444843509492047</v>
      </c>
      <c r="AG134" s="114">
        <f>AG132+AG133</f>
        <v>21215</v>
      </c>
      <c r="AH134" s="115"/>
      <c r="AI134" s="114">
        <f>AI132+AI133</f>
        <v>24210</v>
      </c>
      <c r="AJ134" s="116">
        <f>AG134/AI134-1</f>
        <v>-0.12370921106980581</v>
      </c>
      <c r="AL134" s="114">
        <f>AL132+AL133</f>
        <v>14198</v>
      </c>
      <c r="AM134" s="115"/>
      <c r="AN134" s="114">
        <f>AN132+AN133</f>
        <v>11318</v>
      </c>
      <c r="AO134" s="116">
        <f>AL134/AN134-1</f>
        <v>0.25446191906697302</v>
      </c>
      <c r="AQ134" s="114">
        <f>AQ132+AQ133</f>
        <v>41059</v>
      </c>
      <c r="AR134" s="115"/>
      <c r="AS134" s="114">
        <f>AS132+AS133</f>
        <v>32077</v>
      </c>
      <c r="AT134" s="116">
        <f>AQ134/AS134-1</f>
        <v>0.28001371699348443</v>
      </c>
      <c r="AU134" s="117"/>
      <c r="AV134" s="114">
        <f>AV132+AV133</f>
        <v>3067</v>
      </c>
      <c r="AW134" s="115"/>
      <c r="AX134" s="114">
        <f>AX132+AX133</f>
        <v>4407</v>
      </c>
      <c r="AY134" s="116">
        <f>AV134/AX134-1</f>
        <v>-0.30406171999092357</v>
      </c>
    </row>
    <row r="135" spans="1:51" x14ac:dyDescent="0.2">
      <c r="G135" s="85"/>
      <c r="AU135" s="85"/>
    </row>
    <row r="136" spans="1:51" x14ac:dyDescent="0.2">
      <c r="G136" s="85"/>
      <c r="AU136" s="85"/>
    </row>
    <row r="137" spans="1:51" x14ac:dyDescent="0.2">
      <c r="G137" s="85"/>
      <c r="AU137" s="85"/>
    </row>
    <row r="138" spans="1:51" x14ac:dyDescent="0.2">
      <c r="G138" s="85"/>
      <c r="AU138" s="85"/>
    </row>
    <row r="139" spans="1:51" x14ac:dyDescent="0.2">
      <c r="G139" s="85"/>
      <c r="AU139" s="85"/>
    </row>
    <row r="143" spans="1:51" x14ac:dyDescent="0.2">
      <c r="H143" s="106"/>
    </row>
  </sheetData>
  <mergeCells count="38">
    <mergeCell ref="R2:V2"/>
    <mergeCell ref="W2:X2"/>
    <mergeCell ref="AB2:AF2"/>
    <mergeCell ref="AG2:AH2"/>
    <mergeCell ref="W1:X1"/>
    <mergeCell ref="AG1:AH1"/>
    <mergeCell ref="R1:V1"/>
    <mergeCell ref="AB1:AF1"/>
    <mergeCell ref="C130:F130"/>
    <mergeCell ref="M130:P130"/>
    <mergeCell ref="H130:K130"/>
    <mergeCell ref="R130:U130"/>
    <mergeCell ref="W130:Z130"/>
    <mergeCell ref="AB130:AE130"/>
    <mergeCell ref="AG5:AJ5"/>
    <mergeCell ref="AL5:AO5"/>
    <mergeCell ref="AQ5:AT5"/>
    <mergeCell ref="AV5:AY5"/>
    <mergeCell ref="AB121:AE121"/>
    <mergeCell ref="AB5:AE5"/>
    <mergeCell ref="AG130:AJ130"/>
    <mergeCell ref="AL130:AO130"/>
    <mergeCell ref="AQ130:AT130"/>
    <mergeCell ref="AV130:AY130"/>
    <mergeCell ref="AG121:AJ121"/>
    <mergeCell ref="AL121:AO121"/>
    <mergeCell ref="AQ121:AT121"/>
    <mergeCell ref="AV121:AY121"/>
    <mergeCell ref="C121:F121"/>
    <mergeCell ref="M121:P121"/>
    <mergeCell ref="H121:K121"/>
    <mergeCell ref="R121:U121"/>
    <mergeCell ref="W121:Z121"/>
    <mergeCell ref="C5:F5"/>
    <mergeCell ref="M5:P5"/>
    <mergeCell ref="H5:K5"/>
    <mergeCell ref="R5:U5"/>
    <mergeCell ref="W5:Z5"/>
  </mergeCells>
  <conditionalFormatting sqref="F7:F116">
    <cfRule type="containsErrors" dxfId="147" priority="182">
      <formula>ISERROR(F7)</formula>
    </cfRule>
    <cfRule type="cellIs" dxfId="146" priority="184" operator="lessThan">
      <formula>0</formula>
    </cfRule>
    <cfRule type="cellIs" dxfId="145" priority="183" operator="equal">
      <formula>0</formula>
    </cfRule>
    <cfRule type="cellIs" dxfId="144" priority="185" operator="greaterThan">
      <formula>0</formula>
    </cfRule>
  </conditionalFormatting>
  <conditionalFormatting sqref="F118">
    <cfRule type="cellIs" dxfId="143" priority="348" operator="greaterThan">
      <formula>0</formula>
    </cfRule>
    <cfRule type="cellIs" dxfId="142" priority="347" operator="lessThan">
      <formula>0</formula>
    </cfRule>
    <cfRule type="cellIs" dxfId="141" priority="349" operator="equal">
      <formula>0</formula>
    </cfRule>
  </conditionalFormatting>
  <conditionalFormatting sqref="F123:F127">
    <cfRule type="containsErrors" dxfId="140" priority="106">
      <formula>ISERROR(F123)</formula>
    </cfRule>
  </conditionalFormatting>
  <conditionalFormatting sqref="F123:F128">
    <cfRule type="cellIs" dxfId="139" priority="109" operator="greaterThan">
      <formula>0</formula>
    </cfRule>
    <cfRule type="cellIs" dxfId="138" priority="108" operator="lessThan">
      <formula>0</formula>
    </cfRule>
    <cfRule type="cellIs" dxfId="137" priority="107" operator="equal">
      <formula>0</formula>
    </cfRule>
  </conditionalFormatting>
  <conditionalFormatting sqref="F132:F134">
    <cfRule type="cellIs" dxfId="136" priority="254" operator="equal">
      <formula>0</formula>
    </cfRule>
    <cfRule type="cellIs" dxfId="135" priority="253" operator="greaterThan">
      <formula>0</formula>
    </cfRule>
    <cfRule type="cellIs" dxfId="134" priority="252" operator="lessThan">
      <formula>0</formula>
    </cfRule>
  </conditionalFormatting>
  <conditionalFormatting sqref="H7:J117">
    <cfRule type="containsErrors" dxfId="133" priority="76">
      <formula>ISERROR(H7)</formula>
    </cfRule>
  </conditionalFormatting>
  <conditionalFormatting sqref="H123:K127">
    <cfRule type="containsErrors" dxfId="132" priority="70">
      <formula>ISERROR(H123)</formula>
    </cfRule>
  </conditionalFormatting>
  <conditionalFormatting sqref="I132">
    <cfRule type="containsErrors" dxfId="131" priority="282">
      <formula>ISERROR(I132)</formula>
    </cfRule>
  </conditionalFormatting>
  <conditionalFormatting sqref="K7:K116">
    <cfRule type="cellIs" dxfId="130" priority="175" operator="equal">
      <formula>0</formula>
    </cfRule>
    <cfRule type="containsErrors" dxfId="129" priority="174">
      <formula>ISERROR(K7)</formula>
    </cfRule>
    <cfRule type="cellIs" dxfId="128" priority="176" operator="lessThan">
      <formula>0</formula>
    </cfRule>
    <cfRule type="cellIs" dxfId="127" priority="177" operator="greaterThan">
      <formula>0</formula>
    </cfRule>
  </conditionalFormatting>
  <conditionalFormatting sqref="K118">
    <cfRule type="cellIs" dxfId="126" priority="335" operator="lessThan">
      <formula>0</formula>
    </cfRule>
    <cfRule type="cellIs" dxfId="125" priority="336" operator="greaterThan">
      <formula>0</formula>
    </cfRule>
    <cfRule type="cellIs" dxfId="124" priority="337" operator="equal">
      <formula>0</formula>
    </cfRule>
  </conditionalFormatting>
  <conditionalFormatting sqref="K123:K128">
    <cfRule type="cellIs" dxfId="123" priority="72" operator="lessThan">
      <formula>0</formula>
    </cfRule>
    <cfRule type="cellIs" dxfId="122" priority="73" operator="greaterThan">
      <formula>0</formula>
    </cfRule>
    <cfRule type="cellIs" dxfId="121" priority="71" operator="equal">
      <formula>0</formula>
    </cfRule>
  </conditionalFormatting>
  <conditionalFormatting sqref="K132:K134">
    <cfRule type="cellIs" dxfId="120" priority="247" operator="greaterThan">
      <formula>0</formula>
    </cfRule>
    <cfRule type="cellIs" dxfId="119" priority="246" operator="lessThan">
      <formula>0</formula>
    </cfRule>
    <cfRule type="cellIs" dxfId="118" priority="248" operator="equal">
      <formula>0</formula>
    </cfRule>
  </conditionalFormatting>
  <conditionalFormatting sqref="P7:P116">
    <cfRule type="cellIs" dxfId="117" priority="141" operator="greaterThan">
      <formula>0</formula>
    </cfRule>
    <cfRule type="cellIs" dxfId="116" priority="140" operator="lessThan">
      <formula>0</formula>
    </cfRule>
    <cfRule type="containsErrors" dxfId="115" priority="138">
      <formula>ISERROR(P7)</formula>
    </cfRule>
    <cfRule type="cellIs" dxfId="114" priority="139" operator="equal">
      <formula>0</formula>
    </cfRule>
  </conditionalFormatting>
  <conditionalFormatting sqref="P118">
    <cfRule type="cellIs" dxfId="113" priority="341" operator="lessThan">
      <formula>0</formula>
    </cfRule>
    <cfRule type="cellIs" dxfId="112" priority="342" operator="greaterThan">
      <formula>0</formula>
    </cfRule>
    <cfRule type="cellIs" dxfId="111" priority="343" operator="equal">
      <formula>0</formula>
    </cfRule>
  </conditionalFormatting>
  <conditionalFormatting sqref="P123:P127">
    <cfRule type="containsErrors" dxfId="110" priority="66">
      <formula>ISERROR(P123)</formula>
    </cfRule>
  </conditionalFormatting>
  <conditionalFormatting sqref="P123:P128">
    <cfRule type="cellIs" dxfId="109" priority="67" operator="equal">
      <formula>0</formula>
    </cfRule>
    <cfRule type="cellIs" dxfId="108" priority="68" operator="lessThan">
      <formula>0</formula>
    </cfRule>
    <cfRule type="cellIs" dxfId="107" priority="69" operator="greaterThan">
      <formula>0</formula>
    </cfRule>
  </conditionalFormatting>
  <conditionalFormatting sqref="P132:P134">
    <cfRule type="cellIs" dxfId="106" priority="250" operator="greaterThan">
      <formula>0</formula>
    </cfRule>
    <cfRule type="cellIs" dxfId="105" priority="251" operator="equal">
      <formula>0</formula>
    </cfRule>
    <cfRule type="cellIs" dxfId="104" priority="249" operator="lessThan">
      <formula>0</formula>
    </cfRule>
  </conditionalFormatting>
  <conditionalFormatting sqref="U7:U116">
    <cfRule type="cellIs" dxfId="103" priority="135" operator="equal">
      <formula>0</formula>
    </cfRule>
    <cfRule type="containsErrors" dxfId="102" priority="134">
      <formula>ISERROR(U7)</formula>
    </cfRule>
    <cfRule type="cellIs" dxfId="101" priority="137" operator="greaterThan">
      <formula>0</formula>
    </cfRule>
    <cfRule type="cellIs" dxfId="100" priority="136" operator="lessThan">
      <formula>0</formula>
    </cfRule>
  </conditionalFormatting>
  <conditionalFormatting sqref="U118">
    <cfRule type="cellIs" dxfId="99" priority="328" operator="lessThan">
      <formula>0</formula>
    </cfRule>
    <cfRule type="cellIs" dxfId="98" priority="329" operator="greaterThan">
      <formula>0</formula>
    </cfRule>
    <cfRule type="cellIs" dxfId="97" priority="330" operator="equal">
      <formula>0</formula>
    </cfRule>
  </conditionalFormatting>
  <conditionalFormatting sqref="U123:U127">
    <cfRule type="containsErrors" dxfId="96" priority="102">
      <formula>ISERROR(U123)</formula>
    </cfRule>
  </conditionalFormatting>
  <conditionalFormatting sqref="U123:U128">
    <cfRule type="cellIs" dxfId="95" priority="103" operator="equal">
      <formula>0</formula>
    </cfRule>
    <cfRule type="cellIs" dxfId="94" priority="105" operator="greaterThan">
      <formula>0</formula>
    </cfRule>
    <cfRule type="cellIs" dxfId="93" priority="104" operator="lessThan">
      <formula>0</formula>
    </cfRule>
  </conditionalFormatting>
  <conditionalFormatting sqref="U132:U134">
    <cfRule type="cellIs" dxfId="92" priority="243" operator="lessThan">
      <formula>0</formula>
    </cfRule>
    <cfRule type="cellIs" dxfId="91" priority="244" operator="greaterThan">
      <formula>0</formula>
    </cfRule>
    <cfRule type="cellIs" dxfId="90" priority="245" operator="equal">
      <formula>0</formula>
    </cfRule>
  </conditionalFormatting>
  <conditionalFormatting sqref="W1:X2">
    <cfRule type="cellIs" dxfId="89" priority="60" operator="lessThan">
      <formula>0</formula>
    </cfRule>
    <cfRule type="cellIs" dxfId="88" priority="61" operator="greaterThan">
      <formula>0</formula>
    </cfRule>
  </conditionalFormatting>
  <conditionalFormatting sqref="W2:X2">
    <cfRule type="containsErrors" dxfId="87" priority="2">
      <formula>ISERROR(W2)</formula>
    </cfRule>
  </conditionalFormatting>
  <conditionalFormatting sqref="Z7:Z116">
    <cfRule type="containsErrors" dxfId="86" priority="130">
      <formula>ISERROR(Z7)</formula>
    </cfRule>
    <cfRule type="cellIs" dxfId="85" priority="133" operator="greaterThan">
      <formula>0</formula>
    </cfRule>
    <cfRule type="cellIs" dxfId="84" priority="132" operator="lessThan">
      <formula>0</formula>
    </cfRule>
    <cfRule type="cellIs" dxfId="83" priority="131" operator="equal">
      <formula>0</formula>
    </cfRule>
  </conditionalFormatting>
  <conditionalFormatting sqref="Z118">
    <cfRule type="cellIs" dxfId="82" priority="321" operator="equal">
      <formula>0</formula>
    </cfRule>
    <cfRule type="cellIs" dxfId="81" priority="320" operator="greaterThan">
      <formula>0</formula>
    </cfRule>
    <cfRule type="cellIs" dxfId="80" priority="319" operator="lessThan">
      <formula>0</formula>
    </cfRule>
  </conditionalFormatting>
  <conditionalFormatting sqref="Z123:Z127">
    <cfRule type="containsErrors" dxfId="79" priority="98">
      <formula>ISERROR(Z123)</formula>
    </cfRule>
  </conditionalFormatting>
  <conditionalFormatting sqref="Z123:Z128">
    <cfRule type="cellIs" dxfId="78" priority="99" operator="equal">
      <formula>0</formula>
    </cfRule>
    <cfRule type="cellIs" dxfId="77" priority="100" operator="lessThan">
      <formula>0</formula>
    </cfRule>
    <cfRule type="cellIs" dxfId="76" priority="101" operator="greaterThan">
      <formula>0</formula>
    </cfRule>
  </conditionalFormatting>
  <conditionalFormatting sqref="Z132:Z134">
    <cfRule type="cellIs" dxfId="75" priority="242" operator="equal">
      <formula>0</formula>
    </cfRule>
    <cfRule type="cellIs" dxfId="74" priority="241" operator="greaterThan">
      <formula>0</formula>
    </cfRule>
    <cfRule type="cellIs" dxfId="73" priority="240" operator="lessThan">
      <formula>0</formula>
    </cfRule>
  </conditionalFormatting>
  <conditionalFormatting sqref="AE7:AE116">
    <cfRule type="cellIs" dxfId="72" priority="128" operator="lessThan">
      <formula>0</formula>
    </cfRule>
    <cfRule type="containsErrors" dxfId="71" priority="126">
      <formula>ISERROR(AE7)</formula>
    </cfRule>
    <cfRule type="cellIs" dxfId="70" priority="129" operator="greaterThan">
      <formula>0</formula>
    </cfRule>
    <cfRule type="cellIs" dxfId="69" priority="127" operator="equal">
      <formula>0</formula>
    </cfRule>
  </conditionalFormatting>
  <conditionalFormatting sqref="AE118">
    <cfRule type="cellIs" dxfId="68" priority="313" operator="lessThan">
      <formula>0</formula>
    </cfRule>
    <cfRule type="cellIs" dxfId="67" priority="314" operator="greaterThan">
      <formula>0</formula>
    </cfRule>
    <cfRule type="cellIs" dxfId="66" priority="315" operator="equal">
      <formula>0</formula>
    </cfRule>
  </conditionalFormatting>
  <conditionalFormatting sqref="AE123:AE127">
    <cfRule type="containsErrors" dxfId="65" priority="94">
      <formula>ISERROR(AE123)</formula>
    </cfRule>
  </conditionalFormatting>
  <conditionalFormatting sqref="AE123:AE128">
    <cfRule type="cellIs" dxfId="64" priority="95" operator="equal">
      <formula>0</formula>
    </cfRule>
    <cfRule type="cellIs" dxfId="63" priority="96" operator="lessThan">
      <formula>0</formula>
    </cfRule>
    <cfRule type="cellIs" dxfId="62" priority="97" operator="greaterThan">
      <formula>0</formula>
    </cfRule>
  </conditionalFormatting>
  <conditionalFormatting sqref="AE132:AE134">
    <cfRule type="cellIs" dxfId="61" priority="239" operator="equal">
      <formula>0</formula>
    </cfRule>
    <cfRule type="cellIs" dxfId="60" priority="238" operator="greaterThan">
      <formula>0</formula>
    </cfRule>
    <cfRule type="cellIs" dxfId="59" priority="237" operator="lessThan">
      <formula>0</formula>
    </cfRule>
  </conditionalFormatting>
  <conditionalFormatting sqref="AG1:AH2">
    <cfRule type="cellIs" dxfId="58" priority="59" operator="greaterThan">
      <formula>0</formula>
    </cfRule>
    <cfRule type="cellIs" dxfId="57" priority="58" operator="lessThan">
      <formula>0</formula>
    </cfRule>
  </conditionalFormatting>
  <conditionalFormatting sqref="AG2:AH2">
    <cfRule type="cellIs" dxfId="56" priority="1" operator="equal">
      <formula>0</formula>
    </cfRule>
  </conditionalFormatting>
  <conditionalFormatting sqref="AJ7:AJ116">
    <cfRule type="cellIs" dxfId="55" priority="123" operator="equal">
      <formula>0</formula>
    </cfRule>
    <cfRule type="cellIs" dxfId="54" priority="124" operator="lessThan">
      <formula>0</formula>
    </cfRule>
    <cfRule type="cellIs" dxfId="53" priority="125" operator="greaterThan">
      <formula>0</formula>
    </cfRule>
    <cfRule type="containsErrors" dxfId="52" priority="122">
      <formula>ISERROR(AJ7)</formula>
    </cfRule>
  </conditionalFormatting>
  <conditionalFormatting sqref="AJ118">
    <cfRule type="cellIs" dxfId="51" priority="308" operator="greaterThan">
      <formula>0</formula>
    </cfRule>
    <cfRule type="cellIs" dxfId="50" priority="307" operator="lessThan">
      <formula>0</formula>
    </cfRule>
    <cfRule type="cellIs" dxfId="49" priority="309" operator="equal">
      <formula>0</formula>
    </cfRule>
  </conditionalFormatting>
  <conditionalFormatting sqref="AJ123:AJ127">
    <cfRule type="containsErrors" dxfId="48" priority="90">
      <formula>ISERROR(AJ123)</formula>
    </cfRule>
  </conditionalFormatting>
  <conditionalFormatting sqref="AJ123:AJ128">
    <cfRule type="cellIs" dxfId="47" priority="92" operator="lessThan">
      <formula>0</formula>
    </cfRule>
    <cfRule type="cellIs" dxfId="46" priority="93" operator="greaterThan">
      <formula>0</formula>
    </cfRule>
    <cfRule type="cellIs" dxfId="45" priority="91" operator="equal">
      <formula>0</formula>
    </cfRule>
  </conditionalFormatting>
  <conditionalFormatting sqref="AJ132:AJ134">
    <cfRule type="cellIs" dxfId="44" priority="234" operator="lessThan">
      <formula>0</formula>
    </cfRule>
    <cfRule type="cellIs" dxfId="43" priority="235" operator="greaterThan">
      <formula>0</formula>
    </cfRule>
    <cfRule type="cellIs" dxfId="42" priority="236" operator="equal">
      <formula>0</formula>
    </cfRule>
  </conditionalFormatting>
  <conditionalFormatting sqref="AO7:AO116">
    <cfRule type="containsErrors" dxfId="41" priority="118">
      <formula>ISERROR(AO7)</formula>
    </cfRule>
    <cfRule type="cellIs" dxfId="40" priority="121" operator="greaterThan">
      <formula>0</formula>
    </cfRule>
    <cfRule type="cellIs" dxfId="39" priority="119" operator="equal">
      <formula>0</formula>
    </cfRule>
    <cfRule type="cellIs" dxfId="38" priority="120" operator="lessThan">
      <formula>0</formula>
    </cfRule>
  </conditionalFormatting>
  <conditionalFormatting sqref="AO118">
    <cfRule type="cellIs" dxfId="37" priority="302" operator="greaterThan">
      <formula>0</formula>
    </cfRule>
    <cfRule type="cellIs" dxfId="36" priority="301" operator="lessThan">
      <formula>0</formula>
    </cfRule>
    <cfRule type="cellIs" dxfId="35" priority="303" operator="equal">
      <formula>0</formula>
    </cfRule>
  </conditionalFormatting>
  <conditionalFormatting sqref="AO123:AO127">
    <cfRule type="containsErrors" dxfId="34" priority="86">
      <formula>ISERROR(AO123)</formula>
    </cfRule>
  </conditionalFormatting>
  <conditionalFormatting sqref="AO123:AO128">
    <cfRule type="cellIs" dxfId="33" priority="89" operator="greaterThan">
      <formula>0</formula>
    </cfRule>
    <cfRule type="cellIs" dxfId="32" priority="88" operator="lessThan">
      <formula>0</formula>
    </cfRule>
    <cfRule type="cellIs" dxfId="31" priority="87" operator="equal">
      <formula>0</formula>
    </cfRule>
  </conditionalFormatting>
  <conditionalFormatting sqref="AO132:AO134">
    <cfRule type="cellIs" dxfId="30" priority="232" operator="greaterThan">
      <formula>0</formula>
    </cfRule>
    <cfRule type="cellIs" dxfId="29" priority="231" operator="lessThan">
      <formula>0</formula>
    </cfRule>
    <cfRule type="cellIs" dxfId="28" priority="233" operator="equal">
      <formula>0</formula>
    </cfRule>
  </conditionalFormatting>
  <conditionalFormatting sqref="AT7:AT116">
    <cfRule type="containsErrors" dxfId="27" priority="114">
      <formula>ISERROR(AT7)</formula>
    </cfRule>
    <cfRule type="cellIs" dxfId="26" priority="117" operator="greaterThan">
      <formula>0</formula>
    </cfRule>
    <cfRule type="cellIs" dxfId="25" priority="115" operator="equal">
      <formula>0</formula>
    </cfRule>
    <cfRule type="cellIs" dxfId="24" priority="116" operator="lessThan">
      <formula>0</formula>
    </cfRule>
  </conditionalFormatting>
  <conditionalFormatting sqref="AT118">
    <cfRule type="cellIs" dxfId="23" priority="295" operator="lessThan">
      <formula>0</formula>
    </cfRule>
    <cfRule type="cellIs" dxfId="22" priority="297" operator="equal">
      <formula>0</formula>
    </cfRule>
    <cfRule type="cellIs" dxfId="21" priority="296" operator="greaterThan">
      <formula>0</formula>
    </cfRule>
  </conditionalFormatting>
  <conditionalFormatting sqref="AT123:AT127">
    <cfRule type="containsErrors" dxfId="20" priority="82">
      <formula>ISERROR(AT123)</formula>
    </cfRule>
  </conditionalFormatting>
  <conditionalFormatting sqref="AT123:AT128">
    <cfRule type="cellIs" dxfId="19" priority="85" operator="greaterThan">
      <formula>0</formula>
    </cfRule>
    <cfRule type="cellIs" dxfId="18" priority="84" operator="lessThan">
      <formula>0</formula>
    </cfRule>
    <cfRule type="cellIs" dxfId="17" priority="83" operator="equal">
      <formula>0</formula>
    </cfRule>
  </conditionalFormatting>
  <conditionalFormatting sqref="AT132:AT134">
    <cfRule type="cellIs" dxfId="16" priority="230" operator="equal">
      <formula>0</formula>
    </cfRule>
    <cfRule type="cellIs" dxfId="15" priority="229" operator="greaterThan">
      <formula>0</formula>
    </cfRule>
    <cfRule type="cellIs" dxfId="14" priority="228" operator="lessThan">
      <formula>0</formula>
    </cfRule>
  </conditionalFormatting>
  <conditionalFormatting sqref="AY7:AY116">
    <cfRule type="cellIs" dxfId="13" priority="111" operator="equal">
      <formula>0</formula>
    </cfRule>
    <cfRule type="containsErrors" dxfId="12" priority="110">
      <formula>ISERROR(AY7)</formula>
    </cfRule>
    <cfRule type="cellIs" dxfId="11" priority="113" operator="greaterThan">
      <formula>0</formula>
    </cfRule>
    <cfRule type="cellIs" dxfId="10" priority="112" operator="lessThan">
      <formula>0</formula>
    </cfRule>
  </conditionalFormatting>
  <conditionalFormatting sqref="AY118">
    <cfRule type="cellIs" dxfId="9" priority="291" operator="equal">
      <formula>0</formula>
    </cfRule>
    <cfRule type="cellIs" dxfId="8" priority="290" operator="greaterThan">
      <formula>0</formula>
    </cfRule>
    <cfRule type="cellIs" dxfId="7" priority="289" operator="lessThan">
      <formula>0</formula>
    </cfRule>
  </conditionalFormatting>
  <conditionalFormatting sqref="AY123:AY127">
    <cfRule type="containsErrors" dxfId="6" priority="78">
      <formula>ISERROR(AY123)</formula>
    </cfRule>
  </conditionalFormatting>
  <conditionalFormatting sqref="AY123:AY128">
    <cfRule type="cellIs" dxfId="5" priority="79" operator="equal">
      <formula>0</formula>
    </cfRule>
    <cfRule type="cellIs" dxfId="4" priority="80" operator="lessThan">
      <formula>0</formula>
    </cfRule>
    <cfRule type="cellIs" dxfId="3" priority="81" operator="greaterThan">
      <formula>0</formula>
    </cfRule>
  </conditionalFormatting>
  <conditionalFormatting sqref="AY132:AY134">
    <cfRule type="cellIs" dxfId="2" priority="227" operator="equal">
      <formula>0</formula>
    </cfRule>
    <cfRule type="cellIs" dxfId="1" priority="226" operator="greaterThan">
      <formula>0</formula>
    </cfRule>
    <cfRule type="cellIs" dxfId="0" priority="225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D132:AW133" formula="1"/>
    <ignoredError sqref="H88:J117 H126:K127 W2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" operator="containsText" id="{5751B2F5-0637-4306-87B5-61FA0FA91B15}">
            <xm:f>NOT(ISERROR(SEARCH($R$2,B7)))</xm:f>
            <xm:f>$R$2</xm:f>
            <x14:dxf>
              <fill>
                <patternFill>
                  <bgColor rgb="FF00B0F0"/>
                </patternFill>
              </fill>
            </x14:dxf>
          </x14:cfRule>
          <xm:sqref>B7:B56</xm:sqref>
        </x14:conditionalFormatting>
        <x14:conditionalFormatting xmlns:xm="http://schemas.microsoft.com/office/excel/2006/main">
          <x14:cfRule type="containsText" priority="3" operator="containsText" id="{4454CF8D-4616-4BE2-A5B7-E8105B370682}">
            <xm:f>NOT(ISERROR(SEARCH($R$2,B123)))</xm:f>
            <xm:f>$R$2</xm:f>
            <x14:dxf>
              <fill>
                <patternFill>
                  <bgColor rgb="FF00B0F0"/>
                </patternFill>
              </fill>
            </x14:dxf>
          </x14:cfRule>
          <xm:sqref>B123:B127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СПРАВОЧНИК!$B$2:$B$126</xm:f>
          </x14:formula1>
          <xm:sqref>R2</xm:sqref>
        </x14:dataValidation>
      </x14:dataValidation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117"/>
  <sheetViews>
    <sheetView workbookViewId="0">
      <selection activeCell="B9" sqref="B9"/>
    </sheetView>
  </sheetViews>
  <sheetFormatPr baseColWidth="10" defaultColWidth="8.83203125" defaultRowHeight="15" x14ac:dyDescent="0.2"/>
  <cols>
    <col min="1" max="1" width="17" bestFit="1" customWidth="1"/>
    <col min="2" max="2" width="20.83203125" customWidth="1"/>
    <col min="3" max="3" width="20.83203125" bestFit="1" customWidth="1"/>
    <col min="4" max="4" width="23" customWidth="1"/>
  </cols>
  <sheetData>
    <row r="1" spans="1:4" x14ac:dyDescent="0.2">
      <c r="A1" s="4" t="s">
        <v>1223</v>
      </c>
      <c r="B1" t="s">
        <v>901</v>
      </c>
    </row>
    <row r="3" spans="1:4" x14ac:dyDescent="0.2">
      <c r="A3" s="4" t="s">
        <v>651</v>
      </c>
      <c r="B3" t="s">
        <v>1236</v>
      </c>
      <c r="C3" t="s">
        <v>1237</v>
      </c>
    </row>
    <row r="4" spans="1:4" x14ac:dyDescent="0.2">
      <c r="A4" s="5" t="s">
        <v>1137</v>
      </c>
      <c r="B4" s="7">
        <v>1</v>
      </c>
      <c r="C4" s="7"/>
      <c r="D4" t="str">
        <f>VLOOKUP(A4,'СВОДНЫЙ ОТЧЕТ'!B:B,1,0)</f>
        <v>ACURA</v>
      </c>
    </row>
    <row r="5" spans="1:4" x14ac:dyDescent="0.2">
      <c r="A5" s="5" t="s">
        <v>1141</v>
      </c>
      <c r="B5" s="7">
        <v>9</v>
      </c>
      <c r="C5" s="7">
        <v>35</v>
      </c>
      <c r="D5" t="str">
        <f>VLOOKUP(A5,'СВОДНЫЙ ОТЧЕТ'!B:B,1,0)</f>
        <v>AUDI</v>
      </c>
    </row>
    <row r="6" spans="1:4" x14ac:dyDescent="0.2">
      <c r="A6" s="5" t="s">
        <v>38</v>
      </c>
      <c r="B6" s="7">
        <v>24</v>
      </c>
      <c r="C6" s="7">
        <v>52</v>
      </c>
      <c r="D6" t="str">
        <f>VLOOKUP(A6,'СВОДНЫЙ ОТЧЕТ'!B:B,1,0)</f>
        <v>BMW</v>
      </c>
    </row>
    <row r="7" spans="1:4" x14ac:dyDescent="0.2">
      <c r="A7" s="5" t="s">
        <v>71</v>
      </c>
      <c r="B7" s="7">
        <v>1</v>
      </c>
      <c r="C7" s="7">
        <v>1</v>
      </c>
      <c r="D7" t="str">
        <f>VLOOKUP(A7,'СВОДНЫЙ ОТЧЕТ'!B:B,1,0)</f>
        <v>BYD</v>
      </c>
    </row>
    <row r="8" spans="1:4" x14ac:dyDescent="0.2">
      <c r="A8" s="5" t="s">
        <v>1147</v>
      </c>
      <c r="B8" s="7">
        <v>1</v>
      </c>
      <c r="C8" s="7"/>
      <c r="D8" t="str">
        <f>VLOOKUP(A8,'СВОДНЫЙ ОТЧЕТ'!B:B,1,0)</f>
        <v>CADILLAC</v>
      </c>
    </row>
    <row r="9" spans="1:4" x14ac:dyDescent="0.2">
      <c r="A9" s="5" t="s">
        <v>1148</v>
      </c>
      <c r="B9" s="7">
        <v>74</v>
      </c>
      <c r="C9" s="7">
        <v>23</v>
      </c>
      <c r="D9" t="str">
        <f>VLOOKUP(A9,'СВОДНЫЙ ОТЧЕТ'!B:B,1,0)</f>
        <v>CHANGAN</v>
      </c>
    </row>
    <row r="10" spans="1:4" x14ac:dyDescent="0.2">
      <c r="A10" s="5" t="s">
        <v>1149</v>
      </c>
      <c r="B10" s="7">
        <v>694</v>
      </c>
      <c r="C10" s="7">
        <v>145</v>
      </c>
      <c r="D10" t="str">
        <f>VLOOKUP(A10,'СВОДНЫЙ ОТЧЕТ'!B:B,1,0)</f>
        <v>CHERY</v>
      </c>
    </row>
    <row r="11" spans="1:4" x14ac:dyDescent="0.2">
      <c r="A11" s="5" t="s">
        <v>1150</v>
      </c>
      <c r="B11" s="7">
        <v>20</v>
      </c>
      <c r="C11" s="7">
        <v>30</v>
      </c>
      <c r="D11" t="str">
        <f>VLOOKUP(A11,'СВОДНЫЙ ОТЧЕТ'!B:B,1,0)</f>
        <v>CHEVROLET</v>
      </c>
    </row>
    <row r="12" spans="1:4" x14ac:dyDescent="0.2">
      <c r="A12" s="5" t="s">
        <v>1152</v>
      </c>
      <c r="B12" s="7">
        <v>5</v>
      </c>
      <c r="C12" s="7">
        <v>3</v>
      </c>
      <c r="D12" t="str">
        <f>VLOOKUP(A12,'СВОДНЫЙ ОТЧЕТ'!B:B,1,0)</f>
        <v>CITROEN</v>
      </c>
    </row>
    <row r="13" spans="1:4" x14ac:dyDescent="0.2">
      <c r="A13" s="5" t="s">
        <v>156</v>
      </c>
      <c r="B13" s="7">
        <v>2</v>
      </c>
      <c r="C13" s="7">
        <v>2</v>
      </c>
      <c r="D13" t="str">
        <f>VLOOKUP(A13,'СВОДНЫЙ ОТЧЕТ'!B:B,1,0)</f>
        <v>DFSK</v>
      </c>
    </row>
    <row r="14" spans="1:4" x14ac:dyDescent="0.2">
      <c r="A14" s="5" t="s">
        <v>1155</v>
      </c>
      <c r="B14" s="7">
        <v>8</v>
      </c>
      <c r="C14" s="7">
        <v>2</v>
      </c>
      <c r="D14" t="str">
        <f>VLOOKUP(A14,'СВОДНЫЙ ОТЧЕТ'!B:B,1,0)</f>
        <v>DODGE</v>
      </c>
    </row>
    <row r="15" spans="1:4" x14ac:dyDescent="0.2">
      <c r="A15" s="5" t="s">
        <v>1156</v>
      </c>
      <c r="B15" s="7">
        <v>5</v>
      </c>
      <c r="C15" s="7"/>
      <c r="D15" t="str">
        <f>VLOOKUP(A15,'СВОДНЫЙ ОТЧЕТ'!B:B,1,0)</f>
        <v>DONGFENG</v>
      </c>
    </row>
    <row r="16" spans="1:4" x14ac:dyDescent="0.2">
      <c r="A16" s="5" t="s">
        <v>1158</v>
      </c>
      <c r="B16" s="7">
        <v>195</v>
      </c>
      <c r="C16" s="7">
        <v>27</v>
      </c>
      <c r="D16" t="str">
        <f>VLOOKUP(A16,'СВОДНЫЙ ОТЧЕТ'!B:B,1,0)</f>
        <v>EXEED</v>
      </c>
    </row>
    <row r="17" spans="1:4" x14ac:dyDescent="0.2">
      <c r="A17" s="5" t="s">
        <v>178</v>
      </c>
      <c r="B17" s="7">
        <v>10</v>
      </c>
      <c r="C17" s="7">
        <v>4</v>
      </c>
      <c r="D17" t="str">
        <f>VLOOKUP(A17,'СВОДНЫЙ ОТЧЕТ'!B:B,1,0)</f>
        <v>FAW</v>
      </c>
    </row>
    <row r="18" spans="1:4" x14ac:dyDescent="0.2">
      <c r="A18" s="5" t="s">
        <v>1160</v>
      </c>
      <c r="B18" s="7"/>
      <c r="C18" s="7">
        <v>1</v>
      </c>
      <c r="D18" t="str">
        <f>VLOOKUP(A18,'СВОДНЫЙ ОТЧЕТ'!B:B,1,0)</f>
        <v>FIAT</v>
      </c>
    </row>
    <row r="19" spans="1:4" x14ac:dyDescent="0.2">
      <c r="A19" s="5" t="s">
        <v>1161</v>
      </c>
      <c r="B19" s="7">
        <v>1</v>
      </c>
      <c r="C19" s="7">
        <v>1</v>
      </c>
      <c r="D19" t="str">
        <f>VLOOKUP(A19,'СВОДНЫЙ ОТЧЕТ'!B:B,1,0)</f>
        <v>FORD</v>
      </c>
    </row>
    <row r="20" spans="1:4" x14ac:dyDescent="0.2">
      <c r="A20" s="5" t="s">
        <v>1162</v>
      </c>
      <c r="B20" s="7">
        <v>3</v>
      </c>
      <c r="C20" s="7"/>
      <c r="D20" t="str">
        <f>VLOOKUP(A20,'СВОДНЫЙ ОТЧЕТ'!B:B,1,0)</f>
        <v>FORTHING</v>
      </c>
    </row>
    <row r="21" spans="1:4" x14ac:dyDescent="0.2">
      <c r="A21" s="5" t="s">
        <v>207</v>
      </c>
      <c r="B21" s="7">
        <v>1</v>
      </c>
      <c r="C21" s="7">
        <v>1</v>
      </c>
      <c r="D21" t="str">
        <f>VLOOKUP(A21,'СВОДНЫЙ ОТЧЕТ'!B:B,1,0)</f>
        <v>GAC</v>
      </c>
    </row>
    <row r="22" spans="1:4" x14ac:dyDescent="0.2">
      <c r="A22" s="5" t="s">
        <v>1163</v>
      </c>
      <c r="B22" s="7">
        <v>275</v>
      </c>
      <c r="C22" s="7">
        <v>72</v>
      </c>
      <c r="D22" t="str">
        <f>VLOOKUP(A22,'СВОДНЫЙ ОТЧЕТ'!B:B,1,0)</f>
        <v>GEELY</v>
      </c>
    </row>
    <row r="23" spans="1:4" x14ac:dyDescent="0.2">
      <c r="A23" s="5" t="s">
        <v>1164</v>
      </c>
      <c r="B23" s="7">
        <v>2</v>
      </c>
      <c r="C23" s="7">
        <v>6</v>
      </c>
      <c r="D23" t="str">
        <f>VLOOKUP(A23,'СВОДНЫЙ ОТЧЕТ'!B:B,1,0)</f>
        <v>GENESIS</v>
      </c>
    </row>
    <row r="24" spans="1:4" x14ac:dyDescent="0.2">
      <c r="A24" s="5" t="s">
        <v>1165</v>
      </c>
      <c r="B24" s="7">
        <v>16</v>
      </c>
      <c r="C24" s="7">
        <v>1</v>
      </c>
      <c r="D24" t="str">
        <f>VLOOKUP(A24,'СВОДНЫЙ ОТЧЕТ'!B:B,1,0)</f>
        <v>GREAT WALL</v>
      </c>
    </row>
    <row r="25" spans="1:4" x14ac:dyDescent="0.2">
      <c r="A25" s="5" t="s">
        <v>1166</v>
      </c>
      <c r="B25" s="7">
        <v>598</v>
      </c>
      <c r="C25" s="7">
        <v>124</v>
      </c>
      <c r="D25" t="str">
        <f>VLOOKUP(A25,'СВОДНЫЙ ОТЧЕТ'!B:B,1,0)</f>
        <v>HAVAL</v>
      </c>
    </row>
    <row r="26" spans="1:4" x14ac:dyDescent="0.2">
      <c r="A26" s="5" t="s">
        <v>1168</v>
      </c>
      <c r="B26" s="7">
        <v>4</v>
      </c>
      <c r="C26" s="7">
        <v>1</v>
      </c>
      <c r="D26" t="str">
        <f>VLOOKUP(A26,'СВОДНЫЙ ОТЧЕТ'!B:B,1,0)</f>
        <v>HONDA</v>
      </c>
    </row>
    <row r="27" spans="1:4" x14ac:dyDescent="0.2">
      <c r="A27" s="5" t="s">
        <v>1169</v>
      </c>
      <c r="B27" s="7">
        <v>1</v>
      </c>
      <c r="C27" s="7"/>
      <c r="D27" t="str">
        <f>VLOOKUP(A27,'СВОДНЫЙ ОТЧЕТ'!B:B,1,0)</f>
        <v>HONGQI</v>
      </c>
    </row>
    <row r="28" spans="1:4" x14ac:dyDescent="0.2">
      <c r="A28" s="5" t="s">
        <v>1172</v>
      </c>
      <c r="B28" s="7">
        <v>295</v>
      </c>
      <c r="C28" s="7">
        <v>567</v>
      </c>
      <c r="D28" t="str">
        <f>VLOOKUP(A28,'СВОДНЫЙ ОТЧЕТ'!B:B,1,0)</f>
        <v>HYUNDAI</v>
      </c>
    </row>
    <row r="29" spans="1:4" x14ac:dyDescent="0.2">
      <c r="A29" s="5" t="s">
        <v>1173</v>
      </c>
      <c r="B29" s="7">
        <v>2</v>
      </c>
      <c r="C29" s="7">
        <v>11</v>
      </c>
      <c r="D29" t="str">
        <f>VLOOKUP(A29,'СВОДНЫЙ ОТЧЕТ'!B:B,1,0)</f>
        <v>INFINITI</v>
      </c>
    </row>
    <row r="30" spans="1:4" x14ac:dyDescent="0.2">
      <c r="A30" s="5" t="s">
        <v>302</v>
      </c>
      <c r="B30" s="7">
        <v>18</v>
      </c>
      <c r="C30" s="7">
        <v>2</v>
      </c>
      <c r="D30" t="str">
        <f>VLOOKUP(A30,'СВОДНЫЙ ОТЧЕТ'!B:B,1,0)</f>
        <v>JAC</v>
      </c>
    </row>
    <row r="31" spans="1:4" x14ac:dyDescent="0.2">
      <c r="A31" s="5" t="s">
        <v>1175</v>
      </c>
      <c r="B31" s="7">
        <v>1</v>
      </c>
      <c r="C31" s="7">
        <v>1</v>
      </c>
      <c r="D31" t="str">
        <f>VLOOKUP(A31,'СВОДНЫЙ ОТЧЕТ'!B:B,1,0)</f>
        <v>JAGUAR</v>
      </c>
    </row>
    <row r="32" spans="1:4" x14ac:dyDescent="0.2">
      <c r="A32" s="5" t="s">
        <v>1176</v>
      </c>
      <c r="B32" s="7">
        <v>2</v>
      </c>
      <c r="C32" s="7">
        <v>9</v>
      </c>
      <c r="D32" t="str">
        <f>VLOOKUP(A32,'СВОДНЫЙ ОТЧЕТ'!B:B,1,0)</f>
        <v>JEEP</v>
      </c>
    </row>
    <row r="33" spans="1:4" x14ac:dyDescent="0.2">
      <c r="A33" s="5" t="s">
        <v>1177</v>
      </c>
      <c r="B33" s="7">
        <v>2</v>
      </c>
      <c r="C33" s="7"/>
      <c r="D33" t="str">
        <f>VLOOKUP(A33,'СВОДНЫЙ ОТЧЕТ'!B:B,1,0)</f>
        <v>JETTA</v>
      </c>
    </row>
    <row r="34" spans="1:4" x14ac:dyDescent="0.2">
      <c r="A34" s="5" t="s">
        <v>1178</v>
      </c>
      <c r="B34" s="7">
        <v>7</v>
      </c>
      <c r="C34" s="7"/>
      <c r="D34" t="str">
        <f>VLOOKUP(A34,'СВОДНЫЙ ОТЧЕТ'!B:B,1,0)</f>
        <v>KAIYI</v>
      </c>
    </row>
    <row r="35" spans="1:4" x14ac:dyDescent="0.2">
      <c r="A35" s="5" t="s">
        <v>1179</v>
      </c>
      <c r="B35" s="7">
        <v>218</v>
      </c>
      <c r="C35" s="7">
        <v>622</v>
      </c>
      <c r="D35" t="str">
        <f>VLOOKUP(A35,'СВОДНЫЙ ОТЧЕТ'!B:B,1,0)</f>
        <v>KIA</v>
      </c>
    </row>
    <row r="36" spans="1:4" x14ac:dyDescent="0.2">
      <c r="A36" s="5" t="s">
        <v>359</v>
      </c>
      <c r="B36" s="7">
        <v>4</v>
      </c>
      <c r="C36" s="7">
        <v>7</v>
      </c>
      <c r="D36" t="str">
        <f>VLOOKUP(A36,'СВОДНЫЙ ОТЧЕТ'!B:B,1,0)</f>
        <v>LANDROVER</v>
      </c>
    </row>
    <row r="37" spans="1:4" x14ac:dyDescent="0.2">
      <c r="A37" s="5" t="s">
        <v>1182</v>
      </c>
      <c r="B37" s="7">
        <v>30</v>
      </c>
      <c r="C37" s="7">
        <v>31</v>
      </c>
      <c r="D37" t="str">
        <f>VLOOKUP(A37,'СВОДНЫЙ ОТЧЕТ'!B:B,1,0)</f>
        <v>LEXUS</v>
      </c>
    </row>
    <row r="38" spans="1:4" x14ac:dyDescent="0.2">
      <c r="A38" s="5" t="s">
        <v>1186</v>
      </c>
      <c r="B38" s="7">
        <v>2</v>
      </c>
      <c r="C38" s="7"/>
      <c r="D38" t="str">
        <f>VLOOKUP(A38,'СВОДНЫЙ ОТЧЕТ'!B:B,1,0)</f>
        <v>LIVAN</v>
      </c>
    </row>
    <row r="39" spans="1:4" x14ac:dyDescent="0.2">
      <c r="A39" s="5" t="s">
        <v>1189</v>
      </c>
      <c r="B39" s="7">
        <v>24</v>
      </c>
      <c r="C39" s="7">
        <v>89</v>
      </c>
      <c r="D39" t="str">
        <f>VLOOKUP(A39,'СВОДНЫЙ ОТЧЕТ'!B:B,1,0)</f>
        <v>MAZDA</v>
      </c>
    </row>
    <row r="40" spans="1:4" x14ac:dyDescent="0.2">
      <c r="A40" s="5" t="s">
        <v>411</v>
      </c>
      <c r="B40" s="7">
        <v>21</v>
      </c>
      <c r="C40" s="7">
        <v>49</v>
      </c>
      <c r="D40" t="str">
        <f>VLOOKUP(A40,'СВОДНЫЙ ОТЧЕТ'!B:B,1,0)</f>
        <v>MERCEDES</v>
      </c>
    </row>
    <row r="41" spans="1:4" x14ac:dyDescent="0.2">
      <c r="A41" s="5" t="s">
        <v>437</v>
      </c>
      <c r="B41" s="7">
        <v>1</v>
      </c>
      <c r="C41" s="7"/>
      <c r="D41" t="str">
        <f>VLOOKUP(A41,'СВОДНЫЙ ОТЧЕТ'!B:B,1,0)</f>
        <v>MINI</v>
      </c>
    </row>
    <row r="42" spans="1:4" x14ac:dyDescent="0.2">
      <c r="A42" s="5" t="s">
        <v>1191</v>
      </c>
      <c r="B42" s="7">
        <v>85</v>
      </c>
      <c r="C42" s="7">
        <v>161</v>
      </c>
      <c r="D42" t="str">
        <f>VLOOKUP(A42,'СВОДНЫЙ ОТЧЕТ'!B:B,1,0)</f>
        <v>MITSUBISHI</v>
      </c>
    </row>
    <row r="43" spans="1:4" x14ac:dyDescent="0.2">
      <c r="A43" s="5" t="s">
        <v>1193</v>
      </c>
      <c r="B43" s="7">
        <v>16</v>
      </c>
      <c r="C43" s="7">
        <v>158</v>
      </c>
      <c r="D43" t="str">
        <f>VLOOKUP(A43,'СВОДНЫЙ ОТЧЕТ'!B:B,1,0)</f>
        <v>NISSAN</v>
      </c>
    </row>
    <row r="44" spans="1:4" x14ac:dyDescent="0.2">
      <c r="A44" s="5" t="s">
        <v>1194</v>
      </c>
      <c r="B44" s="7">
        <v>313</v>
      </c>
      <c r="C44" s="7"/>
      <c r="D44" t="str">
        <f>VLOOKUP(A44,'СВОДНЫЙ ОТЧЕТ'!B:B,1,0)</f>
        <v>OMODA</v>
      </c>
    </row>
    <row r="45" spans="1:4" x14ac:dyDescent="0.2">
      <c r="A45" s="5" t="s">
        <v>1195</v>
      </c>
      <c r="B45" s="7"/>
      <c r="C45" s="7">
        <v>1</v>
      </c>
      <c r="D45" t="str">
        <f>VLOOKUP(A45,'СВОДНЫЙ ОТЧЕТ'!B:B,1,0)</f>
        <v>OPEL</v>
      </c>
    </row>
    <row r="46" spans="1:4" x14ac:dyDescent="0.2">
      <c r="A46" s="5" t="s">
        <v>1197</v>
      </c>
      <c r="B46" s="7">
        <v>1</v>
      </c>
      <c r="C46" s="7">
        <v>2</v>
      </c>
      <c r="D46" t="str">
        <f>VLOOKUP(A46,'СВОДНЫЙ ОТЧЕТ'!B:B,1,0)</f>
        <v>PEUGEOT</v>
      </c>
    </row>
    <row r="47" spans="1:4" x14ac:dyDescent="0.2">
      <c r="A47" s="5" t="s">
        <v>1199</v>
      </c>
      <c r="B47" s="7">
        <v>17</v>
      </c>
      <c r="C47" s="7">
        <v>18</v>
      </c>
      <c r="D47" t="str">
        <f>VLOOKUP(A47,'СВОДНЫЙ ОТЧЕТ'!B:B,1,0)</f>
        <v>PORSCHE</v>
      </c>
    </row>
    <row r="48" spans="1:4" x14ac:dyDescent="0.2">
      <c r="A48" s="5" t="s">
        <v>1200</v>
      </c>
      <c r="B48" s="7">
        <v>54</v>
      </c>
      <c r="C48" s="7">
        <v>617</v>
      </c>
      <c r="D48" t="str">
        <f>VLOOKUP(A48,'СВОДНЫЙ ОТЧЕТ'!B:B,1,0)</f>
        <v>RENAULT</v>
      </c>
    </row>
    <row r="49" spans="1:4" x14ac:dyDescent="0.2">
      <c r="A49" s="5" t="s">
        <v>1206</v>
      </c>
      <c r="B49" s="7">
        <v>5</v>
      </c>
      <c r="C49" s="7"/>
      <c r="D49" t="str">
        <f>VLOOKUP(A49,'СВОДНЫЙ ОТЧЕТ'!B:B,1,0)</f>
        <v>SKYWELL</v>
      </c>
    </row>
    <row r="50" spans="1:4" x14ac:dyDescent="0.2">
      <c r="A50" s="5" t="s">
        <v>1209</v>
      </c>
      <c r="B50" s="7">
        <v>1</v>
      </c>
      <c r="C50" s="7"/>
      <c r="D50" t="str">
        <f>VLOOKUP(A50,'СВОДНЫЙ ОТЧЕТ'!B:B,1,0)</f>
        <v>SOKON</v>
      </c>
    </row>
    <row r="51" spans="1:4" x14ac:dyDescent="0.2">
      <c r="A51" s="5" t="s">
        <v>1211</v>
      </c>
      <c r="B51" s="7">
        <v>12</v>
      </c>
      <c r="C51" s="7">
        <v>16</v>
      </c>
      <c r="D51" t="str">
        <f>VLOOKUP(A51,'СВОДНЫЙ ОТЧЕТ'!B:B,1,0)</f>
        <v>SUBARU</v>
      </c>
    </row>
    <row r="52" spans="1:4" x14ac:dyDescent="0.2">
      <c r="A52" s="5" t="s">
        <v>1212</v>
      </c>
      <c r="B52" s="7">
        <v>14</v>
      </c>
      <c r="C52" s="7">
        <v>17</v>
      </c>
      <c r="D52" t="str">
        <f>VLOOKUP(A52,'СВОДНЫЙ ОТЧЕТ'!B:B,1,0)</f>
        <v>SUZUKI</v>
      </c>
    </row>
    <row r="53" spans="1:4" x14ac:dyDescent="0.2">
      <c r="A53" s="5" t="s">
        <v>1213</v>
      </c>
      <c r="B53" s="7">
        <v>8</v>
      </c>
      <c r="C53" s="7"/>
      <c r="D53" t="str">
        <f>VLOOKUP(A53,'СВОДНЫЙ ОТЧЕТ'!B:B,1,0)</f>
        <v>TANK</v>
      </c>
    </row>
    <row r="54" spans="1:4" x14ac:dyDescent="0.2">
      <c r="A54" s="5" t="s">
        <v>1214</v>
      </c>
      <c r="B54" s="7">
        <v>16</v>
      </c>
      <c r="C54" s="7">
        <v>24</v>
      </c>
      <c r="D54" t="str">
        <f>VLOOKUP(A54,'СВОДНЫЙ ОТЧЕТ'!B:B,1,0)</f>
        <v>TESLA</v>
      </c>
    </row>
    <row r="55" spans="1:4" x14ac:dyDescent="0.2">
      <c r="A55" s="5" t="s">
        <v>1215</v>
      </c>
      <c r="B55" s="7">
        <v>174</v>
      </c>
      <c r="C55" s="7">
        <v>361</v>
      </c>
      <c r="D55" t="str">
        <f>VLOOKUP(A55,'СВОДНЫЙ ОТЧЕТ'!B:B,1,0)</f>
        <v>TOYOTA</v>
      </c>
    </row>
    <row r="56" spans="1:4" x14ac:dyDescent="0.2">
      <c r="A56" s="5" t="s">
        <v>1216</v>
      </c>
      <c r="B56" s="7">
        <v>47</v>
      </c>
      <c r="C56" s="7">
        <v>186</v>
      </c>
      <c r="D56" t="str">
        <f>VLOOKUP(A56,'СВОДНЫЙ ОТЧЕТ'!B:B,1,0)</f>
        <v>VOLKSWAGEN</v>
      </c>
    </row>
    <row r="57" spans="1:4" x14ac:dyDescent="0.2">
      <c r="A57" s="5" t="s">
        <v>1217</v>
      </c>
      <c r="B57" s="7">
        <v>1</v>
      </c>
      <c r="C57" s="7">
        <v>3</v>
      </c>
      <c r="D57" t="str">
        <f>VLOOKUP(A57,'СВОДНЫЙ ОТЧЕТ'!B:B,1,0)</f>
        <v>VOLVO</v>
      </c>
    </row>
    <row r="58" spans="1:4" x14ac:dyDescent="0.2">
      <c r="A58" s="5" t="s">
        <v>1218</v>
      </c>
      <c r="B58" s="7">
        <v>9</v>
      </c>
      <c r="C58" s="7"/>
      <c r="D58" t="str">
        <f>VLOOKUP(A58,'СВОДНЫЙ ОТЧЕТ'!B:B,1,0)</f>
        <v>VOYAH</v>
      </c>
    </row>
    <row r="59" spans="1:4" x14ac:dyDescent="0.2">
      <c r="A59" s="5" t="s">
        <v>1219</v>
      </c>
      <c r="B59" s="7">
        <v>1</v>
      </c>
      <c r="C59" s="7"/>
      <c r="D59" t="str">
        <f>VLOOKUP(A59,'СВОДНЫЙ ОТЧЕТ'!B:B,1,0)</f>
        <v>WELTMEISTER</v>
      </c>
    </row>
    <row r="60" spans="1:4" x14ac:dyDescent="0.2">
      <c r="A60" s="5" t="s">
        <v>524</v>
      </c>
      <c r="B60" s="7">
        <v>12</v>
      </c>
      <c r="C60" s="7">
        <v>185</v>
      </c>
      <c r="D60" t="str">
        <f>VLOOKUP(A60,'СВОДНЫЙ ОТЧЕТ'!B:B,1,0)</f>
        <v>SKODA</v>
      </c>
    </row>
    <row r="61" spans="1:4" x14ac:dyDescent="0.2">
      <c r="A61" s="5" t="s">
        <v>652</v>
      </c>
      <c r="B61" s="7">
        <v>3363</v>
      </c>
      <c r="C61" s="7">
        <v>3668</v>
      </c>
      <c r="D61" t="str">
        <f>VLOOKUP(A61,'СВОДНЫЙ ОТЧЕТ'!B:B,1,0)</f>
        <v>Общий итог</v>
      </c>
    </row>
    <row r="62" spans="1:4" x14ac:dyDescent="0.2">
      <c r="D62" t="e">
        <f>VLOOKUP(A62,'СВОДНЫЙ ОТЧЕТ'!B:B,1,0)</f>
        <v>#N/A</v>
      </c>
    </row>
    <row r="63" spans="1:4" x14ac:dyDescent="0.2">
      <c r="D63" t="e">
        <f>VLOOKUP(A63,'СВОДНЫЙ ОТЧЕТ'!B:B,1,0)</f>
        <v>#N/A</v>
      </c>
    </row>
    <row r="64" spans="1:4" x14ac:dyDescent="0.2">
      <c r="D64" t="e">
        <f>VLOOKUP(A64,'СВОДНЫЙ ОТЧЕТ'!B:B,1,0)</f>
        <v>#N/A</v>
      </c>
    </row>
    <row r="65" spans="4:4" x14ac:dyDescent="0.2">
      <c r="D65" t="e">
        <f>VLOOKUP(A65,'СВОДНЫЙ ОТЧЕТ'!B:B,1,0)</f>
        <v>#N/A</v>
      </c>
    </row>
    <row r="66" spans="4:4" x14ac:dyDescent="0.2">
      <c r="D66" t="e">
        <f>VLOOKUP(A66,'СВОДНЫЙ ОТЧЕТ'!B:B,1,0)</f>
        <v>#N/A</v>
      </c>
    </row>
    <row r="67" spans="4:4" x14ac:dyDescent="0.2">
      <c r="D67" t="e">
        <f>VLOOKUP(A67,'СВОДНЫЙ ОТЧЕТ'!B:B,1,0)</f>
        <v>#N/A</v>
      </c>
    </row>
    <row r="68" spans="4:4" x14ac:dyDescent="0.2">
      <c r="D68" t="e">
        <f>VLOOKUP(A68,'СВОДНЫЙ ОТЧЕТ'!B:B,1,0)</f>
        <v>#N/A</v>
      </c>
    </row>
    <row r="69" spans="4:4" x14ac:dyDescent="0.2">
      <c r="D69" t="e">
        <f>VLOOKUP(A69,'СВОДНЫЙ ОТЧЕТ'!B:B,1,0)</f>
        <v>#N/A</v>
      </c>
    </row>
    <row r="70" spans="4:4" x14ac:dyDescent="0.2">
      <c r="D70" t="e">
        <f>VLOOKUP(A70,'СВОДНЫЙ ОТЧЕТ'!B:B,1,0)</f>
        <v>#N/A</v>
      </c>
    </row>
    <row r="71" spans="4:4" x14ac:dyDescent="0.2">
      <c r="D71" t="e">
        <f>VLOOKUP(A71,'СВОДНЫЙ ОТЧЕТ'!B:B,1,0)</f>
        <v>#N/A</v>
      </c>
    </row>
    <row r="72" spans="4:4" x14ac:dyDescent="0.2">
      <c r="D72" t="e">
        <f>VLOOKUP(A72,'СВОДНЫЙ ОТЧЕТ'!B:B,1,0)</f>
        <v>#N/A</v>
      </c>
    </row>
    <row r="73" spans="4:4" x14ac:dyDescent="0.2">
      <c r="D73" t="e">
        <f>VLOOKUP(A73,'СВОДНЫЙ ОТЧЕТ'!B:B,1,0)</f>
        <v>#N/A</v>
      </c>
    </row>
    <row r="74" spans="4:4" x14ac:dyDescent="0.2">
      <c r="D74" t="e">
        <f>VLOOKUP(A74,'СВОДНЫЙ ОТЧЕТ'!B:B,1,0)</f>
        <v>#N/A</v>
      </c>
    </row>
    <row r="75" spans="4:4" x14ac:dyDescent="0.2">
      <c r="D75" t="e">
        <f>VLOOKUP(A75,'СВОДНЫЙ ОТЧЕТ'!B:B,1,0)</f>
        <v>#N/A</v>
      </c>
    </row>
    <row r="76" spans="4:4" x14ac:dyDescent="0.2">
      <c r="D76" t="e">
        <f>VLOOKUP(A76,'СВОДНЫЙ ОТЧЕТ'!B:B,1,0)</f>
        <v>#N/A</v>
      </c>
    </row>
    <row r="77" spans="4:4" x14ac:dyDescent="0.2">
      <c r="D77" t="e">
        <f>VLOOKUP(A77,'СВОДНЫЙ ОТЧЕТ'!B:B,1,0)</f>
        <v>#N/A</v>
      </c>
    </row>
    <row r="78" spans="4:4" x14ac:dyDescent="0.2">
      <c r="D78" t="e">
        <f>VLOOKUP(A78,'СВОДНЫЙ ОТЧЕТ'!B:B,1,0)</f>
        <v>#N/A</v>
      </c>
    </row>
    <row r="79" spans="4:4" x14ac:dyDescent="0.2">
      <c r="D79" t="e">
        <f>VLOOKUP(A79,'СВОДНЫЙ ОТЧЕТ'!B:B,1,0)</f>
        <v>#N/A</v>
      </c>
    </row>
    <row r="80" spans="4:4" x14ac:dyDescent="0.2">
      <c r="D80" t="e">
        <f>VLOOKUP(A80,'СВОДНЫЙ ОТЧЕТ'!B:B,1,0)</f>
        <v>#N/A</v>
      </c>
    </row>
    <row r="81" spans="4:4" x14ac:dyDescent="0.2">
      <c r="D81" t="e">
        <f>VLOOKUP(A81,'СВОДНЫЙ ОТЧЕТ'!B:B,1,0)</f>
        <v>#N/A</v>
      </c>
    </row>
    <row r="82" spans="4:4" x14ac:dyDescent="0.2">
      <c r="D82" t="e">
        <f>VLOOKUP(A82,'СВОДНЫЙ ОТЧЕТ'!B:B,1,0)</f>
        <v>#N/A</v>
      </c>
    </row>
    <row r="83" spans="4:4" x14ac:dyDescent="0.2">
      <c r="D83" t="e">
        <f>VLOOKUP(A83,'СВОДНЫЙ ОТЧЕТ'!B:B,1,0)</f>
        <v>#N/A</v>
      </c>
    </row>
    <row r="84" spans="4:4" x14ac:dyDescent="0.2">
      <c r="D84" t="e">
        <f>VLOOKUP(A84,'СВОДНЫЙ ОТЧЕТ'!B:B,1,0)</f>
        <v>#N/A</v>
      </c>
    </row>
    <row r="85" spans="4:4" x14ac:dyDescent="0.2">
      <c r="D85" t="e">
        <f>VLOOKUP(A85,'СВОДНЫЙ ОТЧЕТ'!B:B,1,0)</f>
        <v>#N/A</v>
      </c>
    </row>
    <row r="86" spans="4:4" x14ac:dyDescent="0.2">
      <c r="D86" t="e">
        <f>VLOOKUP(A86,'СВОДНЫЙ ОТЧЕТ'!B:B,1,0)</f>
        <v>#N/A</v>
      </c>
    </row>
    <row r="87" spans="4:4" x14ac:dyDescent="0.2">
      <c r="D87" t="e">
        <f>VLOOKUP(A87,'СВОДНЫЙ ОТЧЕТ'!B:B,1,0)</f>
        <v>#N/A</v>
      </c>
    </row>
    <row r="88" spans="4:4" x14ac:dyDescent="0.2">
      <c r="D88" t="e">
        <f>VLOOKUP(A88,'СВОДНЫЙ ОТЧЕТ'!B:B,1,0)</f>
        <v>#N/A</v>
      </c>
    </row>
    <row r="89" spans="4:4" x14ac:dyDescent="0.2">
      <c r="D89" t="e">
        <f>VLOOKUP(A89,'СВОДНЫЙ ОТЧЕТ'!B:B,1,0)</f>
        <v>#N/A</v>
      </c>
    </row>
    <row r="90" spans="4:4" x14ac:dyDescent="0.2">
      <c r="D90" t="e">
        <f>VLOOKUP(A90,'СВОДНЫЙ ОТЧЕТ'!B:B,1,0)</f>
        <v>#N/A</v>
      </c>
    </row>
    <row r="91" spans="4:4" x14ac:dyDescent="0.2">
      <c r="D91" t="e">
        <f>VLOOKUP(A91,'СВОДНЫЙ ОТЧЕТ'!B:B,1,0)</f>
        <v>#N/A</v>
      </c>
    </row>
    <row r="92" spans="4:4" x14ac:dyDescent="0.2">
      <c r="D92" t="e">
        <f>VLOOKUP(A92,'СВОДНЫЙ ОТЧЕТ'!B:B,1,0)</f>
        <v>#N/A</v>
      </c>
    </row>
    <row r="93" spans="4:4" x14ac:dyDescent="0.2">
      <c r="D93" t="e">
        <f>VLOOKUP(A93,'СВОДНЫЙ ОТЧЕТ'!B:B,1,0)</f>
        <v>#N/A</v>
      </c>
    </row>
    <row r="94" spans="4:4" x14ac:dyDescent="0.2">
      <c r="D94" t="e">
        <f>VLOOKUP(A94,'СВОДНЫЙ ОТЧЕТ'!B:B,1,0)</f>
        <v>#N/A</v>
      </c>
    </row>
    <row r="95" spans="4:4" x14ac:dyDescent="0.2">
      <c r="D95" t="e">
        <f>VLOOKUP(A95,'СВОДНЫЙ ОТЧЕТ'!B:B,1,0)</f>
        <v>#N/A</v>
      </c>
    </row>
    <row r="96" spans="4:4" x14ac:dyDescent="0.2">
      <c r="D96" t="e">
        <f>VLOOKUP(A96,'СВОДНЫЙ ОТЧЕТ'!B:B,1,0)</f>
        <v>#N/A</v>
      </c>
    </row>
    <row r="97" spans="4:4" x14ac:dyDescent="0.2">
      <c r="D97" t="e">
        <f>VLOOKUP(A97,'СВОДНЫЙ ОТЧЕТ'!B:B,1,0)</f>
        <v>#N/A</v>
      </c>
    </row>
    <row r="98" spans="4:4" x14ac:dyDescent="0.2">
      <c r="D98" t="e">
        <f>VLOOKUP(A98,'СВОДНЫЙ ОТЧЕТ'!B:B,1,0)</f>
        <v>#N/A</v>
      </c>
    </row>
    <row r="99" spans="4:4" x14ac:dyDescent="0.2">
      <c r="D99" t="e">
        <f>VLOOKUP(A99,'СВОДНЫЙ ОТЧЕТ'!B:B,1,0)</f>
        <v>#N/A</v>
      </c>
    </row>
    <row r="100" spans="4:4" x14ac:dyDescent="0.2">
      <c r="D100" t="e">
        <f>VLOOKUP(A100,'СВОДНЫЙ ОТЧЕТ'!B:B,1,0)</f>
        <v>#N/A</v>
      </c>
    </row>
    <row r="101" spans="4:4" x14ac:dyDescent="0.2">
      <c r="D101" t="e">
        <f>VLOOKUP(A101,'СВОДНЫЙ ОТЧЕТ'!B:B,1,0)</f>
        <v>#N/A</v>
      </c>
    </row>
    <row r="102" spans="4:4" x14ac:dyDescent="0.2">
      <c r="D102" t="e">
        <f>VLOOKUP(A102,'СВОДНЫЙ ОТЧЕТ'!B:B,1,0)</f>
        <v>#N/A</v>
      </c>
    </row>
    <row r="103" spans="4:4" x14ac:dyDescent="0.2">
      <c r="D103" t="e">
        <f>VLOOKUP(A103,'СВОДНЫЙ ОТЧЕТ'!B:B,1,0)</f>
        <v>#N/A</v>
      </c>
    </row>
    <row r="104" spans="4:4" x14ac:dyDescent="0.2">
      <c r="D104" t="e">
        <f>VLOOKUP(A104,'СВОДНЫЙ ОТЧЕТ'!B:B,1,0)</f>
        <v>#N/A</v>
      </c>
    </row>
    <row r="105" spans="4:4" x14ac:dyDescent="0.2">
      <c r="D105" t="e">
        <f>VLOOKUP(A105,'СВОДНЫЙ ОТЧЕТ'!B:B,1,0)</f>
        <v>#N/A</v>
      </c>
    </row>
    <row r="106" spans="4:4" x14ac:dyDescent="0.2">
      <c r="D106" t="e">
        <f>VLOOKUP(A106,'СВОДНЫЙ ОТЧЕТ'!B:B,1,0)</f>
        <v>#N/A</v>
      </c>
    </row>
    <row r="107" spans="4:4" x14ac:dyDescent="0.2">
      <c r="D107" t="e">
        <f>VLOOKUP(A107,'СВОДНЫЙ ОТЧЕТ'!B:B,1,0)</f>
        <v>#N/A</v>
      </c>
    </row>
    <row r="108" spans="4:4" x14ac:dyDescent="0.2">
      <c r="D108" t="e">
        <f>VLOOKUP(A108,'СВОДНЫЙ ОТЧЕТ'!B:B,1,0)</f>
        <v>#N/A</v>
      </c>
    </row>
    <row r="109" spans="4:4" x14ac:dyDescent="0.2">
      <c r="D109" t="e">
        <f>VLOOKUP(A109,'СВОДНЫЙ ОТЧЕТ'!B:B,1,0)</f>
        <v>#N/A</v>
      </c>
    </row>
    <row r="110" spans="4:4" x14ac:dyDescent="0.2">
      <c r="D110" t="e">
        <f>VLOOKUP(A110,'СВОДНЫЙ ОТЧЕТ'!B:B,1,0)</f>
        <v>#N/A</v>
      </c>
    </row>
    <row r="111" spans="4:4" x14ac:dyDescent="0.2">
      <c r="D111" t="e">
        <f>VLOOKUP(A111,'СВОДНЫЙ ОТЧЕТ'!B:B,1,0)</f>
        <v>#N/A</v>
      </c>
    </row>
    <row r="112" spans="4:4" x14ac:dyDescent="0.2">
      <c r="D112" t="e">
        <f>VLOOKUP(A112,'СВОДНЫЙ ОТЧЕТ'!B:B,1,0)</f>
        <v>#N/A</v>
      </c>
    </row>
    <row r="113" spans="2:4" x14ac:dyDescent="0.2">
      <c r="D113" t="e">
        <f>VLOOKUP(A113,'СВОДНЫЙ ОТЧЕТ'!B:B,1,0)</f>
        <v>#N/A</v>
      </c>
    </row>
    <row r="114" spans="2:4" x14ac:dyDescent="0.2">
      <c r="D114" t="e">
        <f>VLOOKUP(A114,'СВОДНЫЙ ОТЧЕТ'!B:B,1,0)</f>
        <v>#N/A</v>
      </c>
    </row>
    <row r="115" spans="2:4" x14ac:dyDescent="0.2">
      <c r="D115" t="e">
        <f>VLOOKUP(A115,'СВОДНЫЙ ОТЧЕТ'!B:B,1,0)</f>
        <v>#N/A</v>
      </c>
    </row>
    <row r="116" spans="2:4" x14ac:dyDescent="0.2">
      <c r="B116" s="6"/>
      <c r="C116" s="6"/>
      <c r="D116" t="e">
        <f>VLOOKUP(A116,'СВОДНЫЙ ОТЧЕТ'!B:B,1,0)</f>
        <v>#N/A</v>
      </c>
    </row>
    <row r="117" spans="2:4" x14ac:dyDescent="0.2">
      <c r="D117" t="e">
        <f>VLOOKUP(A117,'СВОДНЫЙ ОТЧЕТ'!B:B,1,0)</f>
        <v>#N/A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17"/>
  <sheetViews>
    <sheetView workbookViewId="0">
      <selection activeCell="B7" sqref="B7"/>
    </sheetView>
  </sheetViews>
  <sheetFormatPr baseColWidth="10" defaultColWidth="8.83203125" defaultRowHeight="15" x14ac:dyDescent="0.2"/>
  <cols>
    <col min="1" max="1" width="17" bestFit="1" customWidth="1"/>
    <col min="2" max="2" width="20.83203125" customWidth="1"/>
    <col min="3" max="3" width="20.83203125" bestFit="1" customWidth="1"/>
    <col min="4" max="4" width="23" customWidth="1"/>
  </cols>
  <sheetData>
    <row r="1" spans="1:4" x14ac:dyDescent="0.2">
      <c r="A1" s="4" t="s">
        <v>1223</v>
      </c>
      <c r="B1" t="s">
        <v>901</v>
      </c>
    </row>
    <row r="3" spans="1:4" x14ac:dyDescent="0.2">
      <c r="A3" s="4" t="s">
        <v>651</v>
      </c>
      <c r="B3" t="s">
        <v>1236</v>
      </c>
      <c r="C3" t="s">
        <v>1237</v>
      </c>
    </row>
    <row r="4" spans="1:4" x14ac:dyDescent="0.2">
      <c r="A4" s="5" t="s">
        <v>343</v>
      </c>
      <c r="B4" s="7">
        <v>3819</v>
      </c>
      <c r="C4" s="7">
        <v>1866</v>
      </c>
      <c r="D4" t="str">
        <f>VLOOKUP(A4,'СВОДНЫЙ ОТЧЕТ'!B:B,1,0)</f>
        <v>LADA</v>
      </c>
    </row>
    <row r="5" spans="1:4" x14ac:dyDescent="0.2">
      <c r="A5" s="5" t="s">
        <v>610</v>
      </c>
      <c r="B5" s="7">
        <v>81</v>
      </c>
      <c r="C5" s="7">
        <v>53</v>
      </c>
      <c r="D5" t="str">
        <f>VLOOKUP(A5,'СВОДНЫЙ ОТЧЕТ'!B:B,1,0)</f>
        <v>UAZ</v>
      </c>
    </row>
    <row r="6" spans="1:4" x14ac:dyDescent="0.2">
      <c r="A6" s="5" t="s">
        <v>1235</v>
      </c>
      <c r="B6" s="7">
        <v>130</v>
      </c>
      <c r="C6" s="7"/>
      <c r="D6" t="str">
        <f>VLOOKUP(A6,'СВОДНЫЙ ОТЧЕТ'!B:B,1,0)</f>
        <v>МОСКВИЧ</v>
      </c>
    </row>
    <row r="7" spans="1:4" x14ac:dyDescent="0.2">
      <c r="A7" s="5" t="s">
        <v>652</v>
      </c>
      <c r="B7" s="7">
        <v>4030</v>
      </c>
      <c r="C7" s="7">
        <v>1919</v>
      </c>
      <c r="D7" t="str">
        <f>VLOOKUP(A7,'СВОДНЫЙ ОТЧЕТ'!B:B,1,0)</f>
        <v>Общий итог</v>
      </c>
    </row>
    <row r="8" spans="1:4" x14ac:dyDescent="0.2">
      <c r="D8" t="e">
        <f>VLOOKUP(A8,'СВОДНЫЙ ОТЧЕТ'!B:B,1,0)</f>
        <v>#N/A</v>
      </c>
    </row>
    <row r="9" spans="1:4" x14ac:dyDescent="0.2">
      <c r="D9" t="e">
        <f>VLOOKUP(A9,'СВОДНЫЙ ОТЧЕТ'!B:B,1,0)</f>
        <v>#N/A</v>
      </c>
    </row>
    <row r="10" spans="1:4" x14ac:dyDescent="0.2">
      <c r="D10" t="e">
        <f>VLOOKUP(A10,'СВОДНЫЙ ОТЧЕТ'!B:B,1,0)</f>
        <v>#N/A</v>
      </c>
    </row>
    <row r="11" spans="1:4" x14ac:dyDescent="0.2">
      <c r="D11" t="e">
        <f>VLOOKUP(A11,'СВОДНЫЙ ОТЧЕТ'!B:B,1,0)</f>
        <v>#N/A</v>
      </c>
    </row>
    <row r="12" spans="1:4" x14ac:dyDescent="0.2">
      <c r="D12" t="e">
        <f>VLOOKUP(A12,'СВОДНЫЙ ОТЧЕТ'!B:B,1,0)</f>
        <v>#N/A</v>
      </c>
    </row>
    <row r="13" spans="1:4" x14ac:dyDescent="0.2">
      <c r="D13" t="e">
        <f>VLOOKUP(A13,'СВОДНЫЙ ОТЧЕТ'!B:B,1,0)</f>
        <v>#N/A</v>
      </c>
    </row>
    <row r="14" spans="1:4" x14ac:dyDescent="0.2">
      <c r="D14" t="e">
        <f>VLOOKUP(A14,'СВОДНЫЙ ОТЧЕТ'!B:B,1,0)</f>
        <v>#N/A</v>
      </c>
    </row>
    <row r="15" spans="1:4" x14ac:dyDescent="0.2">
      <c r="D15" t="e">
        <f>VLOOKUP(A15,'СВОДНЫЙ ОТЧЕТ'!B:B,1,0)</f>
        <v>#N/A</v>
      </c>
    </row>
    <row r="16" spans="1:4" x14ac:dyDescent="0.2">
      <c r="D16" t="e">
        <f>VLOOKUP(A16,'СВОДНЫЙ ОТЧЕТ'!B:B,1,0)</f>
        <v>#N/A</v>
      </c>
    </row>
    <row r="17" spans="4:4" x14ac:dyDescent="0.2">
      <c r="D17" t="e">
        <f>VLOOKUP(A17,'СВОДНЫЙ ОТЧЕТ'!B:B,1,0)</f>
        <v>#N/A</v>
      </c>
    </row>
    <row r="18" spans="4:4" x14ac:dyDescent="0.2">
      <c r="D18" t="e">
        <f>VLOOKUP(A18,'СВОДНЫЙ ОТЧЕТ'!B:B,1,0)</f>
        <v>#N/A</v>
      </c>
    </row>
    <row r="19" spans="4:4" x14ac:dyDescent="0.2">
      <c r="D19" t="e">
        <f>VLOOKUP(A19,'СВОДНЫЙ ОТЧЕТ'!B:B,1,0)</f>
        <v>#N/A</v>
      </c>
    </row>
    <row r="20" spans="4:4" x14ac:dyDescent="0.2">
      <c r="D20" t="e">
        <f>VLOOKUP(A20,'СВОДНЫЙ ОТЧЕТ'!B:B,1,0)</f>
        <v>#N/A</v>
      </c>
    </row>
    <row r="21" spans="4:4" x14ac:dyDescent="0.2">
      <c r="D21" t="e">
        <f>VLOOKUP(A21,'СВОДНЫЙ ОТЧЕТ'!B:B,1,0)</f>
        <v>#N/A</v>
      </c>
    </row>
    <row r="22" spans="4:4" x14ac:dyDescent="0.2">
      <c r="D22" t="e">
        <f>VLOOKUP(A22,'СВОДНЫЙ ОТЧЕТ'!B:B,1,0)</f>
        <v>#N/A</v>
      </c>
    </row>
    <row r="23" spans="4:4" x14ac:dyDescent="0.2">
      <c r="D23" t="e">
        <f>VLOOKUP(A23,'СВОДНЫЙ ОТЧЕТ'!B:B,1,0)</f>
        <v>#N/A</v>
      </c>
    </row>
    <row r="24" spans="4:4" x14ac:dyDescent="0.2">
      <c r="D24" t="e">
        <f>VLOOKUP(A24,'СВОДНЫЙ ОТЧЕТ'!B:B,1,0)</f>
        <v>#N/A</v>
      </c>
    </row>
    <row r="25" spans="4:4" x14ac:dyDescent="0.2">
      <c r="D25" t="e">
        <f>VLOOKUP(A25,'СВОДНЫЙ ОТЧЕТ'!B:B,1,0)</f>
        <v>#N/A</v>
      </c>
    </row>
    <row r="26" spans="4:4" x14ac:dyDescent="0.2">
      <c r="D26" t="e">
        <f>VLOOKUP(A26,'СВОДНЫЙ ОТЧЕТ'!B:B,1,0)</f>
        <v>#N/A</v>
      </c>
    </row>
    <row r="27" spans="4:4" x14ac:dyDescent="0.2">
      <c r="D27" t="e">
        <f>VLOOKUP(A27,'СВОДНЫЙ ОТЧЕТ'!B:B,1,0)</f>
        <v>#N/A</v>
      </c>
    </row>
    <row r="28" spans="4:4" x14ac:dyDescent="0.2">
      <c r="D28" t="e">
        <f>VLOOKUP(A28,'СВОДНЫЙ ОТЧЕТ'!B:B,1,0)</f>
        <v>#N/A</v>
      </c>
    </row>
    <row r="29" spans="4:4" x14ac:dyDescent="0.2">
      <c r="D29" t="e">
        <f>VLOOKUP(A29,'СВОДНЫЙ ОТЧЕТ'!B:B,1,0)</f>
        <v>#N/A</v>
      </c>
    </row>
    <row r="30" spans="4:4" x14ac:dyDescent="0.2">
      <c r="D30" t="e">
        <f>VLOOKUP(A30,'СВОДНЫЙ ОТЧЕТ'!B:B,1,0)</f>
        <v>#N/A</v>
      </c>
    </row>
    <row r="31" spans="4:4" x14ac:dyDescent="0.2">
      <c r="D31" t="e">
        <f>VLOOKUP(A31,'СВОДНЫЙ ОТЧЕТ'!B:B,1,0)</f>
        <v>#N/A</v>
      </c>
    </row>
    <row r="32" spans="4:4" x14ac:dyDescent="0.2">
      <c r="D32" t="e">
        <f>VLOOKUP(A32,'СВОДНЫЙ ОТЧЕТ'!B:B,1,0)</f>
        <v>#N/A</v>
      </c>
    </row>
    <row r="33" spans="4:4" x14ac:dyDescent="0.2">
      <c r="D33" t="e">
        <f>VLOOKUP(A33,'СВОДНЫЙ ОТЧЕТ'!B:B,1,0)</f>
        <v>#N/A</v>
      </c>
    </row>
    <row r="34" spans="4:4" x14ac:dyDescent="0.2">
      <c r="D34" t="e">
        <f>VLOOKUP(A34,'СВОДНЫЙ ОТЧЕТ'!B:B,1,0)</f>
        <v>#N/A</v>
      </c>
    </row>
    <row r="35" spans="4:4" x14ac:dyDescent="0.2">
      <c r="D35" t="e">
        <f>VLOOKUP(A35,'СВОДНЫЙ ОТЧЕТ'!B:B,1,0)</f>
        <v>#N/A</v>
      </c>
    </row>
    <row r="36" spans="4:4" x14ac:dyDescent="0.2">
      <c r="D36" t="e">
        <f>VLOOKUP(A36,'СВОДНЫЙ ОТЧЕТ'!B:B,1,0)</f>
        <v>#N/A</v>
      </c>
    </row>
    <row r="37" spans="4:4" x14ac:dyDescent="0.2">
      <c r="D37" t="e">
        <f>VLOOKUP(A37,'СВОДНЫЙ ОТЧЕТ'!B:B,1,0)</f>
        <v>#N/A</v>
      </c>
    </row>
    <row r="38" spans="4:4" x14ac:dyDescent="0.2">
      <c r="D38" t="e">
        <f>VLOOKUP(A38,'СВОДНЫЙ ОТЧЕТ'!B:B,1,0)</f>
        <v>#N/A</v>
      </c>
    </row>
    <row r="39" spans="4:4" x14ac:dyDescent="0.2">
      <c r="D39" t="e">
        <f>VLOOKUP(A39,'СВОДНЫЙ ОТЧЕТ'!B:B,1,0)</f>
        <v>#N/A</v>
      </c>
    </row>
    <row r="40" spans="4:4" x14ac:dyDescent="0.2">
      <c r="D40" t="e">
        <f>VLOOKUP(A40,'СВОДНЫЙ ОТЧЕТ'!B:B,1,0)</f>
        <v>#N/A</v>
      </c>
    </row>
    <row r="41" spans="4:4" x14ac:dyDescent="0.2">
      <c r="D41" t="e">
        <f>VLOOKUP(A41,'СВОДНЫЙ ОТЧЕТ'!B:B,1,0)</f>
        <v>#N/A</v>
      </c>
    </row>
    <row r="42" spans="4:4" x14ac:dyDescent="0.2">
      <c r="D42" t="e">
        <f>VLOOKUP(A42,'СВОДНЫЙ ОТЧЕТ'!B:B,1,0)</f>
        <v>#N/A</v>
      </c>
    </row>
    <row r="43" spans="4:4" x14ac:dyDescent="0.2">
      <c r="D43" t="e">
        <f>VLOOKUP(A43,'СВОДНЫЙ ОТЧЕТ'!B:B,1,0)</f>
        <v>#N/A</v>
      </c>
    </row>
    <row r="44" spans="4:4" x14ac:dyDescent="0.2">
      <c r="D44" t="e">
        <f>VLOOKUP(A44,'СВОДНЫЙ ОТЧЕТ'!B:B,1,0)</f>
        <v>#N/A</v>
      </c>
    </row>
    <row r="45" spans="4:4" x14ac:dyDescent="0.2">
      <c r="D45" t="e">
        <f>VLOOKUP(A45,'СВОДНЫЙ ОТЧЕТ'!B:B,1,0)</f>
        <v>#N/A</v>
      </c>
    </row>
    <row r="46" spans="4:4" x14ac:dyDescent="0.2">
      <c r="D46" t="e">
        <f>VLOOKUP(A46,'СВОДНЫЙ ОТЧЕТ'!B:B,1,0)</f>
        <v>#N/A</v>
      </c>
    </row>
    <row r="47" spans="4:4" x14ac:dyDescent="0.2">
      <c r="D47" t="e">
        <f>VLOOKUP(A47,'СВОДНЫЙ ОТЧЕТ'!B:B,1,0)</f>
        <v>#N/A</v>
      </c>
    </row>
    <row r="48" spans="4:4" x14ac:dyDescent="0.2">
      <c r="D48" t="e">
        <f>VLOOKUP(A48,'СВОДНЫЙ ОТЧЕТ'!B:B,1,0)</f>
        <v>#N/A</v>
      </c>
    </row>
    <row r="49" spans="4:4" x14ac:dyDescent="0.2">
      <c r="D49" t="e">
        <f>VLOOKUP(A49,'СВОДНЫЙ ОТЧЕТ'!B:B,1,0)</f>
        <v>#N/A</v>
      </c>
    </row>
    <row r="50" spans="4:4" x14ac:dyDescent="0.2">
      <c r="D50" t="e">
        <f>VLOOKUP(A50,'СВОДНЫЙ ОТЧЕТ'!B:B,1,0)</f>
        <v>#N/A</v>
      </c>
    </row>
    <row r="51" spans="4:4" x14ac:dyDescent="0.2">
      <c r="D51" t="e">
        <f>VLOOKUP(A51,'СВОДНЫЙ ОТЧЕТ'!B:B,1,0)</f>
        <v>#N/A</v>
      </c>
    </row>
    <row r="52" spans="4:4" x14ac:dyDescent="0.2">
      <c r="D52" t="e">
        <f>VLOOKUP(A52,'СВОДНЫЙ ОТЧЕТ'!B:B,1,0)</f>
        <v>#N/A</v>
      </c>
    </row>
    <row r="53" spans="4:4" x14ac:dyDescent="0.2">
      <c r="D53" t="e">
        <f>VLOOKUP(A53,'СВОДНЫЙ ОТЧЕТ'!B:B,1,0)</f>
        <v>#N/A</v>
      </c>
    </row>
    <row r="54" spans="4:4" x14ac:dyDescent="0.2">
      <c r="D54" t="e">
        <f>VLOOKUP(A54,'СВОДНЫЙ ОТЧЕТ'!B:B,1,0)</f>
        <v>#N/A</v>
      </c>
    </row>
    <row r="55" spans="4:4" x14ac:dyDescent="0.2">
      <c r="D55" t="e">
        <f>VLOOKUP(A55,'СВОДНЫЙ ОТЧЕТ'!B:B,1,0)</f>
        <v>#N/A</v>
      </c>
    </row>
    <row r="56" spans="4:4" x14ac:dyDescent="0.2">
      <c r="D56" t="e">
        <f>VLOOKUP(A56,'СВОДНЫЙ ОТЧЕТ'!B:B,1,0)</f>
        <v>#N/A</v>
      </c>
    </row>
    <row r="57" spans="4:4" x14ac:dyDescent="0.2">
      <c r="D57" t="e">
        <f>VLOOKUP(A57,'СВОДНЫЙ ОТЧЕТ'!B:B,1,0)</f>
        <v>#N/A</v>
      </c>
    </row>
    <row r="58" spans="4:4" x14ac:dyDescent="0.2">
      <c r="D58" t="e">
        <f>VLOOKUP(A58,'СВОДНЫЙ ОТЧЕТ'!B:B,1,0)</f>
        <v>#N/A</v>
      </c>
    </row>
    <row r="59" spans="4:4" x14ac:dyDescent="0.2">
      <c r="D59" t="e">
        <f>VLOOKUP(A59,'СВОДНЫЙ ОТЧЕТ'!B:B,1,0)</f>
        <v>#N/A</v>
      </c>
    </row>
    <row r="60" spans="4:4" x14ac:dyDescent="0.2">
      <c r="D60" t="e">
        <f>VLOOKUP(A60,'СВОДНЫЙ ОТЧЕТ'!B:B,1,0)</f>
        <v>#N/A</v>
      </c>
    </row>
    <row r="61" spans="4:4" x14ac:dyDescent="0.2">
      <c r="D61" t="e">
        <f>VLOOKUP(A61,'СВОДНЫЙ ОТЧЕТ'!B:B,1,0)</f>
        <v>#N/A</v>
      </c>
    </row>
    <row r="62" spans="4:4" x14ac:dyDescent="0.2">
      <c r="D62" t="e">
        <f>VLOOKUP(A62,'СВОДНЫЙ ОТЧЕТ'!B:B,1,0)</f>
        <v>#N/A</v>
      </c>
    </row>
    <row r="63" spans="4:4" x14ac:dyDescent="0.2">
      <c r="D63" t="e">
        <f>VLOOKUP(A63,'СВОДНЫЙ ОТЧЕТ'!B:B,1,0)</f>
        <v>#N/A</v>
      </c>
    </row>
    <row r="64" spans="4:4" x14ac:dyDescent="0.2">
      <c r="D64" t="e">
        <f>VLOOKUP(A64,'СВОДНЫЙ ОТЧЕТ'!B:B,1,0)</f>
        <v>#N/A</v>
      </c>
    </row>
    <row r="65" spans="4:4" x14ac:dyDescent="0.2">
      <c r="D65" t="e">
        <f>VLOOKUP(A65,'СВОДНЫЙ ОТЧЕТ'!B:B,1,0)</f>
        <v>#N/A</v>
      </c>
    </row>
    <row r="66" spans="4:4" x14ac:dyDescent="0.2">
      <c r="D66" t="e">
        <f>VLOOKUP(A66,'СВОДНЫЙ ОТЧЕТ'!B:B,1,0)</f>
        <v>#N/A</v>
      </c>
    </row>
    <row r="67" spans="4:4" x14ac:dyDescent="0.2">
      <c r="D67" t="e">
        <f>VLOOKUP(A67,'СВОДНЫЙ ОТЧЕТ'!B:B,1,0)</f>
        <v>#N/A</v>
      </c>
    </row>
    <row r="68" spans="4:4" x14ac:dyDescent="0.2">
      <c r="D68" t="e">
        <f>VLOOKUP(A68,'СВОДНЫЙ ОТЧЕТ'!B:B,1,0)</f>
        <v>#N/A</v>
      </c>
    </row>
    <row r="69" spans="4:4" x14ac:dyDescent="0.2">
      <c r="D69" t="e">
        <f>VLOOKUP(A69,'СВОДНЫЙ ОТЧЕТ'!B:B,1,0)</f>
        <v>#N/A</v>
      </c>
    </row>
    <row r="70" spans="4:4" x14ac:dyDescent="0.2">
      <c r="D70" t="e">
        <f>VLOOKUP(A70,'СВОДНЫЙ ОТЧЕТ'!B:B,1,0)</f>
        <v>#N/A</v>
      </c>
    </row>
    <row r="71" spans="4:4" x14ac:dyDescent="0.2">
      <c r="D71" t="e">
        <f>VLOOKUP(A71,'СВОДНЫЙ ОТЧЕТ'!B:B,1,0)</f>
        <v>#N/A</v>
      </c>
    </row>
    <row r="72" spans="4:4" x14ac:dyDescent="0.2">
      <c r="D72" t="e">
        <f>VLOOKUP(A72,'СВОДНЫЙ ОТЧЕТ'!B:B,1,0)</f>
        <v>#N/A</v>
      </c>
    </row>
    <row r="73" spans="4:4" x14ac:dyDescent="0.2">
      <c r="D73" t="e">
        <f>VLOOKUP(A73,'СВОДНЫЙ ОТЧЕТ'!B:B,1,0)</f>
        <v>#N/A</v>
      </c>
    </row>
    <row r="74" spans="4:4" x14ac:dyDescent="0.2">
      <c r="D74" t="e">
        <f>VLOOKUP(A74,'СВОДНЫЙ ОТЧЕТ'!B:B,1,0)</f>
        <v>#N/A</v>
      </c>
    </row>
    <row r="75" spans="4:4" x14ac:dyDescent="0.2">
      <c r="D75" t="e">
        <f>VLOOKUP(A75,'СВОДНЫЙ ОТЧЕТ'!B:B,1,0)</f>
        <v>#N/A</v>
      </c>
    </row>
    <row r="76" spans="4:4" x14ac:dyDescent="0.2">
      <c r="D76" t="e">
        <f>VLOOKUP(A76,'СВОДНЫЙ ОТЧЕТ'!B:B,1,0)</f>
        <v>#N/A</v>
      </c>
    </row>
    <row r="77" spans="4:4" x14ac:dyDescent="0.2">
      <c r="D77" t="e">
        <f>VLOOKUP(A77,'СВОДНЫЙ ОТЧЕТ'!B:B,1,0)</f>
        <v>#N/A</v>
      </c>
    </row>
    <row r="78" spans="4:4" x14ac:dyDescent="0.2">
      <c r="D78" t="e">
        <f>VLOOKUP(A78,'СВОДНЫЙ ОТЧЕТ'!B:B,1,0)</f>
        <v>#N/A</v>
      </c>
    </row>
    <row r="79" spans="4:4" x14ac:dyDescent="0.2">
      <c r="D79" t="e">
        <f>VLOOKUP(A79,'СВОДНЫЙ ОТЧЕТ'!B:B,1,0)</f>
        <v>#N/A</v>
      </c>
    </row>
    <row r="80" spans="4:4" x14ac:dyDescent="0.2">
      <c r="D80" t="e">
        <f>VLOOKUP(A80,'СВОДНЫЙ ОТЧЕТ'!B:B,1,0)</f>
        <v>#N/A</v>
      </c>
    </row>
    <row r="81" spans="4:4" x14ac:dyDescent="0.2">
      <c r="D81" t="e">
        <f>VLOOKUP(A81,'СВОДНЫЙ ОТЧЕТ'!B:B,1,0)</f>
        <v>#N/A</v>
      </c>
    </row>
    <row r="82" spans="4:4" x14ac:dyDescent="0.2">
      <c r="D82" t="e">
        <f>VLOOKUP(A82,'СВОДНЫЙ ОТЧЕТ'!B:B,1,0)</f>
        <v>#N/A</v>
      </c>
    </row>
    <row r="83" spans="4:4" x14ac:dyDescent="0.2">
      <c r="D83" t="e">
        <f>VLOOKUP(A83,'СВОДНЫЙ ОТЧЕТ'!B:B,1,0)</f>
        <v>#N/A</v>
      </c>
    </row>
    <row r="84" spans="4:4" x14ac:dyDescent="0.2">
      <c r="D84" t="e">
        <f>VLOOKUP(A84,'СВОДНЫЙ ОТЧЕТ'!B:B,1,0)</f>
        <v>#N/A</v>
      </c>
    </row>
    <row r="85" spans="4:4" x14ac:dyDescent="0.2">
      <c r="D85" t="e">
        <f>VLOOKUP(A85,'СВОДНЫЙ ОТЧЕТ'!B:B,1,0)</f>
        <v>#N/A</v>
      </c>
    </row>
    <row r="86" spans="4:4" x14ac:dyDescent="0.2">
      <c r="D86" t="e">
        <f>VLOOKUP(A86,'СВОДНЫЙ ОТЧЕТ'!B:B,1,0)</f>
        <v>#N/A</v>
      </c>
    </row>
    <row r="87" spans="4:4" x14ac:dyDescent="0.2">
      <c r="D87" t="e">
        <f>VLOOKUP(A87,'СВОДНЫЙ ОТЧЕТ'!B:B,1,0)</f>
        <v>#N/A</v>
      </c>
    </row>
    <row r="88" spans="4:4" x14ac:dyDescent="0.2">
      <c r="D88" t="e">
        <f>VLOOKUP(A88,'СВОДНЫЙ ОТЧЕТ'!B:B,1,0)</f>
        <v>#N/A</v>
      </c>
    </row>
    <row r="89" spans="4:4" x14ac:dyDescent="0.2">
      <c r="D89" t="e">
        <f>VLOOKUP(A89,'СВОДНЫЙ ОТЧЕТ'!B:B,1,0)</f>
        <v>#N/A</v>
      </c>
    </row>
    <row r="90" spans="4:4" x14ac:dyDescent="0.2">
      <c r="D90" t="e">
        <f>VLOOKUP(A90,'СВОДНЫЙ ОТЧЕТ'!B:B,1,0)</f>
        <v>#N/A</v>
      </c>
    </row>
    <row r="91" spans="4:4" x14ac:dyDescent="0.2">
      <c r="D91" t="e">
        <f>VLOOKUP(A91,'СВОДНЫЙ ОТЧЕТ'!B:B,1,0)</f>
        <v>#N/A</v>
      </c>
    </row>
    <row r="92" spans="4:4" x14ac:dyDescent="0.2">
      <c r="D92" t="e">
        <f>VLOOKUP(A92,'СВОДНЫЙ ОТЧЕТ'!B:B,1,0)</f>
        <v>#N/A</v>
      </c>
    </row>
    <row r="93" spans="4:4" x14ac:dyDescent="0.2">
      <c r="D93" t="e">
        <f>VLOOKUP(A93,'СВОДНЫЙ ОТЧЕТ'!B:B,1,0)</f>
        <v>#N/A</v>
      </c>
    </row>
    <row r="94" spans="4:4" x14ac:dyDescent="0.2">
      <c r="D94" t="e">
        <f>VLOOKUP(A94,'СВОДНЫЙ ОТЧЕТ'!B:B,1,0)</f>
        <v>#N/A</v>
      </c>
    </row>
    <row r="95" spans="4:4" x14ac:dyDescent="0.2">
      <c r="D95" t="e">
        <f>VLOOKUP(A95,'СВОДНЫЙ ОТЧЕТ'!B:B,1,0)</f>
        <v>#N/A</v>
      </c>
    </row>
    <row r="96" spans="4:4" x14ac:dyDescent="0.2">
      <c r="D96" t="e">
        <f>VLOOKUP(A96,'СВОДНЫЙ ОТЧЕТ'!B:B,1,0)</f>
        <v>#N/A</v>
      </c>
    </row>
    <row r="97" spans="4:4" x14ac:dyDescent="0.2">
      <c r="D97" t="e">
        <f>VLOOKUP(A97,'СВОДНЫЙ ОТЧЕТ'!B:B,1,0)</f>
        <v>#N/A</v>
      </c>
    </row>
    <row r="98" spans="4:4" x14ac:dyDescent="0.2">
      <c r="D98" t="e">
        <f>VLOOKUP(A98,'СВОДНЫЙ ОТЧЕТ'!B:B,1,0)</f>
        <v>#N/A</v>
      </c>
    </row>
    <row r="99" spans="4:4" x14ac:dyDescent="0.2">
      <c r="D99" t="e">
        <f>VLOOKUP(A99,'СВОДНЫЙ ОТЧЕТ'!B:B,1,0)</f>
        <v>#N/A</v>
      </c>
    </row>
    <row r="100" spans="4:4" x14ac:dyDescent="0.2">
      <c r="D100" t="e">
        <f>VLOOKUP(A100,'СВОДНЫЙ ОТЧЕТ'!B:B,1,0)</f>
        <v>#N/A</v>
      </c>
    </row>
    <row r="101" spans="4:4" x14ac:dyDescent="0.2">
      <c r="D101" t="e">
        <f>VLOOKUP(A101,'СВОДНЫЙ ОТЧЕТ'!B:B,1,0)</f>
        <v>#N/A</v>
      </c>
    </row>
    <row r="102" spans="4:4" x14ac:dyDescent="0.2">
      <c r="D102" t="e">
        <f>VLOOKUP(A102,'СВОДНЫЙ ОТЧЕТ'!B:B,1,0)</f>
        <v>#N/A</v>
      </c>
    </row>
    <row r="103" spans="4:4" x14ac:dyDescent="0.2">
      <c r="D103" t="e">
        <f>VLOOKUP(A103,'СВОДНЫЙ ОТЧЕТ'!B:B,1,0)</f>
        <v>#N/A</v>
      </c>
    </row>
    <row r="104" spans="4:4" x14ac:dyDescent="0.2">
      <c r="D104" t="e">
        <f>VLOOKUP(A104,'СВОДНЫЙ ОТЧЕТ'!B:B,1,0)</f>
        <v>#N/A</v>
      </c>
    </row>
    <row r="105" spans="4:4" x14ac:dyDescent="0.2">
      <c r="D105" t="e">
        <f>VLOOKUP(A105,'СВОДНЫЙ ОТЧЕТ'!B:B,1,0)</f>
        <v>#N/A</v>
      </c>
    </row>
    <row r="106" spans="4:4" x14ac:dyDescent="0.2">
      <c r="D106" t="e">
        <f>VLOOKUP(A106,'СВОДНЫЙ ОТЧЕТ'!B:B,1,0)</f>
        <v>#N/A</v>
      </c>
    </row>
    <row r="107" spans="4:4" x14ac:dyDescent="0.2">
      <c r="D107" t="e">
        <f>VLOOKUP(A107,'СВОДНЫЙ ОТЧЕТ'!B:B,1,0)</f>
        <v>#N/A</v>
      </c>
    </row>
    <row r="108" spans="4:4" x14ac:dyDescent="0.2">
      <c r="D108" t="e">
        <f>VLOOKUP(A108,'СВОДНЫЙ ОТЧЕТ'!B:B,1,0)</f>
        <v>#N/A</v>
      </c>
    </row>
    <row r="109" spans="4:4" x14ac:dyDescent="0.2">
      <c r="D109" t="e">
        <f>VLOOKUP(A109,'СВОДНЫЙ ОТЧЕТ'!B:B,1,0)</f>
        <v>#N/A</v>
      </c>
    </row>
    <row r="110" spans="4:4" x14ac:dyDescent="0.2">
      <c r="D110" t="e">
        <f>VLOOKUP(A110,'СВОДНЫЙ ОТЧЕТ'!B:B,1,0)</f>
        <v>#N/A</v>
      </c>
    </row>
    <row r="111" spans="4:4" x14ac:dyDescent="0.2">
      <c r="D111" t="e">
        <f>VLOOKUP(A111,'СВОДНЫЙ ОТЧЕТ'!B:B,1,0)</f>
        <v>#N/A</v>
      </c>
    </row>
    <row r="112" spans="4:4" x14ac:dyDescent="0.2">
      <c r="D112" t="e">
        <f>VLOOKUP(A112,'СВОДНЫЙ ОТЧЕТ'!B:B,1,0)</f>
        <v>#N/A</v>
      </c>
    </row>
    <row r="113" spans="2:4" x14ac:dyDescent="0.2">
      <c r="D113" t="e">
        <f>VLOOKUP(A113,'СВОДНЫЙ ОТЧЕТ'!B:B,1,0)</f>
        <v>#N/A</v>
      </c>
    </row>
    <row r="114" spans="2:4" x14ac:dyDescent="0.2">
      <c r="D114" t="e">
        <f>VLOOKUP(A114,'СВОДНЫЙ ОТЧЕТ'!B:B,1,0)</f>
        <v>#N/A</v>
      </c>
    </row>
    <row r="115" spans="2:4" x14ac:dyDescent="0.2">
      <c r="D115" t="e">
        <f>VLOOKUP(A115,'СВОДНЫЙ ОТЧЕТ'!B:B,1,0)</f>
        <v>#N/A</v>
      </c>
    </row>
    <row r="116" spans="2:4" x14ac:dyDescent="0.2">
      <c r="B116" s="6"/>
      <c r="C116" s="6"/>
      <c r="D116" t="e">
        <f>VLOOKUP(A116,'СВОДНЫЙ ОТЧЕТ'!B:B,1,0)</f>
        <v>#N/A</v>
      </c>
    </row>
    <row r="117" spans="2:4" x14ac:dyDescent="0.2">
      <c r="D117" t="e">
        <f>VLOOKUP(A117,'СВОДНЫЙ ОТЧЕТ'!B:B,1,0)</f>
        <v>#N/A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462"/>
  <sheetViews>
    <sheetView workbookViewId="0">
      <pane ySplit="1" topLeftCell="A2" activePane="bottomLeft" state="frozen"/>
      <selection pane="bottomLeft" activeCell="B448" sqref="B448"/>
    </sheetView>
  </sheetViews>
  <sheetFormatPr baseColWidth="10" defaultColWidth="8.83203125" defaultRowHeight="15" x14ac:dyDescent="0.2"/>
  <cols>
    <col min="1" max="4" width="21.33203125" customWidth="1"/>
  </cols>
  <sheetData>
    <row r="1" spans="1:4" x14ac:dyDescent="0.2">
      <c r="A1" s="111" t="s">
        <v>1223</v>
      </c>
      <c r="B1" s="111" t="s">
        <v>0</v>
      </c>
      <c r="C1" s="111" t="s">
        <v>914</v>
      </c>
      <c r="D1" s="111" t="s">
        <v>915</v>
      </c>
    </row>
    <row r="2" spans="1:4" x14ac:dyDescent="0.2">
      <c r="A2" s="18" t="s">
        <v>1224</v>
      </c>
      <c r="B2" s="5" t="s">
        <v>1137</v>
      </c>
      <c r="C2" s="110">
        <v>11</v>
      </c>
      <c r="D2" s="110">
        <v>2</v>
      </c>
    </row>
    <row r="3" spans="1:4" x14ac:dyDescent="0.2">
      <c r="A3" s="18" t="s">
        <v>1224</v>
      </c>
      <c r="B3" s="5" t="s">
        <v>7</v>
      </c>
      <c r="C3" s="110">
        <v>9</v>
      </c>
      <c r="D3" s="110"/>
    </row>
    <row r="4" spans="1:4" x14ac:dyDescent="0.2">
      <c r="A4" s="18" t="s">
        <v>1224</v>
      </c>
      <c r="B4" s="5" t="s">
        <v>1138</v>
      </c>
      <c r="C4" s="110">
        <v>5</v>
      </c>
      <c r="D4" s="110"/>
    </row>
    <row r="5" spans="1:4" x14ac:dyDescent="0.2">
      <c r="A5" s="18" t="s">
        <v>1224</v>
      </c>
      <c r="B5" s="5" t="s">
        <v>1139</v>
      </c>
      <c r="C5" s="110"/>
      <c r="D5" s="110">
        <v>2</v>
      </c>
    </row>
    <row r="6" spans="1:4" x14ac:dyDescent="0.2">
      <c r="A6" s="18" t="s">
        <v>1224</v>
      </c>
      <c r="B6" s="5" t="s">
        <v>1140</v>
      </c>
      <c r="C6" s="110">
        <v>1</v>
      </c>
      <c r="D6" s="110">
        <v>1</v>
      </c>
    </row>
    <row r="7" spans="1:4" x14ac:dyDescent="0.2">
      <c r="A7" s="18" t="s">
        <v>1224</v>
      </c>
      <c r="B7" s="5" t="s">
        <v>1141</v>
      </c>
      <c r="C7" s="110">
        <v>583</v>
      </c>
      <c r="D7" s="110">
        <v>1201</v>
      </c>
    </row>
    <row r="8" spans="1:4" x14ac:dyDescent="0.2">
      <c r="A8" s="18" t="s">
        <v>1224</v>
      </c>
      <c r="B8" s="5" t="s">
        <v>1142</v>
      </c>
      <c r="C8" s="110">
        <v>68</v>
      </c>
      <c r="D8" s="110">
        <v>33</v>
      </c>
    </row>
    <row r="9" spans="1:4" x14ac:dyDescent="0.2">
      <c r="A9" s="18" t="s">
        <v>1224</v>
      </c>
      <c r="B9" s="5" t="s">
        <v>1143</v>
      </c>
      <c r="C9" s="110">
        <v>27</v>
      </c>
      <c r="D9" s="110"/>
    </row>
    <row r="10" spans="1:4" x14ac:dyDescent="0.2">
      <c r="A10" s="18" t="s">
        <v>1224</v>
      </c>
      <c r="B10" s="21" t="s">
        <v>1235</v>
      </c>
      <c r="C10" s="110">
        <v>805</v>
      </c>
      <c r="D10" s="110"/>
    </row>
    <row r="11" spans="1:4" x14ac:dyDescent="0.2">
      <c r="A11" s="18" t="s">
        <v>1224</v>
      </c>
      <c r="B11" s="5" t="s">
        <v>1144</v>
      </c>
      <c r="C11" s="110">
        <v>35</v>
      </c>
      <c r="D11" s="110">
        <v>38</v>
      </c>
    </row>
    <row r="12" spans="1:4" x14ac:dyDescent="0.2">
      <c r="A12" s="18" t="s">
        <v>1224</v>
      </c>
      <c r="B12" s="5" t="s">
        <v>26</v>
      </c>
      <c r="C12" s="110">
        <v>2</v>
      </c>
      <c r="D12" s="110"/>
    </row>
    <row r="13" spans="1:4" x14ac:dyDescent="0.2">
      <c r="A13" s="18" t="s">
        <v>1224</v>
      </c>
      <c r="B13" s="5" t="s">
        <v>1145</v>
      </c>
      <c r="C13" s="110">
        <v>1</v>
      </c>
      <c r="D13" s="110"/>
    </row>
    <row r="14" spans="1:4" x14ac:dyDescent="0.2">
      <c r="A14" s="18" t="s">
        <v>1224</v>
      </c>
      <c r="B14" s="5" t="s">
        <v>38</v>
      </c>
      <c r="C14" s="110">
        <v>1421</v>
      </c>
      <c r="D14" s="110">
        <v>4520</v>
      </c>
    </row>
    <row r="15" spans="1:4" x14ac:dyDescent="0.2">
      <c r="A15" s="18" t="s">
        <v>1224</v>
      </c>
      <c r="B15" s="5" t="s">
        <v>1146</v>
      </c>
      <c r="C15" s="110">
        <v>3</v>
      </c>
      <c r="D15" s="110">
        <v>5</v>
      </c>
    </row>
    <row r="16" spans="1:4" x14ac:dyDescent="0.2">
      <c r="A16" s="18" t="s">
        <v>1224</v>
      </c>
      <c r="B16" s="5" t="s">
        <v>71</v>
      </c>
      <c r="C16" s="110">
        <v>85</v>
      </c>
      <c r="D16" s="110">
        <v>7</v>
      </c>
    </row>
    <row r="17" spans="1:4" x14ac:dyDescent="0.2">
      <c r="A17" s="18" t="s">
        <v>1224</v>
      </c>
      <c r="B17" s="5" t="s">
        <v>1147</v>
      </c>
      <c r="C17" s="110">
        <v>171</v>
      </c>
      <c r="D17" s="110">
        <v>137</v>
      </c>
    </row>
    <row r="18" spans="1:4" x14ac:dyDescent="0.2">
      <c r="A18" s="18" t="s">
        <v>1224</v>
      </c>
      <c r="B18" s="5" t="s">
        <v>1148</v>
      </c>
      <c r="C18" s="110">
        <v>1955</v>
      </c>
      <c r="D18" s="110">
        <v>116</v>
      </c>
    </row>
    <row r="19" spans="1:4" x14ac:dyDescent="0.2">
      <c r="A19" s="18" t="s">
        <v>1224</v>
      </c>
      <c r="B19" s="5" t="s">
        <v>1149</v>
      </c>
      <c r="C19" s="110">
        <v>11519</v>
      </c>
      <c r="D19" s="110">
        <v>2471</v>
      </c>
    </row>
    <row r="20" spans="1:4" x14ac:dyDescent="0.2">
      <c r="A20" s="18" t="s">
        <v>1224</v>
      </c>
      <c r="B20" s="5" t="s">
        <v>1150</v>
      </c>
      <c r="C20" s="110">
        <v>591</v>
      </c>
      <c r="D20" s="110">
        <v>317</v>
      </c>
    </row>
    <row r="21" spans="1:4" x14ac:dyDescent="0.2">
      <c r="A21" s="18" t="s">
        <v>1224</v>
      </c>
      <c r="B21" s="5" t="s">
        <v>1151</v>
      </c>
      <c r="C21" s="110">
        <v>1</v>
      </c>
      <c r="D21" s="110">
        <v>2</v>
      </c>
    </row>
    <row r="22" spans="1:4" x14ac:dyDescent="0.2">
      <c r="A22" s="18" t="s">
        <v>1224</v>
      </c>
      <c r="B22" s="5" t="s">
        <v>1152</v>
      </c>
      <c r="C22" s="110">
        <v>108</v>
      </c>
      <c r="D22" s="110">
        <v>79</v>
      </c>
    </row>
    <row r="23" spans="1:4" x14ac:dyDescent="0.2">
      <c r="A23" s="18" t="s">
        <v>1224</v>
      </c>
      <c r="B23" s="5" t="s">
        <v>1153</v>
      </c>
      <c r="C23" s="110">
        <v>4</v>
      </c>
      <c r="D23" s="110"/>
    </row>
    <row r="24" spans="1:4" x14ac:dyDescent="0.2">
      <c r="A24" s="18" t="s">
        <v>1224</v>
      </c>
      <c r="B24" s="5" t="s">
        <v>1154</v>
      </c>
      <c r="C24" s="110">
        <v>2</v>
      </c>
      <c r="D24" s="110"/>
    </row>
    <row r="25" spans="1:4" x14ac:dyDescent="0.2">
      <c r="A25" s="18" t="s">
        <v>1224</v>
      </c>
      <c r="B25" s="5" t="s">
        <v>156</v>
      </c>
      <c r="C25" s="110">
        <v>57</v>
      </c>
      <c r="D25" s="110">
        <v>15</v>
      </c>
    </row>
    <row r="26" spans="1:4" x14ac:dyDescent="0.2">
      <c r="A26" s="18" t="s">
        <v>1224</v>
      </c>
      <c r="B26" s="5" t="s">
        <v>1155</v>
      </c>
      <c r="C26" s="110">
        <v>238</v>
      </c>
      <c r="D26" s="110">
        <v>138</v>
      </c>
    </row>
    <row r="27" spans="1:4" x14ac:dyDescent="0.2">
      <c r="A27" s="18" t="s">
        <v>1224</v>
      </c>
      <c r="B27" s="5" t="s">
        <v>1156</v>
      </c>
      <c r="C27" s="110">
        <v>150</v>
      </c>
      <c r="D27" s="110">
        <v>3</v>
      </c>
    </row>
    <row r="28" spans="1:4" x14ac:dyDescent="0.2">
      <c r="A28" s="18" t="s">
        <v>1224</v>
      </c>
      <c r="B28" s="5" t="s">
        <v>1157</v>
      </c>
      <c r="C28" s="110">
        <v>248</v>
      </c>
      <c r="D28" s="110"/>
    </row>
    <row r="29" spans="1:4" x14ac:dyDescent="0.2">
      <c r="A29" s="18" t="s">
        <v>1224</v>
      </c>
      <c r="B29" s="5" t="s">
        <v>1158</v>
      </c>
      <c r="C29" s="110">
        <v>4583</v>
      </c>
      <c r="D29" s="110">
        <v>803</v>
      </c>
    </row>
    <row r="30" spans="1:4" x14ac:dyDescent="0.2">
      <c r="A30" s="18" t="s">
        <v>1224</v>
      </c>
      <c r="B30" s="5" t="s">
        <v>178</v>
      </c>
      <c r="C30" s="110">
        <v>292</v>
      </c>
      <c r="D30" s="110">
        <v>70</v>
      </c>
    </row>
    <row r="31" spans="1:4" x14ac:dyDescent="0.2">
      <c r="A31" s="18" t="s">
        <v>1224</v>
      </c>
      <c r="B31" s="5" t="s">
        <v>1159</v>
      </c>
      <c r="C31" s="110">
        <v>13</v>
      </c>
      <c r="D31" s="110">
        <v>18</v>
      </c>
    </row>
    <row r="32" spans="1:4" x14ac:dyDescent="0.2">
      <c r="A32" s="18" t="s">
        <v>1224</v>
      </c>
      <c r="B32" s="5" t="s">
        <v>1160</v>
      </c>
      <c r="C32" s="110">
        <v>3</v>
      </c>
      <c r="D32" s="110">
        <v>7</v>
      </c>
    </row>
    <row r="33" spans="1:4" x14ac:dyDescent="0.2">
      <c r="A33" s="18" t="s">
        <v>1224</v>
      </c>
      <c r="B33" s="5" t="s">
        <v>1161</v>
      </c>
      <c r="C33" s="110">
        <v>75</v>
      </c>
      <c r="D33" s="110">
        <v>55</v>
      </c>
    </row>
    <row r="34" spans="1:4" x14ac:dyDescent="0.2">
      <c r="A34" s="18" t="s">
        <v>1224</v>
      </c>
      <c r="B34" s="5" t="s">
        <v>1162</v>
      </c>
      <c r="C34" s="110">
        <v>4</v>
      </c>
      <c r="D34" s="110"/>
    </row>
    <row r="35" spans="1:4" x14ac:dyDescent="0.2">
      <c r="A35" s="18" t="s">
        <v>1224</v>
      </c>
      <c r="B35" s="5" t="s">
        <v>207</v>
      </c>
      <c r="C35" s="110">
        <v>128</v>
      </c>
      <c r="D35" s="110">
        <v>91</v>
      </c>
    </row>
    <row r="36" spans="1:4" x14ac:dyDescent="0.2">
      <c r="A36" s="18" t="s">
        <v>1224</v>
      </c>
      <c r="B36" s="5" t="s">
        <v>1163</v>
      </c>
      <c r="C36" s="110">
        <v>10978</v>
      </c>
      <c r="D36" s="110">
        <v>1873</v>
      </c>
    </row>
    <row r="37" spans="1:4" x14ac:dyDescent="0.2">
      <c r="A37" s="18" t="s">
        <v>1224</v>
      </c>
      <c r="B37" s="5" t="s">
        <v>1164</v>
      </c>
      <c r="C37" s="110">
        <v>266</v>
      </c>
      <c r="D37" s="110">
        <v>681</v>
      </c>
    </row>
    <row r="38" spans="1:4" x14ac:dyDescent="0.2">
      <c r="A38" s="18" t="s">
        <v>1224</v>
      </c>
      <c r="B38" s="5" t="s">
        <v>237</v>
      </c>
      <c r="C38" s="110">
        <v>69</v>
      </c>
      <c r="D38" s="110">
        <v>3</v>
      </c>
    </row>
    <row r="39" spans="1:4" x14ac:dyDescent="0.2">
      <c r="A39" s="18" t="s">
        <v>1224</v>
      </c>
      <c r="B39" s="5" t="s">
        <v>1165</v>
      </c>
      <c r="C39" s="110">
        <v>851</v>
      </c>
      <c r="D39" s="110">
        <v>110</v>
      </c>
    </row>
    <row r="40" spans="1:4" x14ac:dyDescent="0.2">
      <c r="A40" s="18" t="s">
        <v>1224</v>
      </c>
      <c r="B40" s="5" t="s">
        <v>1166</v>
      </c>
      <c r="C40" s="110">
        <v>8392</v>
      </c>
      <c r="D40" s="110">
        <v>2500</v>
      </c>
    </row>
    <row r="41" spans="1:4" x14ac:dyDescent="0.2">
      <c r="A41" s="18" t="s">
        <v>1224</v>
      </c>
      <c r="B41" s="5" t="s">
        <v>1167</v>
      </c>
      <c r="C41" s="110">
        <v>9</v>
      </c>
      <c r="D41" s="110"/>
    </row>
    <row r="42" spans="1:4" x14ac:dyDescent="0.2">
      <c r="A42" s="18" t="s">
        <v>1224</v>
      </c>
      <c r="B42" s="5" t="s">
        <v>1168</v>
      </c>
      <c r="C42" s="110">
        <v>94</v>
      </c>
      <c r="D42" s="110">
        <v>142</v>
      </c>
    </row>
    <row r="43" spans="1:4" x14ac:dyDescent="0.2">
      <c r="A43" s="18" t="s">
        <v>1224</v>
      </c>
      <c r="B43" s="5" t="s">
        <v>1169</v>
      </c>
      <c r="C43" s="110">
        <v>118</v>
      </c>
      <c r="D43" s="110">
        <v>5</v>
      </c>
    </row>
    <row r="44" spans="1:4" x14ac:dyDescent="0.2">
      <c r="A44" s="18" t="s">
        <v>1224</v>
      </c>
      <c r="B44" s="5" t="s">
        <v>1170</v>
      </c>
      <c r="C44" s="110">
        <v>1</v>
      </c>
      <c r="D44" s="110"/>
    </row>
    <row r="45" spans="1:4" x14ac:dyDescent="0.2">
      <c r="A45" s="18" t="s">
        <v>1224</v>
      </c>
      <c r="B45" s="5" t="s">
        <v>1171</v>
      </c>
      <c r="C45" s="110">
        <v>3</v>
      </c>
      <c r="D45" s="110"/>
    </row>
    <row r="46" spans="1:4" x14ac:dyDescent="0.2">
      <c r="A46" s="18" t="s">
        <v>1224</v>
      </c>
      <c r="B46" s="5" t="s">
        <v>1172</v>
      </c>
      <c r="C46" s="110">
        <v>3228</v>
      </c>
      <c r="D46" s="110">
        <v>7860</v>
      </c>
    </row>
    <row r="47" spans="1:4" x14ac:dyDescent="0.2">
      <c r="A47" s="18" t="s">
        <v>1224</v>
      </c>
      <c r="B47" s="5" t="s">
        <v>1173</v>
      </c>
      <c r="C47" s="110">
        <v>81</v>
      </c>
      <c r="D47" s="110">
        <v>305</v>
      </c>
    </row>
    <row r="48" spans="1:4" x14ac:dyDescent="0.2">
      <c r="A48" s="18" t="s">
        <v>1224</v>
      </c>
      <c r="B48" s="5" t="s">
        <v>1174</v>
      </c>
      <c r="C48" s="110">
        <v>9</v>
      </c>
      <c r="D48" s="110">
        <v>57</v>
      </c>
    </row>
    <row r="49" spans="1:4" x14ac:dyDescent="0.2">
      <c r="A49" s="18" t="s">
        <v>1224</v>
      </c>
      <c r="B49" s="5" t="s">
        <v>302</v>
      </c>
      <c r="C49" s="110">
        <v>1973</v>
      </c>
      <c r="D49" s="110">
        <v>101</v>
      </c>
    </row>
    <row r="50" spans="1:4" x14ac:dyDescent="0.2">
      <c r="A50" s="18" t="s">
        <v>1224</v>
      </c>
      <c r="B50" s="5" t="s">
        <v>1175</v>
      </c>
      <c r="C50" s="110">
        <v>14</v>
      </c>
      <c r="D50" s="110">
        <v>63</v>
      </c>
    </row>
    <row r="51" spans="1:4" x14ac:dyDescent="0.2">
      <c r="A51" s="18" t="s">
        <v>1224</v>
      </c>
      <c r="B51" s="5" t="s">
        <v>1176</v>
      </c>
      <c r="C51" s="110">
        <v>206</v>
      </c>
      <c r="D51" s="110">
        <v>247</v>
      </c>
    </row>
    <row r="52" spans="1:4" x14ac:dyDescent="0.2">
      <c r="A52" s="18" t="s">
        <v>1224</v>
      </c>
      <c r="B52" s="5" t="s">
        <v>1177</v>
      </c>
      <c r="C52" s="110">
        <v>220</v>
      </c>
      <c r="D52" s="110"/>
    </row>
    <row r="53" spans="1:4" x14ac:dyDescent="0.2">
      <c r="A53" s="18" t="s">
        <v>1224</v>
      </c>
      <c r="B53" s="5" t="s">
        <v>1178</v>
      </c>
      <c r="C53" s="110">
        <v>484</v>
      </c>
      <c r="D53" s="110"/>
    </row>
    <row r="54" spans="1:4" x14ac:dyDescent="0.2">
      <c r="A54" s="18" t="s">
        <v>1224</v>
      </c>
      <c r="B54" s="5" t="s">
        <v>1179</v>
      </c>
      <c r="C54" s="110">
        <v>4020</v>
      </c>
      <c r="D54" s="110">
        <v>9854</v>
      </c>
    </row>
    <row r="55" spans="1:4" x14ac:dyDescent="0.2">
      <c r="A55" s="18" t="s">
        <v>1224</v>
      </c>
      <c r="B55" s="5" t="s">
        <v>343</v>
      </c>
      <c r="C55" s="110">
        <v>12064</v>
      </c>
      <c r="D55" s="110">
        <v>7292</v>
      </c>
    </row>
    <row r="56" spans="1:4" x14ac:dyDescent="0.2">
      <c r="A56" s="18" t="s">
        <v>1224</v>
      </c>
      <c r="B56" s="5" t="s">
        <v>1180</v>
      </c>
      <c r="C56" s="110">
        <v>35</v>
      </c>
      <c r="D56" s="110">
        <v>12</v>
      </c>
    </row>
    <row r="57" spans="1:4" x14ac:dyDescent="0.2">
      <c r="A57" s="18" t="s">
        <v>1224</v>
      </c>
      <c r="B57" s="5" t="s">
        <v>359</v>
      </c>
      <c r="C57" s="110">
        <v>401</v>
      </c>
      <c r="D57" s="110">
        <v>606</v>
      </c>
    </row>
    <row r="58" spans="1:4" x14ac:dyDescent="0.2">
      <c r="A58" s="18" t="s">
        <v>1224</v>
      </c>
      <c r="B58" s="5" t="s">
        <v>1181</v>
      </c>
      <c r="C58" s="110">
        <v>3</v>
      </c>
      <c r="D58" s="110"/>
    </row>
    <row r="59" spans="1:4" x14ac:dyDescent="0.2">
      <c r="A59" s="18" t="s">
        <v>1224</v>
      </c>
      <c r="B59" s="5" t="s">
        <v>1182</v>
      </c>
      <c r="C59" s="110">
        <v>514</v>
      </c>
      <c r="D59" s="110">
        <v>686</v>
      </c>
    </row>
    <row r="60" spans="1:4" x14ac:dyDescent="0.2">
      <c r="A60" s="18" t="s">
        <v>1224</v>
      </c>
      <c r="B60" s="5" t="s">
        <v>1183</v>
      </c>
      <c r="C60" s="110">
        <v>100</v>
      </c>
      <c r="D60" s="110"/>
    </row>
    <row r="61" spans="1:4" x14ac:dyDescent="0.2">
      <c r="A61" s="18" t="s">
        <v>1224</v>
      </c>
      <c r="B61" s="5" t="s">
        <v>1184</v>
      </c>
      <c r="C61" s="110">
        <v>5</v>
      </c>
      <c r="D61" s="110">
        <v>2</v>
      </c>
    </row>
    <row r="62" spans="1:4" x14ac:dyDescent="0.2">
      <c r="A62" s="18" t="s">
        <v>1224</v>
      </c>
      <c r="B62" s="5" t="s">
        <v>1185</v>
      </c>
      <c r="C62" s="110">
        <v>1</v>
      </c>
      <c r="D62" s="110"/>
    </row>
    <row r="63" spans="1:4" x14ac:dyDescent="0.2">
      <c r="A63" s="18" t="s">
        <v>1224</v>
      </c>
      <c r="B63" s="5" t="s">
        <v>1186</v>
      </c>
      <c r="C63" s="110">
        <v>9</v>
      </c>
      <c r="D63" s="110"/>
    </row>
    <row r="64" spans="1:4" x14ac:dyDescent="0.2">
      <c r="A64" s="18" t="s">
        <v>1224</v>
      </c>
      <c r="B64" s="5" t="s">
        <v>1187</v>
      </c>
      <c r="C64" s="110">
        <v>14</v>
      </c>
      <c r="D64" s="110"/>
    </row>
    <row r="65" spans="1:4" x14ac:dyDescent="0.2">
      <c r="A65" s="18" t="s">
        <v>1224</v>
      </c>
      <c r="B65" s="5" t="s">
        <v>1188</v>
      </c>
      <c r="C65" s="110">
        <v>16</v>
      </c>
      <c r="D65" s="110">
        <v>38</v>
      </c>
    </row>
    <row r="66" spans="1:4" x14ac:dyDescent="0.2">
      <c r="A66" s="18" t="s">
        <v>1224</v>
      </c>
      <c r="B66" s="5" t="s">
        <v>1189</v>
      </c>
      <c r="C66" s="110">
        <v>657</v>
      </c>
      <c r="D66" s="110">
        <v>1722</v>
      </c>
    </row>
    <row r="67" spans="1:4" x14ac:dyDescent="0.2">
      <c r="A67" s="18" t="s">
        <v>1224</v>
      </c>
      <c r="B67" s="5" t="s">
        <v>1190</v>
      </c>
      <c r="C67" s="110">
        <v>2</v>
      </c>
      <c r="D67" s="110"/>
    </row>
    <row r="68" spans="1:4" x14ac:dyDescent="0.2">
      <c r="A68" s="18" t="s">
        <v>1224</v>
      </c>
      <c r="B68" s="5" t="s">
        <v>411</v>
      </c>
      <c r="C68" s="110">
        <v>1423</v>
      </c>
      <c r="D68" s="110">
        <v>4111</v>
      </c>
    </row>
    <row r="69" spans="1:4" x14ac:dyDescent="0.2">
      <c r="A69" s="18" t="s">
        <v>1224</v>
      </c>
      <c r="B69" s="5" t="s">
        <v>432</v>
      </c>
      <c r="C69" s="110">
        <v>4</v>
      </c>
      <c r="D69" s="110">
        <v>1</v>
      </c>
    </row>
    <row r="70" spans="1:4" x14ac:dyDescent="0.2">
      <c r="A70" s="18" t="s">
        <v>1224</v>
      </c>
      <c r="B70" s="5" t="s">
        <v>437</v>
      </c>
      <c r="C70" s="110">
        <v>29</v>
      </c>
      <c r="D70" s="110">
        <v>348</v>
      </c>
    </row>
    <row r="71" spans="1:4" x14ac:dyDescent="0.2">
      <c r="A71" s="18" t="s">
        <v>1224</v>
      </c>
      <c r="B71" s="5" t="s">
        <v>1191</v>
      </c>
      <c r="C71" s="110">
        <v>715</v>
      </c>
      <c r="D71" s="110">
        <v>1839</v>
      </c>
    </row>
    <row r="72" spans="1:4" x14ac:dyDescent="0.2">
      <c r="A72" s="18" t="s">
        <v>1224</v>
      </c>
      <c r="B72" s="5" t="s">
        <v>1192</v>
      </c>
      <c r="C72" s="110">
        <v>4</v>
      </c>
      <c r="D72" s="110"/>
    </row>
    <row r="73" spans="1:4" x14ac:dyDescent="0.2">
      <c r="A73" s="18" t="s">
        <v>1224</v>
      </c>
      <c r="B73" s="5" t="s">
        <v>1193</v>
      </c>
      <c r="C73" s="110">
        <v>330</v>
      </c>
      <c r="D73" s="110">
        <v>3231</v>
      </c>
    </row>
    <row r="74" spans="1:4" x14ac:dyDescent="0.2">
      <c r="A74" s="18" t="s">
        <v>1224</v>
      </c>
      <c r="B74" s="5" t="s">
        <v>1194</v>
      </c>
      <c r="C74" s="110">
        <v>2295</v>
      </c>
      <c r="D74" s="110"/>
    </row>
    <row r="75" spans="1:4" x14ac:dyDescent="0.2">
      <c r="A75" s="18" t="s">
        <v>1224</v>
      </c>
      <c r="B75" s="5" t="s">
        <v>1195</v>
      </c>
      <c r="C75" s="110">
        <v>4</v>
      </c>
      <c r="D75" s="110">
        <v>30</v>
      </c>
    </row>
    <row r="76" spans="1:4" x14ac:dyDescent="0.2">
      <c r="A76" s="18" t="s">
        <v>1224</v>
      </c>
      <c r="B76" s="5" t="s">
        <v>1196</v>
      </c>
      <c r="C76" s="110">
        <v>1</v>
      </c>
      <c r="D76" s="110"/>
    </row>
    <row r="77" spans="1:4" x14ac:dyDescent="0.2">
      <c r="A77" s="18" t="s">
        <v>1224</v>
      </c>
      <c r="B77" s="5" t="s">
        <v>1197</v>
      </c>
      <c r="C77" s="110">
        <v>27</v>
      </c>
      <c r="D77" s="110">
        <v>113</v>
      </c>
    </row>
    <row r="78" spans="1:4" x14ac:dyDescent="0.2">
      <c r="A78" s="18" t="s">
        <v>1224</v>
      </c>
      <c r="B78" s="5" t="s">
        <v>1198</v>
      </c>
      <c r="C78" s="110">
        <v>3</v>
      </c>
      <c r="D78" s="110"/>
    </row>
    <row r="79" spans="1:4" x14ac:dyDescent="0.2">
      <c r="A79" s="18" t="s">
        <v>1224</v>
      </c>
      <c r="B79" s="5" t="s">
        <v>1199</v>
      </c>
      <c r="C79" s="110">
        <v>385</v>
      </c>
      <c r="D79" s="110">
        <v>617</v>
      </c>
    </row>
    <row r="80" spans="1:4" x14ac:dyDescent="0.2">
      <c r="A80" s="18" t="s">
        <v>1224</v>
      </c>
      <c r="B80" s="5" t="s">
        <v>1200</v>
      </c>
      <c r="C80" s="110">
        <v>513</v>
      </c>
      <c r="D80" s="110">
        <v>5382</v>
      </c>
    </row>
    <row r="81" spans="1:4" x14ac:dyDescent="0.2">
      <c r="A81" s="18" t="s">
        <v>1224</v>
      </c>
      <c r="B81" s="5" t="s">
        <v>1201</v>
      </c>
      <c r="C81" s="110">
        <v>2</v>
      </c>
      <c r="D81" s="110"/>
    </row>
    <row r="82" spans="1:4" x14ac:dyDescent="0.2">
      <c r="A82" s="18" t="s">
        <v>1224</v>
      </c>
      <c r="B82" s="5" t="s">
        <v>1202</v>
      </c>
      <c r="C82" s="110">
        <v>1</v>
      </c>
      <c r="D82" s="110"/>
    </row>
    <row r="83" spans="1:4" x14ac:dyDescent="0.2">
      <c r="A83" s="18" t="s">
        <v>1224</v>
      </c>
      <c r="B83" s="5" t="s">
        <v>1203</v>
      </c>
      <c r="C83" s="110">
        <v>28</v>
      </c>
      <c r="D83" s="110">
        <v>49</v>
      </c>
    </row>
    <row r="84" spans="1:4" x14ac:dyDescent="0.2">
      <c r="A84" s="18" t="s">
        <v>1224</v>
      </c>
      <c r="B84" s="5" t="s">
        <v>1204</v>
      </c>
      <c r="C84" s="110">
        <v>1</v>
      </c>
      <c r="D84" s="110"/>
    </row>
    <row r="85" spans="1:4" x14ac:dyDescent="0.2">
      <c r="A85" s="18" t="s">
        <v>1224</v>
      </c>
      <c r="B85" s="5" t="s">
        <v>1205</v>
      </c>
      <c r="C85" s="110"/>
      <c r="D85" s="110">
        <v>1</v>
      </c>
    </row>
    <row r="86" spans="1:4" x14ac:dyDescent="0.2">
      <c r="A86" s="18" t="s">
        <v>1224</v>
      </c>
      <c r="B86" s="5" t="s">
        <v>524</v>
      </c>
      <c r="C86" s="110">
        <v>540</v>
      </c>
      <c r="D86" s="110">
        <v>4740</v>
      </c>
    </row>
    <row r="87" spans="1:4" x14ac:dyDescent="0.2">
      <c r="A87" s="18" t="s">
        <v>1224</v>
      </c>
      <c r="B87" s="5" t="s">
        <v>1206</v>
      </c>
      <c r="C87" s="110">
        <v>24</v>
      </c>
      <c r="D87" s="110">
        <v>2</v>
      </c>
    </row>
    <row r="88" spans="1:4" x14ac:dyDescent="0.2">
      <c r="A88" s="18" t="s">
        <v>1224</v>
      </c>
      <c r="B88" s="5" t="s">
        <v>1207</v>
      </c>
      <c r="C88" s="110"/>
      <c r="D88" s="110">
        <v>2</v>
      </c>
    </row>
    <row r="89" spans="1:4" x14ac:dyDescent="0.2">
      <c r="A89" s="18" t="s">
        <v>1224</v>
      </c>
      <c r="B89" s="5" t="s">
        <v>1208</v>
      </c>
      <c r="C89" s="110">
        <v>2</v>
      </c>
      <c r="D89" s="110">
        <v>1</v>
      </c>
    </row>
    <row r="90" spans="1:4" x14ac:dyDescent="0.2">
      <c r="A90" s="18" t="s">
        <v>1224</v>
      </c>
      <c r="B90" s="5" t="s">
        <v>1209</v>
      </c>
      <c r="C90" s="110">
        <v>3</v>
      </c>
      <c r="D90" s="110"/>
    </row>
    <row r="91" spans="1:4" x14ac:dyDescent="0.2">
      <c r="A91" s="18" t="s">
        <v>1224</v>
      </c>
      <c r="B91" s="5" t="s">
        <v>1210</v>
      </c>
      <c r="C91" s="110">
        <v>5</v>
      </c>
      <c r="D91" s="110">
        <v>1</v>
      </c>
    </row>
    <row r="92" spans="1:4" x14ac:dyDescent="0.2">
      <c r="A92" s="18" t="s">
        <v>1224</v>
      </c>
      <c r="B92" s="5" t="s">
        <v>1211</v>
      </c>
      <c r="C92" s="110">
        <v>180</v>
      </c>
      <c r="D92" s="110">
        <v>288</v>
      </c>
    </row>
    <row r="93" spans="1:4" x14ac:dyDescent="0.2">
      <c r="A93" s="18" t="s">
        <v>1224</v>
      </c>
      <c r="B93" s="5" t="s">
        <v>1212</v>
      </c>
      <c r="C93" s="110">
        <v>91</v>
      </c>
      <c r="D93" s="110">
        <v>334</v>
      </c>
    </row>
    <row r="94" spans="1:4" x14ac:dyDescent="0.2">
      <c r="A94" s="18" t="s">
        <v>1224</v>
      </c>
      <c r="B94" s="5" t="s">
        <v>1213</v>
      </c>
      <c r="C94" s="110">
        <v>768</v>
      </c>
      <c r="D94" s="110"/>
    </row>
    <row r="95" spans="1:4" x14ac:dyDescent="0.2">
      <c r="A95" s="18" t="s">
        <v>1224</v>
      </c>
      <c r="B95" s="5" t="s">
        <v>1214</v>
      </c>
      <c r="C95" s="110">
        <v>293</v>
      </c>
      <c r="D95" s="110">
        <v>255</v>
      </c>
    </row>
    <row r="96" spans="1:4" x14ac:dyDescent="0.2">
      <c r="A96" s="18" t="s">
        <v>1224</v>
      </c>
      <c r="B96" s="5" t="s">
        <v>1215</v>
      </c>
      <c r="C96" s="110">
        <v>2352</v>
      </c>
      <c r="D96" s="110">
        <v>5428</v>
      </c>
    </row>
    <row r="97" spans="1:4" x14ac:dyDescent="0.2">
      <c r="A97" s="18" t="s">
        <v>1224</v>
      </c>
      <c r="B97" s="5" t="s">
        <v>610</v>
      </c>
      <c r="C97" s="110">
        <v>1159</v>
      </c>
      <c r="D97" s="110">
        <v>972</v>
      </c>
    </row>
    <row r="98" spans="1:4" x14ac:dyDescent="0.2">
      <c r="A98" s="18" t="s">
        <v>1224</v>
      </c>
      <c r="B98" s="5" t="s">
        <v>1216</v>
      </c>
      <c r="C98" s="110">
        <v>1850</v>
      </c>
      <c r="D98" s="110">
        <v>4314</v>
      </c>
    </row>
    <row r="99" spans="1:4" x14ac:dyDescent="0.2">
      <c r="A99" s="18" t="s">
        <v>1224</v>
      </c>
      <c r="B99" s="5" t="s">
        <v>1217</v>
      </c>
      <c r="C99" s="110">
        <v>85</v>
      </c>
      <c r="D99" s="110">
        <v>693</v>
      </c>
    </row>
    <row r="100" spans="1:4" x14ac:dyDescent="0.2">
      <c r="A100" s="18" t="s">
        <v>1224</v>
      </c>
      <c r="B100" s="5" t="s">
        <v>1218</v>
      </c>
      <c r="C100" s="110">
        <v>520</v>
      </c>
      <c r="D100" s="110"/>
    </row>
    <row r="101" spans="1:4" x14ac:dyDescent="0.2">
      <c r="A101" s="18" t="s">
        <v>1224</v>
      </c>
      <c r="B101" s="5" t="s">
        <v>1219</v>
      </c>
      <c r="C101" s="110">
        <v>1</v>
      </c>
      <c r="D101" s="110"/>
    </row>
    <row r="102" spans="1:4" x14ac:dyDescent="0.2">
      <c r="A102" s="18" t="s">
        <v>1224</v>
      </c>
      <c r="B102" s="5" t="s">
        <v>1220</v>
      </c>
      <c r="C102" s="110">
        <v>2</v>
      </c>
      <c r="D102" s="110"/>
    </row>
    <row r="103" spans="1:4" x14ac:dyDescent="0.2">
      <c r="A103" s="18" t="s">
        <v>1224</v>
      </c>
      <c r="B103" s="5" t="s">
        <v>1221</v>
      </c>
      <c r="C103" s="110"/>
      <c r="D103" s="110">
        <v>4</v>
      </c>
    </row>
    <row r="104" spans="1:4" x14ac:dyDescent="0.2">
      <c r="A104" s="18" t="s">
        <v>1224</v>
      </c>
      <c r="B104" s="5" t="s">
        <v>1222</v>
      </c>
      <c r="C104" s="110">
        <v>1</v>
      </c>
      <c r="D104" s="110">
        <v>2</v>
      </c>
    </row>
    <row r="105" spans="1:4" x14ac:dyDescent="0.2">
      <c r="A105" s="18" t="s">
        <v>1231</v>
      </c>
      <c r="B105" s="5" t="s">
        <v>1137</v>
      </c>
      <c r="C105" s="110">
        <v>2</v>
      </c>
      <c r="D105" s="110">
        <v>1</v>
      </c>
    </row>
    <row r="106" spans="1:4" x14ac:dyDescent="0.2">
      <c r="A106" s="18" t="s">
        <v>1231</v>
      </c>
      <c r="B106" s="5" t="s">
        <v>7</v>
      </c>
      <c r="C106" s="110">
        <v>1</v>
      </c>
      <c r="D106" s="110"/>
    </row>
    <row r="107" spans="1:4" x14ac:dyDescent="0.2">
      <c r="A107" s="18" t="s">
        <v>1231</v>
      </c>
      <c r="B107" s="5" t="s">
        <v>1225</v>
      </c>
      <c r="C107" s="110">
        <v>1</v>
      </c>
      <c r="D107" s="110"/>
    </row>
    <row r="108" spans="1:4" x14ac:dyDescent="0.2">
      <c r="A108" s="18" t="s">
        <v>1231</v>
      </c>
      <c r="B108" s="5" t="s">
        <v>1140</v>
      </c>
      <c r="C108" s="110">
        <v>1</v>
      </c>
      <c r="D108" s="110">
        <v>1</v>
      </c>
    </row>
    <row r="109" spans="1:4" x14ac:dyDescent="0.2">
      <c r="A109" s="18" t="s">
        <v>1231</v>
      </c>
      <c r="B109" s="5" t="s">
        <v>1141</v>
      </c>
      <c r="C109" s="110">
        <v>130</v>
      </c>
      <c r="D109" s="110">
        <v>218</v>
      </c>
    </row>
    <row r="110" spans="1:4" x14ac:dyDescent="0.2">
      <c r="A110" s="18" t="s">
        <v>1231</v>
      </c>
      <c r="B110" s="5" t="s">
        <v>1142</v>
      </c>
      <c r="C110" s="110">
        <v>2</v>
      </c>
      <c r="D110" s="110">
        <v>2</v>
      </c>
    </row>
    <row r="111" spans="1:4" x14ac:dyDescent="0.2">
      <c r="A111" s="18" t="s">
        <v>1231</v>
      </c>
      <c r="B111" s="5" t="s">
        <v>1143</v>
      </c>
      <c r="C111" s="110">
        <v>2</v>
      </c>
      <c r="D111" s="110"/>
    </row>
    <row r="112" spans="1:4" x14ac:dyDescent="0.2">
      <c r="A112" s="18" t="s">
        <v>1231</v>
      </c>
      <c r="B112" s="21" t="s">
        <v>1235</v>
      </c>
      <c r="C112" s="110">
        <v>554</v>
      </c>
      <c r="D112" s="110"/>
    </row>
    <row r="113" spans="1:4" x14ac:dyDescent="0.2">
      <c r="A113" s="18" t="s">
        <v>1231</v>
      </c>
      <c r="B113" s="5" t="s">
        <v>1226</v>
      </c>
      <c r="C113" s="110">
        <v>1</v>
      </c>
      <c r="D113" s="110"/>
    </row>
    <row r="114" spans="1:4" x14ac:dyDescent="0.2">
      <c r="A114" s="18" t="s">
        <v>1231</v>
      </c>
      <c r="B114" s="5" t="s">
        <v>1144</v>
      </c>
      <c r="C114" s="110">
        <v>3</v>
      </c>
      <c r="D114" s="110">
        <v>4</v>
      </c>
    </row>
    <row r="115" spans="1:4" x14ac:dyDescent="0.2">
      <c r="A115" s="18" t="s">
        <v>1231</v>
      </c>
      <c r="B115" s="5" t="s">
        <v>26</v>
      </c>
      <c r="C115" s="110">
        <v>2</v>
      </c>
      <c r="D115" s="110"/>
    </row>
    <row r="116" spans="1:4" x14ac:dyDescent="0.2">
      <c r="A116" s="18" t="s">
        <v>1231</v>
      </c>
      <c r="B116" s="5" t="s">
        <v>38</v>
      </c>
      <c r="C116" s="110">
        <v>366</v>
      </c>
      <c r="D116" s="110">
        <v>787</v>
      </c>
    </row>
    <row r="117" spans="1:4" x14ac:dyDescent="0.2">
      <c r="A117" s="18" t="s">
        <v>1231</v>
      </c>
      <c r="B117" s="5" t="s">
        <v>1146</v>
      </c>
      <c r="C117" s="110">
        <v>5</v>
      </c>
      <c r="D117" s="110">
        <v>3</v>
      </c>
    </row>
    <row r="118" spans="1:4" x14ac:dyDescent="0.2">
      <c r="A118" s="18" t="s">
        <v>1231</v>
      </c>
      <c r="B118" s="5" t="s">
        <v>71</v>
      </c>
      <c r="C118" s="110">
        <v>25</v>
      </c>
      <c r="D118" s="110">
        <v>6</v>
      </c>
    </row>
    <row r="119" spans="1:4" x14ac:dyDescent="0.2">
      <c r="A119" s="18" t="s">
        <v>1231</v>
      </c>
      <c r="B119" s="5" t="s">
        <v>1147</v>
      </c>
      <c r="C119" s="110">
        <v>39</v>
      </c>
      <c r="D119" s="110">
        <v>33</v>
      </c>
    </row>
    <row r="120" spans="1:4" x14ac:dyDescent="0.2">
      <c r="A120" s="18" t="s">
        <v>1231</v>
      </c>
      <c r="B120" s="5" t="s">
        <v>1148</v>
      </c>
      <c r="C120" s="110">
        <v>1087</v>
      </c>
      <c r="D120" s="110">
        <v>76</v>
      </c>
    </row>
    <row r="121" spans="1:4" x14ac:dyDescent="0.2">
      <c r="A121" s="18" t="s">
        <v>1231</v>
      </c>
      <c r="B121" s="5" t="s">
        <v>1149</v>
      </c>
      <c r="C121" s="110">
        <v>4954</v>
      </c>
      <c r="D121" s="110">
        <v>1379</v>
      </c>
    </row>
    <row r="122" spans="1:4" x14ac:dyDescent="0.2">
      <c r="A122" s="18" t="s">
        <v>1231</v>
      </c>
      <c r="B122" s="5" t="s">
        <v>1150</v>
      </c>
      <c r="C122" s="110">
        <v>125</v>
      </c>
      <c r="D122" s="110">
        <v>120</v>
      </c>
    </row>
    <row r="123" spans="1:4" x14ac:dyDescent="0.2">
      <c r="A123" s="18" t="s">
        <v>1231</v>
      </c>
      <c r="B123" s="5" t="s">
        <v>1151</v>
      </c>
      <c r="C123" s="110"/>
      <c r="D123" s="110">
        <v>1</v>
      </c>
    </row>
    <row r="124" spans="1:4" x14ac:dyDescent="0.2">
      <c r="A124" s="18" t="s">
        <v>1231</v>
      </c>
      <c r="B124" s="5" t="s">
        <v>1152</v>
      </c>
      <c r="C124" s="110">
        <v>31</v>
      </c>
      <c r="D124" s="110">
        <v>112</v>
      </c>
    </row>
    <row r="125" spans="1:4" x14ac:dyDescent="0.2">
      <c r="A125" s="18" t="s">
        <v>1231</v>
      </c>
      <c r="B125" s="5" t="s">
        <v>1227</v>
      </c>
      <c r="C125" s="110">
        <v>2</v>
      </c>
      <c r="D125" s="110"/>
    </row>
    <row r="126" spans="1:4" x14ac:dyDescent="0.2">
      <c r="A126" s="18" t="s">
        <v>1231</v>
      </c>
      <c r="B126" s="5" t="s">
        <v>156</v>
      </c>
      <c r="C126" s="110">
        <v>30</v>
      </c>
      <c r="D126" s="110">
        <v>12</v>
      </c>
    </row>
    <row r="127" spans="1:4" x14ac:dyDescent="0.2">
      <c r="A127" s="18" t="s">
        <v>1231</v>
      </c>
      <c r="B127" s="5" t="s">
        <v>1155</v>
      </c>
      <c r="C127" s="110">
        <v>71</v>
      </c>
      <c r="D127" s="110">
        <v>43</v>
      </c>
    </row>
    <row r="128" spans="1:4" x14ac:dyDescent="0.2">
      <c r="A128" s="18" t="s">
        <v>1231</v>
      </c>
      <c r="B128" s="5" t="s">
        <v>1156</v>
      </c>
      <c r="C128" s="110">
        <v>26</v>
      </c>
      <c r="D128" s="110"/>
    </row>
    <row r="129" spans="1:4" x14ac:dyDescent="0.2">
      <c r="A129" s="18" t="s">
        <v>1231</v>
      </c>
      <c r="B129" s="5" t="s">
        <v>1157</v>
      </c>
      <c r="C129" s="110">
        <v>161</v>
      </c>
      <c r="D129" s="110"/>
    </row>
    <row r="130" spans="1:4" x14ac:dyDescent="0.2">
      <c r="A130" s="18" t="s">
        <v>1231</v>
      </c>
      <c r="B130" s="5" t="s">
        <v>1158</v>
      </c>
      <c r="C130" s="110">
        <v>1827</v>
      </c>
      <c r="D130" s="110">
        <v>260</v>
      </c>
    </row>
    <row r="131" spans="1:4" x14ac:dyDescent="0.2">
      <c r="A131" s="18" t="s">
        <v>1231</v>
      </c>
      <c r="B131" s="5" t="s">
        <v>178</v>
      </c>
      <c r="C131" s="110">
        <v>151</v>
      </c>
      <c r="D131" s="110">
        <v>54</v>
      </c>
    </row>
    <row r="132" spans="1:4" x14ac:dyDescent="0.2">
      <c r="A132" s="18" t="s">
        <v>1231</v>
      </c>
      <c r="B132" s="5" t="s">
        <v>1159</v>
      </c>
      <c r="C132" s="110">
        <v>4</v>
      </c>
      <c r="D132" s="110">
        <v>2</v>
      </c>
    </row>
    <row r="133" spans="1:4" x14ac:dyDescent="0.2">
      <c r="A133" s="18" t="s">
        <v>1231</v>
      </c>
      <c r="B133" s="5" t="s">
        <v>1160</v>
      </c>
      <c r="C133" s="110">
        <v>5</v>
      </c>
      <c r="D133" s="110">
        <v>3</v>
      </c>
    </row>
    <row r="134" spans="1:4" x14ac:dyDescent="0.2">
      <c r="A134" s="18" t="s">
        <v>1231</v>
      </c>
      <c r="B134" s="5" t="s">
        <v>1161</v>
      </c>
      <c r="C134" s="110">
        <v>19</v>
      </c>
      <c r="D134" s="110">
        <v>22</v>
      </c>
    </row>
    <row r="135" spans="1:4" x14ac:dyDescent="0.2">
      <c r="A135" s="18" t="s">
        <v>1231</v>
      </c>
      <c r="B135" s="5" t="s">
        <v>1228</v>
      </c>
      <c r="C135" s="110">
        <v>1</v>
      </c>
      <c r="D135" s="110"/>
    </row>
    <row r="136" spans="1:4" x14ac:dyDescent="0.2">
      <c r="A136" s="18" t="s">
        <v>1231</v>
      </c>
      <c r="B136" s="5" t="s">
        <v>207</v>
      </c>
      <c r="C136" s="110">
        <v>44</v>
      </c>
      <c r="D136" s="110">
        <v>26</v>
      </c>
    </row>
    <row r="137" spans="1:4" x14ac:dyDescent="0.2">
      <c r="A137" s="18" t="s">
        <v>1231</v>
      </c>
      <c r="B137" s="5" t="s">
        <v>1163</v>
      </c>
      <c r="C137" s="110">
        <v>5249</v>
      </c>
      <c r="D137" s="110">
        <v>788</v>
      </c>
    </row>
    <row r="138" spans="1:4" x14ac:dyDescent="0.2">
      <c r="A138" s="18" t="s">
        <v>1231</v>
      </c>
      <c r="B138" s="5" t="s">
        <v>1164</v>
      </c>
      <c r="C138" s="110">
        <v>77</v>
      </c>
      <c r="D138" s="110">
        <v>152</v>
      </c>
    </row>
    <row r="139" spans="1:4" x14ac:dyDescent="0.2">
      <c r="A139" s="18" t="s">
        <v>1231</v>
      </c>
      <c r="B139" s="5" t="s">
        <v>237</v>
      </c>
      <c r="C139" s="110">
        <v>9</v>
      </c>
      <c r="D139" s="110"/>
    </row>
    <row r="140" spans="1:4" x14ac:dyDescent="0.2">
      <c r="A140" s="18" t="s">
        <v>1231</v>
      </c>
      <c r="B140" s="5" t="s">
        <v>1165</v>
      </c>
      <c r="C140" s="110">
        <v>129</v>
      </c>
      <c r="D140" s="110">
        <v>21</v>
      </c>
    </row>
    <row r="141" spans="1:4" x14ac:dyDescent="0.2">
      <c r="A141" s="18" t="s">
        <v>1231</v>
      </c>
      <c r="B141" s="5" t="s">
        <v>1166</v>
      </c>
      <c r="C141" s="110">
        <v>4271</v>
      </c>
      <c r="D141" s="110">
        <v>1330</v>
      </c>
    </row>
    <row r="142" spans="1:4" x14ac:dyDescent="0.2">
      <c r="A142" s="18" t="s">
        <v>1231</v>
      </c>
      <c r="B142" s="5" t="s">
        <v>1167</v>
      </c>
      <c r="C142" s="110">
        <v>7</v>
      </c>
      <c r="D142" s="110"/>
    </row>
    <row r="143" spans="1:4" x14ac:dyDescent="0.2">
      <c r="A143" s="18" t="s">
        <v>1231</v>
      </c>
      <c r="B143" s="5" t="s">
        <v>1168</v>
      </c>
      <c r="C143" s="110">
        <v>43</v>
      </c>
      <c r="D143" s="110">
        <v>34</v>
      </c>
    </row>
    <row r="144" spans="1:4" x14ac:dyDescent="0.2">
      <c r="A144" s="18" t="s">
        <v>1231</v>
      </c>
      <c r="B144" s="5" t="s">
        <v>1169</v>
      </c>
      <c r="C144" s="110">
        <v>28</v>
      </c>
      <c r="D144" s="110">
        <v>1</v>
      </c>
    </row>
    <row r="145" spans="1:4" x14ac:dyDescent="0.2">
      <c r="A145" s="18" t="s">
        <v>1231</v>
      </c>
      <c r="B145" s="5" t="s">
        <v>1170</v>
      </c>
      <c r="C145" s="110"/>
      <c r="D145" s="110">
        <v>1</v>
      </c>
    </row>
    <row r="146" spans="1:4" x14ac:dyDescent="0.2">
      <c r="A146" s="18" t="s">
        <v>1231</v>
      </c>
      <c r="B146" s="5" t="s">
        <v>1171</v>
      </c>
      <c r="C146" s="110">
        <v>1</v>
      </c>
      <c r="D146" s="110"/>
    </row>
    <row r="147" spans="1:4" x14ac:dyDescent="0.2">
      <c r="A147" s="18" t="s">
        <v>1231</v>
      </c>
      <c r="B147" s="5" t="s">
        <v>1172</v>
      </c>
      <c r="C147" s="110">
        <v>1259</v>
      </c>
      <c r="D147" s="110">
        <v>2903</v>
      </c>
    </row>
    <row r="148" spans="1:4" x14ac:dyDescent="0.2">
      <c r="A148" s="18" t="s">
        <v>1231</v>
      </c>
      <c r="B148" s="5" t="s">
        <v>1173</v>
      </c>
      <c r="C148" s="110">
        <v>21</v>
      </c>
      <c r="D148" s="110">
        <v>73</v>
      </c>
    </row>
    <row r="149" spans="1:4" x14ac:dyDescent="0.2">
      <c r="A149" s="18" t="s">
        <v>1231</v>
      </c>
      <c r="B149" s="5" t="s">
        <v>1229</v>
      </c>
      <c r="C149" s="110">
        <v>3</v>
      </c>
      <c r="D149" s="110"/>
    </row>
    <row r="150" spans="1:4" x14ac:dyDescent="0.2">
      <c r="A150" s="18" t="s">
        <v>1231</v>
      </c>
      <c r="B150" s="5" t="s">
        <v>1174</v>
      </c>
      <c r="C150" s="110"/>
      <c r="D150" s="110">
        <v>10</v>
      </c>
    </row>
    <row r="151" spans="1:4" x14ac:dyDescent="0.2">
      <c r="A151" s="18" t="s">
        <v>1231</v>
      </c>
      <c r="B151" s="5" t="s">
        <v>302</v>
      </c>
      <c r="C151" s="110">
        <v>607</v>
      </c>
      <c r="D151" s="110">
        <v>18</v>
      </c>
    </row>
    <row r="152" spans="1:4" x14ac:dyDescent="0.2">
      <c r="A152" s="18" t="s">
        <v>1231</v>
      </c>
      <c r="B152" s="5" t="s">
        <v>1175</v>
      </c>
      <c r="C152" s="110">
        <v>6</v>
      </c>
      <c r="D152" s="110">
        <v>7</v>
      </c>
    </row>
    <row r="153" spans="1:4" x14ac:dyDescent="0.2">
      <c r="A153" s="18" t="s">
        <v>1231</v>
      </c>
      <c r="B153" s="5" t="s">
        <v>1176</v>
      </c>
      <c r="C153" s="110">
        <v>76</v>
      </c>
      <c r="D153" s="110">
        <v>57</v>
      </c>
    </row>
    <row r="154" spans="1:4" x14ac:dyDescent="0.2">
      <c r="A154" s="18" t="s">
        <v>1231</v>
      </c>
      <c r="B154" s="5" t="s">
        <v>1177</v>
      </c>
      <c r="C154" s="110">
        <v>31</v>
      </c>
      <c r="D154" s="110"/>
    </row>
    <row r="155" spans="1:4" x14ac:dyDescent="0.2">
      <c r="A155" s="18" t="s">
        <v>1231</v>
      </c>
      <c r="B155" s="5" t="s">
        <v>1178</v>
      </c>
      <c r="C155" s="110">
        <v>183</v>
      </c>
      <c r="D155" s="110"/>
    </row>
    <row r="156" spans="1:4" x14ac:dyDescent="0.2">
      <c r="A156" s="18" t="s">
        <v>1231</v>
      </c>
      <c r="B156" s="5" t="s">
        <v>1179</v>
      </c>
      <c r="C156" s="110">
        <v>1711</v>
      </c>
      <c r="D156" s="110">
        <v>4321</v>
      </c>
    </row>
    <row r="157" spans="1:4" x14ac:dyDescent="0.2">
      <c r="A157" s="18" t="s">
        <v>1231</v>
      </c>
      <c r="B157" s="5" t="s">
        <v>343</v>
      </c>
      <c r="C157" s="110">
        <v>4907</v>
      </c>
      <c r="D157" s="110">
        <v>2965</v>
      </c>
    </row>
    <row r="158" spans="1:4" x14ac:dyDescent="0.2">
      <c r="A158" s="18" t="s">
        <v>1231</v>
      </c>
      <c r="B158" s="5" t="s">
        <v>1180</v>
      </c>
      <c r="C158" s="110">
        <v>3</v>
      </c>
      <c r="D158" s="110">
        <v>2</v>
      </c>
    </row>
    <row r="159" spans="1:4" x14ac:dyDescent="0.2">
      <c r="A159" s="18" t="s">
        <v>1231</v>
      </c>
      <c r="B159" s="5" t="s">
        <v>359</v>
      </c>
      <c r="C159" s="110">
        <v>71</v>
      </c>
      <c r="D159" s="110">
        <v>71</v>
      </c>
    </row>
    <row r="160" spans="1:4" x14ac:dyDescent="0.2">
      <c r="A160" s="18" t="s">
        <v>1231</v>
      </c>
      <c r="B160" s="5" t="s">
        <v>1182</v>
      </c>
      <c r="C160" s="110">
        <v>161</v>
      </c>
      <c r="D160" s="110">
        <v>238</v>
      </c>
    </row>
    <row r="161" spans="1:4" x14ac:dyDescent="0.2">
      <c r="A161" s="18" t="s">
        <v>1231</v>
      </c>
      <c r="B161" s="5" t="s">
        <v>1183</v>
      </c>
      <c r="C161" s="110">
        <v>22</v>
      </c>
      <c r="D161" s="110">
        <v>1</v>
      </c>
    </row>
    <row r="162" spans="1:4" x14ac:dyDescent="0.2">
      <c r="A162" s="18" t="s">
        <v>1231</v>
      </c>
      <c r="B162" s="5" t="s">
        <v>1184</v>
      </c>
      <c r="C162" s="110">
        <v>8</v>
      </c>
      <c r="D162" s="110">
        <v>2</v>
      </c>
    </row>
    <row r="163" spans="1:4" x14ac:dyDescent="0.2">
      <c r="A163" s="18" t="s">
        <v>1231</v>
      </c>
      <c r="B163" s="5" t="s">
        <v>1186</v>
      </c>
      <c r="C163" s="110">
        <v>3</v>
      </c>
      <c r="D163" s="110"/>
    </row>
    <row r="164" spans="1:4" x14ac:dyDescent="0.2">
      <c r="A164" s="18" t="s">
        <v>1231</v>
      </c>
      <c r="B164" s="5" t="s">
        <v>1187</v>
      </c>
      <c r="C164" s="110">
        <v>3</v>
      </c>
      <c r="D164" s="110"/>
    </row>
    <row r="165" spans="1:4" x14ac:dyDescent="0.2">
      <c r="A165" s="18" t="s">
        <v>1231</v>
      </c>
      <c r="B165" s="5" t="s">
        <v>1188</v>
      </c>
      <c r="C165" s="110">
        <v>1</v>
      </c>
      <c r="D165" s="110">
        <v>3</v>
      </c>
    </row>
    <row r="166" spans="1:4" x14ac:dyDescent="0.2">
      <c r="A166" s="18" t="s">
        <v>1231</v>
      </c>
      <c r="B166" s="5" t="s">
        <v>1189</v>
      </c>
      <c r="C166" s="110">
        <v>306</v>
      </c>
      <c r="D166" s="110">
        <v>687</v>
      </c>
    </row>
    <row r="167" spans="1:4" x14ac:dyDescent="0.2">
      <c r="A167" s="18" t="s">
        <v>1231</v>
      </c>
      <c r="B167" s="5" t="s">
        <v>411</v>
      </c>
      <c r="C167" s="110">
        <v>260</v>
      </c>
      <c r="D167" s="110">
        <v>561</v>
      </c>
    </row>
    <row r="168" spans="1:4" x14ac:dyDescent="0.2">
      <c r="A168" s="18" t="s">
        <v>1231</v>
      </c>
      <c r="B168" s="5" t="s">
        <v>437</v>
      </c>
      <c r="C168" s="110">
        <v>11</v>
      </c>
      <c r="D168" s="110">
        <v>60</v>
      </c>
    </row>
    <row r="169" spans="1:4" x14ac:dyDescent="0.2">
      <c r="A169" s="18" t="s">
        <v>1231</v>
      </c>
      <c r="B169" s="5" t="s">
        <v>1191</v>
      </c>
      <c r="C169" s="110">
        <v>326</v>
      </c>
      <c r="D169" s="110">
        <v>702</v>
      </c>
    </row>
    <row r="170" spans="1:4" x14ac:dyDescent="0.2">
      <c r="A170" s="18" t="s">
        <v>1231</v>
      </c>
      <c r="B170" s="5" t="s">
        <v>1193</v>
      </c>
      <c r="C170" s="110">
        <v>149</v>
      </c>
      <c r="D170" s="110">
        <v>1211</v>
      </c>
    </row>
    <row r="171" spans="1:4" x14ac:dyDescent="0.2">
      <c r="A171" s="18" t="s">
        <v>1231</v>
      </c>
      <c r="B171" s="5" t="s">
        <v>1194</v>
      </c>
      <c r="C171" s="110">
        <v>1290</v>
      </c>
      <c r="D171" s="110"/>
    </row>
    <row r="172" spans="1:4" x14ac:dyDescent="0.2">
      <c r="A172" s="18" t="s">
        <v>1231</v>
      </c>
      <c r="B172" s="5" t="s">
        <v>1195</v>
      </c>
      <c r="C172" s="110">
        <v>5</v>
      </c>
      <c r="D172" s="110">
        <v>14</v>
      </c>
    </row>
    <row r="173" spans="1:4" x14ac:dyDescent="0.2">
      <c r="A173" s="18" t="s">
        <v>1231</v>
      </c>
      <c r="B173" s="5" t="s">
        <v>1196</v>
      </c>
      <c r="C173" s="110">
        <v>1</v>
      </c>
      <c r="D173" s="110"/>
    </row>
    <row r="174" spans="1:4" x14ac:dyDescent="0.2">
      <c r="A174" s="18" t="s">
        <v>1231</v>
      </c>
      <c r="B174" s="5" t="s">
        <v>1197</v>
      </c>
      <c r="C174" s="110">
        <v>12</v>
      </c>
      <c r="D174" s="110">
        <v>38</v>
      </c>
    </row>
    <row r="175" spans="1:4" x14ac:dyDescent="0.2">
      <c r="A175" s="18" t="s">
        <v>1231</v>
      </c>
      <c r="B175" s="5" t="s">
        <v>1198</v>
      </c>
      <c r="C175" s="110">
        <v>1</v>
      </c>
      <c r="D175" s="110"/>
    </row>
    <row r="176" spans="1:4" x14ac:dyDescent="0.2">
      <c r="A176" s="18" t="s">
        <v>1231</v>
      </c>
      <c r="B176" s="5" t="s">
        <v>1199</v>
      </c>
      <c r="C176" s="110">
        <v>54</v>
      </c>
      <c r="D176" s="110">
        <v>77</v>
      </c>
    </row>
    <row r="177" spans="1:4" x14ac:dyDescent="0.2">
      <c r="A177" s="18" t="s">
        <v>1231</v>
      </c>
      <c r="B177" s="5" t="s">
        <v>1200</v>
      </c>
      <c r="C177" s="110">
        <v>250</v>
      </c>
      <c r="D177" s="110">
        <v>2438</v>
      </c>
    </row>
    <row r="178" spans="1:4" x14ac:dyDescent="0.2">
      <c r="A178" s="18" t="s">
        <v>1231</v>
      </c>
      <c r="B178" s="5" t="s">
        <v>1203</v>
      </c>
      <c r="C178" s="110">
        <v>5</v>
      </c>
      <c r="D178" s="110">
        <v>5</v>
      </c>
    </row>
    <row r="179" spans="1:4" x14ac:dyDescent="0.2">
      <c r="A179" s="18" t="s">
        <v>1231</v>
      </c>
      <c r="B179" s="5" t="s">
        <v>1230</v>
      </c>
      <c r="C179" s="110">
        <v>1</v>
      </c>
      <c r="D179" s="110"/>
    </row>
    <row r="180" spans="1:4" x14ac:dyDescent="0.2">
      <c r="A180" s="18" t="s">
        <v>1231</v>
      </c>
      <c r="B180" s="5" t="s">
        <v>524</v>
      </c>
      <c r="C180" s="110">
        <v>264</v>
      </c>
      <c r="D180" s="110">
        <v>1343</v>
      </c>
    </row>
    <row r="181" spans="1:4" x14ac:dyDescent="0.2">
      <c r="A181" s="18" t="s">
        <v>1231</v>
      </c>
      <c r="B181" s="5" t="s">
        <v>1206</v>
      </c>
      <c r="C181" s="110">
        <v>9</v>
      </c>
      <c r="D181" s="110">
        <v>1</v>
      </c>
    </row>
    <row r="182" spans="1:4" x14ac:dyDescent="0.2">
      <c r="A182" s="18" t="s">
        <v>1231</v>
      </c>
      <c r="B182" s="5" t="s">
        <v>1209</v>
      </c>
      <c r="C182" s="110">
        <v>1</v>
      </c>
      <c r="D182" s="110"/>
    </row>
    <row r="183" spans="1:4" x14ac:dyDescent="0.2">
      <c r="A183" s="18" t="s">
        <v>1231</v>
      </c>
      <c r="B183" s="5" t="s">
        <v>1210</v>
      </c>
      <c r="C183" s="110">
        <v>6</v>
      </c>
      <c r="D183" s="110"/>
    </row>
    <row r="184" spans="1:4" x14ac:dyDescent="0.2">
      <c r="A184" s="18" t="s">
        <v>1231</v>
      </c>
      <c r="B184" s="5" t="s">
        <v>1211</v>
      </c>
      <c r="C184" s="110">
        <v>47</v>
      </c>
      <c r="D184" s="110">
        <v>76</v>
      </c>
    </row>
    <row r="185" spans="1:4" x14ac:dyDescent="0.2">
      <c r="A185" s="18" t="s">
        <v>1231</v>
      </c>
      <c r="B185" s="5" t="s">
        <v>1212</v>
      </c>
      <c r="C185" s="110">
        <v>58</v>
      </c>
      <c r="D185" s="110">
        <v>146</v>
      </c>
    </row>
    <row r="186" spans="1:4" x14ac:dyDescent="0.2">
      <c r="A186" s="18" t="s">
        <v>1231</v>
      </c>
      <c r="B186" s="5" t="s">
        <v>1213</v>
      </c>
      <c r="C186" s="110">
        <v>235</v>
      </c>
      <c r="D186" s="110"/>
    </row>
    <row r="187" spans="1:4" x14ac:dyDescent="0.2">
      <c r="A187" s="18" t="s">
        <v>1231</v>
      </c>
      <c r="B187" s="5" t="s">
        <v>1214</v>
      </c>
      <c r="C187" s="110">
        <v>91</v>
      </c>
      <c r="D187" s="110">
        <v>64</v>
      </c>
    </row>
    <row r="188" spans="1:4" x14ac:dyDescent="0.2">
      <c r="A188" s="18" t="s">
        <v>1231</v>
      </c>
      <c r="B188" s="5" t="s">
        <v>1215</v>
      </c>
      <c r="C188" s="110">
        <v>707</v>
      </c>
      <c r="D188" s="110">
        <v>1471</v>
      </c>
    </row>
    <row r="189" spans="1:4" x14ac:dyDescent="0.2">
      <c r="A189" s="18" t="s">
        <v>1231</v>
      </c>
      <c r="B189" s="5" t="s">
        <v>610</v>
      </c>
      <c r="C189" s="110">
        <v>307</v>
      </c>
      <c r="D189" s="110">
        <v>202</v>
      </c>
    </row>
    <row r="190" spans="1:4" x14ac:dyDescent="0.2">
      <c r="A190" s="18" t="s">
        <v>1231</v>
      </c>
      <c r="B190" s="5" t="s">
        <v>1216</v>
      </c>
      <c r="C190" s="110">
        <v>325</v>
      </c>
      <c r="D190" s="110">
        <v>1183</v>
      </c>
    </row>
    <row r="191" spans="1:4" x14ac:dyDescent="0.2">
      <c r="A191" s="18" t="s">
        <v>1231</v>
      </c>
      <c r="B191" s="5" t="s">
        <v>1217</v>
      </c>
      <c r="C191" s="110">
        <v>27</v>
      </c>
      <c r="D191" s="110">
        <v>224</v>
      </c>
    </row>
    <row r="192" spans="1:4" x14ac:dyDescent="0.2">
      <c r="A192" s="18" t="s">
        <v>1231</v>
      </c>
      <c r="B192" s="5" t="s">
        <v>1218</v>
      </c>
      <c r="C192" s="110">
        <v>109</v>
      </c>
      <c r="D192" s="110"/>
    </row>
    <row r="193" spans="1:4" x14ac:dyDescent="0.2">
      <c r="A193" s="18" t="s">
        <v>901</v>
      </c>
      <c r="B193" s="5" t="s">
        <v>1137</v>
      </c>
      <c r="C193" s="110">
        <v>1</v>
      </c>
      <c r="D193" s="110"/>
    </row>
    <row r="194" spans="1:4" x14ac:dyDescent="0.2">
      <c r="A194" s="18" t="s">
        <v>901</v>
      </c>
      <c r="B194" s="5" t="s">
        <v>1141</v>
      </c>
      <c r="C194" s="110">
        <v>9</v>
      </c>
      <c r="D194" s="110">
        <v>35</v>
      </c>
    </row>
    <row r="195" spans="1:4" x14ac:dyDescent="0.2">
      <c r="A195" s="18" t="s">
        <v>901</v>
      </c>
      <c r="B195" s="21" t="s">
        <v>1235</v>
      </c>
      <c r="C195" s="110">
        <v>130</v>
      </c>
      <c r="D195" s="110"/>
    </row>
    <row r="196" spans="1:4" x14ac:dyDescent="0.2">
      <c r="A196" s="18" t="s">
        <v>901</v>
      </c>
      <c r="B196" s="5" t="s">
        <v>38</v>
      </c>
      <c r="C196" s="110">
        <v>24</v>
      </c>
      <c r="D196" s="110">
        <v>52</v>
      </c>
    </row>
    <row r="197" spans="1:4" x14ac:dyDescent="0.2">
      <c r="A197" s="18" t="s">
        <v>901</v>
      </c>
      <c r="B197" s="5" t="s">
        <v>71</v>
      </c>
      <c r="C197" s="110">
        <v>1</v>
      </c>
      <c r="D197" s="110">
        <v>1</v>
      </c>
    </row>
    <row r="198" spans="1:4" x14ac:dyDescent="0.2">
      <c r="A198" s="18" t="s">
        <v>901</v>
      </c>
      <c r="B198" s="5" t="s">
        <v>1147</v>
      </c>
      <c r="C198" s="110">
        <v>1</v>
      </c>
      <c r="D198" s="110"/>
    </row>
    <row r="199" spans="1:4" x14ac:dyDescent="0.2">
      <c r="A199" s="18" t="s">
        <v>901</v>
      </c>
      <c r="B199" s="5" t="s">
        <v>1148</v>
      </c>
      <c r="C199" s="110">
        <v>74</v>
      </c>
      <c r="D199" s="110">
        <v>23</v>
      </c>
    </row>
    <row r="200" spans="1:4" x14ac:dyDescent="0.2">
      <c r="A200" s="18" t="s">
        <v>901</v>
      </c>
      <c r="B200" s="5" t="s">
        <v>1149</v>
      </c>
      <c r="C200" s="110">
        <v>694</v>
      </c>
      <c r="D200" s="110">
        <v>145</v>
      </c>
    </row>
    <row r="201" spans="1:4" x14ac:dyDescent="0.2">
      <c r="A201" s="18" t="s">
        <v>901</v>
      </c>
      <c r="B201" s="5" t="s">
        <v>1150</v>
      </c>
      <c r="C201" s="110">
        <v>20</v>
      </c>
      <c r="D201" s="110">
        <v>30</v>
      </c>
    </row>
    <row r="202" spans="1:4" x14ac:dyDescent="0.2">
      <c r="A202" s="18" t="s">
        <v>901</v>
      </c>
      <c r="B202" s="5" t="s">
        <v>1152</v>
      </c>
      <c r="C202" s="110">
        <v>5</v>
      </c>
      <c r="D202" s="110">
        <v>3</v>
      </c>
    </row>
    <row r="203" spans="1:4" x14ac:dyDescent="0.2">
      <c r="A203" s="18" t="s">
        <v>901</v>
      </c>
      <c r="B203" s="5" t="s">
        <v>156</v>
      </c>
      <c r="C203" s="110">
        <v>2</v>
      </c>
      <c r="D203" s="110">
        <v>2</v>
      </c>
    </row>
    <row r="204" spans="1:4" x14ac:dyDescent="0.2">
      <c r="A204" s="18" t="s">
        <v>901</v>
      </c>
      <c r="B204" s="5" t="s">
        <v>1155</v>
      </c>
      <c r="C204" s="110">
        <v>8</v>
      </c>
      <c r="D204" s="110">
        <v>2</v>
      </c>
    </row>
    <row r="205" spans="1:4" x14ac:dyDescent="0.2">
      <c r="A205" s="18" t="s">
        <v>901</v>
      </c>
      <c r="B205" s="5" t="s">
        <v>1156</v>
      </c>
      <c r="C205" s="110">
        <v>5</v>
      </c>
      <c r="D205" s="110"/>
    </row>
    <row r="206" spans="1:4" x14ac:dyDescent="0.2">
      <c r="A206" s="18" t="s">
        <v>901</v>
      </c>
      <c r="B206" s="5" t="s">
        <v>1158</v>
      </c>
      <c r="C206" s="110">
        <v>195</v>
      </c>
      <c r="D206" s="110">
        <v>27</v>
      </c>
    </row>
    <row r="207" spans="1:4" x14ac:dyDescent="0.2">
      <c r="A207" s="18" t="s">
        <v>901</v>
      </c>
      <c r="B207" s="5" t="s">
        <v>178</v>
      </c>
      <c r="C207" s="110">
        <v>10</v>
      </c>
      <c r="D207" s="110">
        <v>4</v>
      </c>
    </row>
    <row r="208" spans="1:4" x14ac:dyDescent="0.2">
      <c r="A208" s="18" t="s">
        <v>901</v>
      </c>
      <c r="B208" s="5" t="s">
        <v>1160</v>
      </c>
      <c r="C208" s="110"/>
      <c r="D208" s="110">
        <v>1</v>
      </c>
    </row>
    <row r="209" spans="1:4" x14ac:dyDescent="0.2">
      <c r="A209" s="18" t="s">
        <v>901</v>
      </c>
      <c r="B209" s="5" t="s">
        <v>1161</v>
      </c>
      <c r="C209" s="110">
        <v>1</v>
      </c>
      <c r="D209" s="110">
        <v>1</v>
      </c>
    </row>
    <row r="210" spans="1:4" x14ac:dyDescent="0.2">
      <c r="A210" s="18" t="s">
        <v>901</v>
      </c>
      <c r="B210" s="5" t="s">
        <v>1162</v>
      </c>
      <c r="C210" s="110">
        <v>3</v>
      </c>
      <c r="D210" s="110"/>
    </row>
    <row r="211" spans="1:4" x14ac:dyDescent="0.2">
      <c r="A211" s="18" t="s">
        <v>901</v>
      </c>
      <c r="B211" s="5" t="s">
        <v>207</v>
      </c>
      <c r="C211" s="110">
        <v>1</v>
      </c>
      <c r="D211" s="110">
        <v>1</v>
      </c>
    </row>
    <row r="212" spans="1:4" x14ac:dyDescent="0.2">
      <c r="A212" s="18" t="s">
        <v>901</v>
      </c>
      <c r="B212" s="5" t="s">
        <v>1163</v>
      </c>
      <c r="C212" s="110">
        <v>275</v>
      </c>
      <c r="D212" s="110">
        <v>72</v>
      </c>
    </row>
    <row r="213" spans="1:4" x14ac:dyDescent="0.2">
      <c r="A213" s="18" t="s">
        <v>901</v>
      </c>
      <c r="B213" s="5" t="s">
        <v>1164</v>
      </c>
      <c r="C213" s="110">
        <v>2</v>
      </c>
      <c r="D213" s="110">
        <v>6</v>
      </c>
    </row>
    <row r="214" spans="1:4" x14ac:dyDescent="0.2">
      <c r="A214" s="18" t="s">
        <v>901</v>
      </c>
      <c r="B214" s="5" t="s">
        <v>1165</v>
      </c>
      <c r="C214" s="110">
        <v>16</v>
      </c>
      <c r="D214" s="110">
        <v>1</v>
      </c>
    </row>
    <row r="215" spans="1:4" x14ac:dyDescent="0.2">
      <c r="A215" s="18" t="s">
        <v>901</v>
      </c>
      <c r="B215" s="5" t="s">
        <v>1166</v>
      </c>
      <c r="C215" s="110">
        <v>598</v>
      </c>
      <c r="D215" s="110">
        <v>124</v>
      </c>
    </row>
    <row r="216" spans="1:4" x14ac:dyDescent="0.2">
      <c r="A216" s="18" t="s">
        <v>901</v>
      </c>
      <c r="B216" s="5" t="s">
        <v>1168</v>
      </c>
      <c r="C216" s="110">
        <v>4</v>
      </c>
      <c r="D216" s="110">
        <v>1</v>
      </c>
    </row>
    <row r="217" spans="1:4" x14ac:dyDescent="0.2">
      <c r="A217" s="18" t="s">
        <v>901</v>
      </c>
      <c r="B217" s="5" t="s">
        <v>1169</v>
      </c>
      <c r="C217" s="110">
        <v>1</v>
      </c>
      <c r="D217" s="110"/>
    </row>
    <row r="218" spans="1:4" x14ac:dyDescent="0.2">
      <c r="A218" s="18" t="s">
        <v>901</v>
      </c>
      <c r="B218" s="5" t="s">
        <v>1172</v>
      </c>
      <c r="C218" s="110">
        <v>295</v>
      </c>
      <c r="D218" s="110">
        <v>567</v>
      </c>
    </row>
    <row r="219" spans="1:4" x14ac:dyDescent="0.2">
      <c r="A219" s="18" t="s">
        <v>901</v>
      </c>
      <c r="B219" s="5" t="s">
        <v>1173</v>
      </c>
      <c r="C219" s="110">
        <v>2</v>
      </c>
      <c r="D219" s="110">
        <v>11</v>
      </c>
    </row>
    <row r="220" spans="1:4" x14ac:dyDescent="0.2">
      <c r="A220" s="18" t="s">
        <v>901</v>
      </c>
      <c r="B220" s="5" t="s">
        <v>302</v>
      </c>
      <c r="C220" s="110">
        <v>18</v>
      </c>
      <c r="D220" s="110">
        <v>2</v>
      </c>
    </row>
    <row r="221" spans="1:4" x14ac:dyDescent="0.2">
      <c r="A221" s="18" t="s">
        <v>901</v>
      </c>
      <c r="B221" s="5" t="s">
        <v>1175</v>
      </c>
      <c r="C221" s="110">
        <v>1</v>
      </c>
      <c r="D221" s="110">
        <v>1</v>
      </c>
    </row>
    <row r="222" spans="1:4" x14ac:dyDescent="0.2">
      <c r="A222" s="18" t="s">
        <v>901</v>
      </c>
      <c r="B222" s="5" t="s">
        <v>1176</v>
      </c>
      <c r="C222" s="110">
        <v>2</v>
      </c>
      <c r="D222" s="110">
        <v>9</v>
      </c>
    </row>
    <row r="223" spans="1:4" x14ac:dyDescent="0.2">
      <c r="A223" s="18" t="s">
        <v>901</v>
      </c>
      <c r="B223" s="5" t="s">
        <v>1177</v>
      </c>
      <c r="C223" s="110">
        <v>2</v>
      </c>
      <c r="D223" s="110"/>
    </row>
    <row r="224" spans="1:4" x14ac:dyDescent="0.2">
      <c r="A224" s="18" t="s">
        <v>901</v>
      </c>
      <c r="B224" s="5" t="s">
        <v>1178</v>
      </c>
      <c r="C224" s="110">
        <v>7</v>
      </c>
      <c r="D224" s="110"/>
    </row>
    <row r="225" spans="1:4" x14ac:dyDescent="0.2">
      <c r="A225" s="18" t="s">
        <v>901</v>
      </c>
      <c r="B225" s="5" t="s">
        <v>1179</v>
      </c>
      <c r="C225" s="110">
        <v>218</v>
      </c>
      <c r="D225" s="110">
        <v>622</v>
      </c>
    </row>
    <row r="226" spans="1:4" x14ac:dyDescent="0.2">
      <c r="A226" s="18" t="s">
        <v>901</v>
      </c>
      <c r="B226" s="5" t="s">
        <v>343</v>
      </c>
      <c r="C226" s="110">
        <v>3819</v>
      </c>
      <c r="D226" s="110">
        <v>1866</v>
      </c>
    </row>
    <row r="227" spans="1:4" x14ac:dyDescent="0.2">
      <c r="A227" s="18" t="s">
        <v>901</v>
      </c>
      <c r="B227" s="5" t="s">
        <v>359</v>
      </c>
      <c r="C227" s="110">
        <v>4</v>
      </c>
      <c r="D227" s="110">
        <v>7</v>
      </c>
    </row>
    <row r="228" spans="1:4" x14ac:dyDescent="0.2">
      <c r="A228" s="18" t="s">
        <v>901</v>
      </c>
      <c r="B228" s="5" t="s">
        <v>1182</v>
      </c>
      <c r="C228" s="110">
        <v>30</v>
      </c>
      <c r="D228" s="110">
        <v>31</v>
      </c>
    </row>
    <row r="229" spans="1:4" x14ac:dyDescent="0.2">
      <c r="A229" s="18" t="s">
        <v>901</v>
      </c>
      <c r="B229" s="5" t="s">
        <v>1186</v>
      </c>
      <c r="C229" s="110">
        <v>2</v>
      </c>
      <c r="D229" s="110"/>
    </row>
    <row r="230" spans="1:4" x14ac:dyDescent="0.2">
      <c r="A230" s="18" t="s">
        <v>901</v>
      </c>
      <c r="B230" s="5" t="s">
        <v>1189</v>
      </c>
      <c r="C230" s="110">
        <v>24</v>
      </c>
      <c r="D230" s="110">
        <v>89</v>
      </c>
    </row>
    <row r="231" spans="1:4" x14ac:dyDescent="0.2">
      <c r="A231" s="18" t="s">
        <v>901</v>
      </c>
      <c r="B231" s="5" t="s">
        <v>411</v>
      </c>
      <c r="C231" s="110">
        <v>21</v>
      </c>
      <c r="D231" s="110">
        <v>49</v>
      </c>
    </row>
    <row r="232" spans="1:4" x14ac:dyDescent="0.2">
      <c r="A232" s="18" t="s">
        <v>901</v>
      </c>
      <c r="B232" s="5" t="s">
        <v>437</v>
      </c>
      <c r="C232" s="110">
        <v>1</v>
      </c>
      <c r="D232" s="110"/>
    </row>
    <row r="233" spans="1:4" x14ac:dyDescent="0.2">
      <c r="A233" s="18" t="s">
        <v>901</v>
      </c>
      <c r="B233" s="5" t="s">
        <v>1191</v>
      </c>
      <c r="C233" s="110">
        <v>85</v>
      </c>
      <c r="D233" s="110">
        <v>161</v>
      </c>
    </row>
    <row r="234" spans="1:4" x14ac:dyDescent="0.2">
      <c r="A234" s="18" t="s">
        <v>901</v>
      </c>
      <c r="B234" s="5" t="s">
        <v>1193</v>
      </c>
      <c r="C234" s="110">
        <v>16</v>
      </c>
      <c r="D234" s="110">
        <v>158</v>
      </c>
    </row>
    <row r="235" spans="1:4" x14ac:dyDescent="0.2">
      <c r="A235" s="18" t="s">
        <v>901</v>
      </c>
      <c r="B235" s="5" t="s">
        <v>1194</v>
      </c>
      <c r="C235" s="110">
        <v>313</v>
      </c>
      <c r="D235" s="110"/>
    </row>
    <row r="236" spans="1:4" x14ac:dyDescent="0.2">
      <c r="A236" s="18" t="s">
        <v>901</v>
      </c>
      <c r="B236" s="5" t="s">
        <v>1195</v>
      </c>
      <c r="C236" s="110"/>
      <c r="D236" s="110">
        <v>1</v>
      </c>
    </row>
    <row r="237" spans="1:4" x14ac:dyDescent="0.2">
      <c r="A237" s="18" t="s">
        <v>901</v>
      </c>
      <c r="B237" s="5" t="s">
        <v>1197</v>
      </c>
      <c r="C237" s="110">
        <v>1</v>
      </c>
      <c r="D237" s="110">
        <v>2</v>
      </c>
    </row>
    <row r="238" spans="1:4" x14ac:dyDescent="0.2">
      <c r="A238" s="18" t="s">
        <v>901</v>
      </c>
      <c r="B238" s="5" t="s">
        <v>1199</v>
      </c>
      <c r="C238" s="110">
        <v>17</v>
      </c>
      <c r="D238" s="110">
        <v>18</v>
      </c>
    </row>
    <row r="239" spans="1:4" x14ac:dyDescent="0.2">
      <c r="A239" s="18" t="s">
        <v>901</v>
      </c>
      <c r="B239" s="5" t="s">
        <v>1200</v>
      </c>
      <c r="C239" s="110">
        <v>54</v>
      </c>
      <c r="D239" s="110">
        <v>617</v>
      </c>
    </row>
    <row r="240" spans="1:4" x14ac:dyDescent="0.2">
      <c r="A240" s="18" t="s">
        <v>901</v>
      </c>
      <c r="B240" s="5" t="s">
        <v>524</v>
      </c>
      <c r="C240" s="110">
        <v>12</v>
      </c>
      <c r="D240" s="110">
        <v>185</v>
      </c>
    </row>
    <row r="241" spans="1:4" x14ac:dyDescent="0.2">
      <c r="A241" s="18" t="s">
        <v>901</v>
      </c>
      <c r="B241" s="5" t="s">
        <v>1206</v>
      </c>
      <c r="C241" s="110">
        <v>5</v>
      </c>
      <c r="D241" s="110"/>
    </row>
    <row r="242" spans="1:4" x14ac:dyDescent="0.2">
      <c r="A242" s="18" t="s">
        <v>901</v>
      </c>
      <c r="B242" s="5" t="s">
        <v>1209</v>
      </c>
      <c r="C242" s="110">
        <v>1</v>
      </c>
      <c r="D242" s="110"/>
    </row>
    <row r="243" spans="1:4" x14ac:dyDescent="0.2">
      <c r="A243" s="18" t="s">
        <v>901</v>
      </c>
      <c r="B243" s="5" t="s">
        <v>1211</v>
      </c>
      <c r="C243" s="110">
        <v>12</v>
      </c>
      <c r="D243" s="110">
        <v>16</v>
      </c>
    </row>
    <row r="244" spans="1:4" x14ac:dyDescent="0.2">
      <c r="A244" s="18" t="s">
        <v>901</v>
      </c>
      <c r="B244" s="5" t="s">
        <v>1212</v>
      </c>
      <c r="C244" s="110">
        <v>14</v>
      </c>
      <c r="D244" s="110">
        <v>17</v>
      </c>
    </row>
    <row r="245" spans="1:4" x14ac:dyDescent="0.2">
      <c r="A245" s="18" t="s">
        <v>901</v>
      </c>
      <c r="B245" s="5" t="s">
        <v>1213</v>
      </c>
      <c r="C245" s="110">
        <v>8</v>
      </c>
      <c r="D245" s="110"/>
    </row>
    <row r="246" spans="1:4" x14ac:dyDescent="0.2">
      <c r="A246" s="18" t="s">
        <v>901</v>
      </c>
      <c r="B246" s="5" t="s">
        <v>1214</v>
      </c>
      <c r="C246" s="110">
        <v>16</v>
      </c>
      <c r="D246" s="110">
        <v>24</v>
      </c>
    </row>
    <row r="247" spans="1:4" x14ac:dyDescent="0.2">
      <c r="A247" s="18" t="s">
        <v>901</v>
      </c>
      <c r="B247" s="5" t="s">
        <v>1215</v>
      </c>
      <c r="C247" s="110">
        <v>174</v>
      </c>
      <c r="D247" s="110">
        <v>361</v>
      </c>
    </row>
    <row r="248" spans="1:4" x14ac:dyDescent="0.2">
      <c r="A248" s="18" t="s">
        <v>901</v>
      </c>
      <c r="B248" s="5" t="s">
        <v>610</v>
      </c>
      <c r="C248" s="110">
        <v>81</v>
      </c>
      <c r="D248" s="110">
        <v>53</v>
      </c>
    </row>
    <row r="249" spans="1:4" x14ac:dyDescent="0.2">
      <c r="A249" s="18" t="s">
        <v>901</v>
      </c>
      <c r="B249" s="5" t="s">
        <v>1216</v>
      </c>
      <c r="C249" s="110">
        <v>47</v>
      </c>
      <c r="D249" s="110">
        <v>186</v>
      </c>
    </row>
    <row r="250" spans="1:4" x14ac:dyDescent="0.2">
      <c r="A250" s="18" t="s">
        <v>901</v>
      </c>
      <c r="B250" s="5" t="s">
        <v>1217</v>
      </c>
      <c r="C250" s="110">
        <v>1</v>
      </c>
      <c r="D250" s="110">
        <v>3</v>
      </c>
    </row>
    <row r="251" spans="1:4" x14ac:dyDescent="0.2">
      <c r="A251" s="18" t="s">
        <v>901</v>
      </c>
      <c r="B251" s="5" t="s">
        <v>1218</v>
      </c>
      <c r="C251" s="110">
        <v>9</v>
      </c>
      <c r="D251" s="110"/>
    </row>
    <row r="252" spans="1:4" x14ac:dyDescent="0.2">
      <c r="A252" s="18" t="s">
        <v>901</v>
      </c>
      <c r="B252" s="5" t="s">
        <v>1219</v>
      </c>
      <c r="C252" s="110">
        <v>1</v>
      </c>
      <c r="D252" s="110"/>
    </row>
    <row r="253" spans="1:4" x14ac:dyDescent="0.2">
      <c r="A253" s="18" t="s">
        <v>1232</v>
      </c>
      <c r="B253" s="5" t="s">
        <v>1141</v>
      </c>
      <c r="C253" s="110">
        <v>22</v>
      </c>
      <c r="D253" s="110">
        <v>55</v>
      </c>
    </row>
    <row r="254" spans="1:4" x14ac:dyDescent="0.2">
      <c r="A254" s="18" t="s">
        <v>1232</v>
      </c>
      <c r="B254" s="21" t="s">
        <v>1235</v>
      </c>
      <c r="C254" s="110">
        <v>66</v>
      </c>
      <c r="D254" s="110"/>
    </row>
    <row r="255" spans="1:4" x14ac:dyDescent="0.2">
      <c r="A255" s="18" t="s">
        <v>1232</v>
      </c>
      <c r="B255" s="5" t="s">
        <v>38</v>
      </c>
      <c r="C255" s="110">
        <v>72</v>
      </c>
      <c r="D255" s="110">
        <v>99</v>
      </c>
    </row>
    <row r="256" spans="1:4" x14ac:dyDescent="0.2">
      <c r="A256" s="18" t="s">
        <v>1232</v>
      </c>
      <c r="B256" s="5" t="s">
        <v>71</v>
      </c>
      <c r="C256" s="110">
        <v>3</v>
      </c>
      <c r="D256" s="110">
        <v>1</v>
      </c>
    </row>
    <row r="257" spans="1:4" x14ac:dyDescent="0.2">
      <c r="A257" s="18" t="s">
        <v>1232</v>
      </c>
      <c r="B257" s="5" t="s">
        <v>1147</v>
      </c>
      <c r="C257" s="110">
        <v>2</v>
      </c>
      <c r="D257" s="110"/>
    </row>
    <row r="258" spans="1:4" x14ac:dyDescent="0.2">
      <c r="A258" s="18" t="s">
        <v>1232</v>
      </c>
      <c r="B258" s="5" t="s">
        <v>1148</v>
      </c>
      <c r="C258" s="110">
        <v>155</v>
      </c>
      <c r="D258" s="110">
        <v>34</v>
      </c>
    </row>
    <row r="259" spans="1:4" x14ac:dyDescent="0.2">
      <c r="A259" s="18" t="s">
        <v>1232</v>
      </c>
      <c r="B259" s="5" t="s">
        <v>1149</v>
      </c>
      <c r="C259" s="110">
        <v>607</v>
      </c>
      <c r="D259" s="110">
        <v>279</v>
      </c>
    </row>
    <row r="260" spans="1:4" x14ac:dyDescent="0.2">
      <c r="A260" s="18" t="s">
        <v>1232</v>
      </c>
      <c r="B260" s="5" t="s">
        <v>1150</v>
      </c>
      <c r="C260" s="110">
        <v>32</v>
      </c>
      <c r="D260" s="110">
        <v>15</v>
      </c>
    </row>
    <row r="261" spans="1:4" x14ac:dyDescent="0.2">
      <c r="A261" s="18" t="s">
        <v>1232</v>
      </c>
      <c r="B261" s="5" t="s">
        <v>1152</v>
      </c>
      <c r="C261" s="110">
        <v>1</v>
      </c>
      <c r="D261" s="110">
        <v>1</v>
      </c>
    </row>
    <row r="262" spans="1:4" x14ac:dyDescent="0.2">
      <c r="A262" s="18" t="s">
        <v>1232</v>
      </c>
      <c r="B262" s="5" t="s">
        <v>1227</v>
      </c>
      <c r="C262" s="110"/>
      <c r="D262" s="110">
        <v>1</v>
      </c>
    </row>
    <row r="263" spans="1:4" x14ac:dyDescent="0.2">
      <c r="A263" s="18" t="s">
        <v>1232</v>
      </c>
      <c r="B263" s="5" t="s">
        <v>1155</v>
      </c>
      <c r="C263" s="110">
        <v>8</v>
      </c>
      <c r="D263" s="110">
        <v>3</v>
      </c>
    </row>
    <row r="264" spans="1:4" x14ac:dyDescent="0.2">
      <c r="A264" s="18" t="s">
        <v>1232</v>
      </c>
      <c r="B264" s="5" t="s">
        <v>1156</v>
      </c>
      <c r="C264" s="110">
        <v>1</v>
      </c>
      <c r="D264" s="110"/>
    </row>
    <row r="265" spans="1:4" x14ac:dyDescent="0.2">
      <c r="A265" s="18" t="s">
        <v>1232</v>
      </c>
      <c r="B265" s="5" t="s">
        <v>1157</v>
      </c>
      <c r="C265" s="110">
        <v>6</v>
      </c>
      <c r="D265" s="110"/>
    </row>
    <row r="266" spans="1:4" x14ac:dyDescent="0.2">
      <c r="A266" s="18" t="s">
        <v>1232</v>
      </c>
      <c r="B266" s="5" t="s">
        <v>1158</v>
      </c>
      <c r="C266" s="110">
        <v>133</v>
      </c>
      <c r="D266" s="110">
        <v>31</v>
      </c>
    </row>
    <row r="267" spans="1:4" x14ac:dyDescent="0.2">
      <c r="A267" s="18" t="s">
        <v>1232</v>
      </c>
      <c r="B267" s="5" t="s">
        <v>178</v>
      </c>
      <c r="C267" s="110">
        <v>20</v>
      </c>
      <c r="D267" s="110">
        <v>13</v>
      </c>
    </row>
    <row r="268" spans="1:4" x14ac:dyDescent="0.2">
      <c r="A268" s="18" t="s">
        <v>1232</v>
      </c>
      <c r="B268" s="5" t="s">
        <v>1160</v>
      </c>
      <c r="C268" s="110">
        <v>1</v>
      </c>
      <c r="D268" s="110"/>
    </row>
    <row r="269" spans="1:4" x14ac:dyDescent="0.2">
      <c r="A269" s="18" t="s">
        <v>1232</v>
      </c>
      <c r="B269" s="5" t="s">
        <v>1161</v>
      </c>
      <c r="C269" s="110">
        <v>4</v>
      </c>
      <c r="D269" s="110">
        <v>5</v>
      </c>
    </row>
    <row r="270" spans="1:4" x14ac:dyDescent="0.2">
      <c r="A270" s="18" t="s">
        <v>1232</v>
      </c>
      <c r="B270" s="5" t="s">
        <v>207</v>
      </c>
      <c r="C270" s="110">
        <v>4</v>
      </c>
      <c r="D270" s="110"/>
    </row>
    <row r="271" spans="1:4" x14ac:dyDescent="0.2">
      <c r="A271" s="18" t="s">
        <v>1232</v>
      </c>
      <c r="B271" s="5" t="s">
        <v>1163</v>
      </c>
      <c r="C271" s="110">
        <v>268</v>
      </c>
      <c r="D271" s="110">
        <v>89</v>
      </c>
    </row>
    <row r="272" spans="1:4" x14ac:dyDescent="0.2">
      <c r="A272" s="18" t="s">
        <v>1232</v>
      </c>
      <c r="B272" s="5" t="s">
        <v>1164</v>
      </c>
      <c r="C272" s="110">
        <v>2</v>
      </c>
      <c r="D272" s="110">
        <v>9</v>
      </c>
    </row>
    <row r="273" spans="1:4" x14ac:dyDescent="0.2">
      <c r="A273" s="18" t="s">
        <v>1232</v>
      </c>
      <c r="B273" s="5" t="s">
        <v>237</v>
      </c>
      <c r="C273" s="110">
        <v>1</v>
      </c>
      <c r="D273" s="110"/>
    </row>
    <row r="274" spans="1:4" x14ac:dyDescent="0.2">
      <c r="A274" s="18" t="s">
        <v>1232</v>
      </c>
      <c r="B274" s="5" t="s">
        <v>1165</v>
      </c>
      <c r="C274" s="110">
        <v>16</v>
      </c>
      <c r="D274" s="110"/>
    </row>
    <row r="275" spans="1:4" x14ac:dyDescent="0.2">
      <c r="A275" s="18" t="s">
        <v>1232</v>
      </c>
      <c r="B275" s="5" t="s">
        <v>1166</v>
      </c>
      <c r="C275" s="110">
        <v>464</v>
      </c>
      <c r="D275" s="110">
        <v>156</v>
      </c>
    </row>
    <row r="276" spans="1:4" x14ac:dyDescent="0.2">
      <c r="A276" s="18" t="s">
        <v>1232</v>
      </c>
      <c r="B276" s="5" t="s">
        <v>1168</v>
      </c>
      <c r="C276" s="110">
        <v>11</v>
      </c>
      <c r="D276" s="110">
        <v>6</v>
      </c>
    </row>
    <row r="277" spans="1:4" x14ac:dyDescent="0.2">
      <c r="A277" s="18" t="s">
        <v>1232</v>
      </c>
      <c r="B277" s="5" t="s">
        <v>1169</v>
      </c>
      <c r="C277" s="110">
        <v>1</v>
      </c>
      <c r="D277" s="110"/>
    </row>
    <row r="278" spans="1:4" x14ac:dyDescent="0.2">
      <c r="A278" s="18" t="s">
        <v>1232</v>
      </c>
      <c r="B278" s="5" t="s">
        <v>1172</v>
      </c>
      <c r="C278" s="110">
        <v>253</v>
      </c>
      <c r="D278" s="110">
        <v>740</v>
      </c>
    </row>
    <row r="279" spans="1:4" x14ac:dyDescent="0.2">
      <c r="A279" s="18" t="s">
        <v>1232</v>
      </c>
      <c r="B279" s="5" t="s">
        <v>1173</v>
      </c>
      <c r="C279" s="110"/>
      <c r="D279" s="110">
        <v>3</v>
      </c>
    </row>
    <row r="280" spans="1:4" x14ac:dyDescent="0.2">
      <c r="A280" s="18" t="s">
        <v>1232</v>
      </c>
      <c r="B280" s="5" t="s">
        <v>1174</v>
      </c>
      <c r="C280" s="110"/>
      <c r="D280" s="110">
        <v>5</v>
      </c>
    </row>
    <row r="281" spans="1:4" x14ac:dyDescent="0.2">
      <c r="A281" s="18" t="s">
        <v>1232</v>
      </c>
      <c r="B281" s="5" t="s">
        <v>302</v>
      </c>
      <c r="C281" s="110">
        <v>31</v>
      </c>
      <c r="D281" s="110">
        <v>4</v>
      </c>
    </row>
    <row r="282" spans="1:4" x14ac:dyDescent="0.2">
      <c r="A282" s="18" t="s">
        <v>1232</v>
      </c>
      <c r="B282" s="5" t="s">
        <v>1176</v>
      </c>
      <c r="C282" s="110">
        <v>7</v>
      </c>
      <c r="D282" s="110"/>
    </row>
    <row r="283" spans="1:4" x14ac:dyDescent="0.2">
      <c r="A283" s="18" t="s">
        <v>1232</v>
      </c>
      <c r="B283" s="5" t="s">
        <v>1177</v>
      </c>
      <c r="C283" s="110">
        <v>1</v>
      </c>
      <c r="D283" s="110"/>
    </row>
    <row r="284" spans="1:4" x14ac:dyDescent="0.2">
      <c r="A284" s="18" t="s">
        <v>1232</v>
      </c>
      <c r="B284" s="5" t="s">
        <v>1178</v>
      </c>
      <c r="C284" s="110">
        <v>22</v>
      </c>
      <c r="D284" s="110"/>
    </row>
    <row r="285" spans="1:4" x14ac:dyDescent="0.2">
      <c r="A285" s="18" t="s">
        <v>1232</v>
      </c>
      <c r="B285" s="5" t="s">
        <v>1179</v>
      </c>
      <c r="C285" s="110">
        <v>310</v>
      </c>
      <c r="D285" s="110">
        <v>715</v>
      </c>
    </row>
    <row r="286" spans="1:4" x14ac:dyDescent="0.2">
      <c r="A286" s="18" t="s">
        <v>1232</v>
      </c>
      <c r="B286" s="5" t="s">
        <v>343</v>
      </c>
      <c r="C286" s="110">
        <v>3978</v>
      </c>
      <c r="D286" s="110">
        <v>1827</v>
      </c>
    </row>
    <row r="287" spans="1:4" x14ac:dyDescent="0.2">
      <c r="A287" s="18" t="s">
        <v>1232</v>
      </c>
      <c r="B287" s="5" t="s">
        <v>359</v>
      </c>
      <c r="C287" s="110">
        <v>9</v>
      </c>
      <c r="D287" s="110">
        <v>14</v>
      </c>
    </row>
    <row r="288" spans="1:4" x14ac:dyDescent="0.2">
      <c r="A288" s="18" t="s">
        <v>1232</v>
      </c>
      <c r="B288" s="5" t="s">
        <v>1182</v>
      </c>
      <c r="C288" s="110">
        <v>22</v>
      </c>
      <c r="D288" s="110">
        <v>20</v>
      </c>
    </row>
    <row r="289" spans="1:4" x14ac:dyDescent="0.2">
      <c r="A289" s="18" t="s">
        <v>1232</v>
      </c>
      <c r="B289" s="5" t="s">
        <v>1189</v>
      </c>
      <c r="C289" s="110">
        <v>108</v>
      </c>
      <c r="D289" s="110">
        <v>83</v>
      </c>
    </row>
    <row r="290" spans="1:4" x14ac:dyDescent="0.2">
      <c r="A290" s="18" t="s">
        <v>1232</v>
      </c>
      <c r="B290" s="5" t="s">
        <v>411</v>
      </c>
      <c r="C290" s="110">
        <v>46</v>
      </c>
      <c r="D290" s="110">
        <v>91</v>
      </c>
    </row>
    <row r="291" spans="1:4" x14ac:dyDescent="0.2">
      <c r="A291" s="18" t="s">
        <v>1232</v>
      </c>
      <c r="B291" s="5" t="s">
        <v>437</v>
      </c>
      <c r="C291" s="110"/>
      <c r="D291" s="110">
        <v>6</v>
      </c>
    </row>
    <row r="292" spans="1:4" x14ac:dyDescent="0.2">
      <c r="A292" s="18" t="s">
        <v>1232</v>
      </c>
      <c r="B292" s="5" t="s">
        <v>1191</v>
      </c>
      <c r="C292" s="110">
        <v>59</v>
      </c>
      <c r="D292" s="110">
        <v>54</v>
      </c>
    </row>
    <row r="293" spans="1:4" x14ac:dyDescent="0.2">
      <c r="A293" s="18" t="s">
        <v>1232</v>
      </c>
      <c r="B293" s="5" t="s">
        <v>1193</v>
      </c>
      <c r="C293" s="110">
        <v>11</v>
      </c>
      <c r="D293" s="110">
        <v>138</v>
      </c>
    </row>
    <row r="294" spans="1:4" x14ac:dyDescent="0.2">
      <c r="A294" s="18" t="s">
        <v>1232</v>
      </c>
      <c r="B294" s="5" t="s">
        <v>1194</v>
      </c>
      <c r="C294" s="110">
        <v>262</v>
      </c>
      <c r="D294" s="110"/>
    </row>
    <row r="295" spans="1:4" x14ac:dyDescent="0.2">
      <c r="A295" s="18" t="s">
        <v>1232</v>
      </c>
      <c r="B295" s="5" t="s">
        <v>1195</v>
      </c>
      <c r="C295" s="110"/>
      <c r="D295" s="110">
        <v>1</v>
      </c>
    </row>
    <row r="296" spans="1:4" x14ac:dyDescent="0.2">
      <c r="A296" s="18" t="s">
        <v>1232</v>
      </c>
      <c r="B296" s="5" t="s">
        <v>1199</v>
      </c>
      <c r="C296" s="110">
        <v>10</v>
      </c>
      <c r="D296" s="110">
        <v>16</v>
      </c>
    </row>
    <row r="297" spans="1:4" x14ac:dyDescent="0.2">
      <c r="A297" s="18" t="s">
        <v>1232</v>
      </c>
      <c r="B297" s="5" t="s">
        <v>1200</v>
      </c>
      <c r="C297" s="110">
        <v>102</v>
      </c>
      <c r="D297" s="110">
        <v>438</v>
      </c>
    </row>
    <row r="298" spans="1:4" x14ac:dyDescent="0.2">
      <c r="A298" s="18" t="s">
        <v>1232</v>
      </c>
      <c r="B298" s="5" t="s">
        <v>524</v>
      </c>
      <c r="C298" s="110">
        <v>22</v>
      </c>
      <c r="D298" s="110">
        <v>169</v>
      </c>
    </row>
    <row r="299" spans="1:4" x14ac:dyDescent="0.2">
      <c r="A299" s="18" t="s">
        <v>1232</v>
      </c>
      <c r="B299" s="5" t="s">
        <v>1206</v>
      </c>
      <c r="C299" s="110">
        <v>2</v>
      </c>
      <c r="D299" s="110"/>
    </row>
    <row r="300" spans="1:4" x14ac:dyDescent="0.2">
      <c r="A300" s="18" t="s">
        <v>1232</v>
      </c>
      <c r="B300" s="5" t="s">
        <v>1211</v>
      </c>
      <c r="C300" s="110">
        <v>2</v>
      </c>
      <c r="D300" s="110">
        <v>2</v>
      </c>
    </row>
    <row r="301" spans="1:4" x14ac:dyDescent="0.2">
      <c r="A301" s="18" t="s">
        <v>1232</v>
      </c>
      <c r="B301" s="5" t="s">
        <v>1212</v>
      </c>
      <c r="C301" s="110">
        <v>18</v>
      </c>
      <c r="D301" s="110">
        <v>13</v>
      </c>
    </row>
    <row r="302" spans="1:4" x14ac:dyDescent="0.2">
      <c r="A302" s="18" t="s">
        <v>1232</v>
      </c>
      <c r="B302" s="5" t="s">
        <v>1213</v>
      </c>
      <c r="C302" s="110">
        <v>6</v>
      </c>
      <c r="D302" s="110"/>
    </row>
    <row r="303" spans="1:4" x14ac:dyDescent="0.2">
      <c r="A303" s="18" t="s">
        <v>1232</v>
      </c>
      <c r="B303" s="5" t="s">
        <v>1214</v>
      </c>
      <c r="C303" s="110">
        <v>3</v>
      </c>
      <c r="D303" s="110">
        <v>11</v>
      </c>
    </row>
    <row r="304" spans="1:4" x14ac:dyDescent="0.2">
      <c r="A304" s="18" t="s">
        <v>1232</v>
      </c>
      <c r="B304" s="5" t="s">
        <v>1215</v>
      </c>
      <c r="C304" s="110">
        <v>245</v>
      </c>
      <c r="D304" s="110">
        <v>248</v>
      </c>
    </row>
    <row r="305" spans="1:4" x14ac:dyDescent="0.2">
      <c r="A305" s="18" t="s">
        <v>1232</v>
      </c>
      <c r="B305" s="5" t="s">
        <v>610</v>
      </c>
      <c r="C305" s="110">
        <v>33</v>
      </c>
      <c r="D305" s="110">
        <v>70</v>
      </c>
    </row>
    <row r="306" spans="1:4" x14ac:dyDescent="0.2">
      <c r="A306" s="18" t="s">
        <v>1232</v>
      </c>
      <c r="B306" s="5" t="s">
        <v>1216</v>
      </c>
      <c r="C306" s="110">
        <v>78</v>
      </c>
      <c r="D306" s="110">
        <v>181</v>
      </c>
    </row>
    <row r="307" spans="1:4" x14ac:dyDescent="0.2">
      <c r="A307" s="18" t="s">
        <v>1232</v>
      </c>
      <c r="B307" s="5" t="s">
        <v>1217</v>
      </c>
      <c r="C307" s="110">
        <v>1</v>
      </c>
      <c r="D307" s="110">
        <v>6</v>
      </c>
    </row>
    <row r="308" spans="1:4" x14ac:dyDescent="0.2">
      <c r="A308" s="18" t="s">
        <v>1232</v>
      </c>
      <c r="B308" s="5" t="s">
        <v>1218</v>
      </c>
      <c r="C308" s="110">
        <v>6</v>
      </c>
      <c r="D308" s="110"/>
    </row>
    <row r="309" spans="1:4" x14ac:dyDescent="0.2">
      <c r="A309" s="18" t="s">
        <v>1234</v>
      </c>
      <c r="B309" s="5" t="s">
        <v>1140</v>
      </c>
      <c r="C309" s="110">
        <v>1</v>
      </c>
      <c r="D309" s="110">
        <v>1</v>
      </c>
    </row>
    <row r="310" spans="1:4" x14ac:dyDescent="0.2">
      <c r="A310" s="18" t="s">
        <v>1234</v>
      </c>
      <c r="B310" s="5" t="s">
        <v>1141</v>
      </c>
      <c r="C310" s="110">
        <v>30</v>
      </c>
      <c r="D310" s="110">
        <v>87</v>
      </c>
    </row>
    <row r="311" spans="1:4" x14ac:dyDescent="0.2">
      <c r="A311" s="18" t="s">
        <v>1234</v>
      </c>
      <c r="B311" s="5" t="s">
        <v>1142</v>
      </c>
      <c r="C311" s="110"/>
      <c r="D311" s="110">
        <v>1</v>
      </c>
    </row>
    <row r="312" spans="1:4" x14ac:dyDescent="0.2">
      <c r="A312" s="18" t="s">
        <v>1234</v>
      </c>
      <c r="B312" s="21" t="s">
        <v>1235</v>
      </c>
      <c r="C312" s="110">
        <v>197</v>
      </c>
      <c r="D312" s="110"/>
    </row>
    <row r="313" spans="1:4" x14ac:dyDescent="0.2">
      <c r="A313" s="18" t="s">
        <v>1234</v>
      </c>
      <c r="B313" s="5" t="s">
        <v>1144</v>
      </c>
      <c r="C313" s="110">
        <v>2</v>
      </c>
      <c r="D313" s="110"/>
    </row>
    <row r="314" spans="1:4" x14ac:dyDescent="0.2">
      <c r="A314" s="18" t="s">
        <v>1234</v>
      </c>
      <c r="B314" s="5" t="s">
        <v>38</v>
      </c>
      <c r="C314" s="110">
        <v>131</v>
      </c>
      <c r="D314" s="110">
        <v>203</v>
      </c>
    </row>
    <row r="315" spans="1:4" x14ac:dyDescent="0.2">
      <c r="A315" s="18" t="s">
        <v>1234</v>
      </c>
      <c r="B315" s="5" t="s">
        <v>71</v>
      </c>
      <c r="C315" s="110">
        <v>5</v>
      </c>
      <c r="D315" s="110">
        <v>1</v>
      </c>
    </row>
    <row r="316" spans="1:4" x14ac:dyDescent="0.2">
      <c r="A316" s="18" t="s">
        <v>1234</v>
      </c>
      <c r="B316" s="5" t="s">
        <v>1147</v>
      </c>
      <c r="C316" s="110">
        <v>6</v>
      </c>
      <c r="D316" s="110">
        <v>1</v>
      </c>
    </row>
    <row r="317" spans="1:4" x14ac:dyDescent="0.2">
      <c r="A317" s="18" t="s">
        <v>1234</v>
      </c>
      <c r="B317" s="5" t="s">
        <v>1148</v>
      </c>
      <c r="C317" s="110">
        <v>142</v>
      </c>
      <c r="D317" s="110">
        <v>23</v>
      </c>
    </row>
    <row r="318" spans="1:4" x14ac:dyDescent="0.2">
      <c r="A318" s="18" t="s">
        <v>1234</v>
      </c>
      <c r="B318" s="5" t="s">
        <v>1149</v>
      </c>
      <c r="C318" s="110">
        <v>1445</v>
      </c>
      <c r="D318" s="110">
        <v>351</v>
      </c>
    </row>
    <row r="319" spans="1:4" x14ac:dyDescent="0.2">
      <c r="A319" s="18" t="s">
        <v>1234</v>
      </c>
      <c r="B319" s="5" t="s">
        <v>1150</v>
      </c>
      <c r="C319" s="110">
        <v>85</v>
      </c>
      <c r="D319" s="110">
        <v>94</v>
      </c>
    </row>
    <row r="320" spans="1:4" x14ac:dyDescent="0.2">
      <c r="A320" s="18" t="s">
        <v>1234</v>
      </c>
      <c r="B320" s="5" t="s">
        <v>1152</v>
      </c>
      <c r="C320" s="110">
        <v>1</v>
      </c>
      <c r="D320" s="110"/>
    </row>
    <row r="321" spans="1:4" x14ac:dyDescent="0.2">
      <c r="A321" s="18" t="s">
        <v>1234</v>
      </c>
      <c r="B321" s="5" t="s">
        <v>1153</v>
      </c>
      <c r="C321" s="110">
        <v>4</v>
      </c>
      <c r="D321" s="110"/>
    </row>
    <row r="322" spans="1:4" x14ac:dyDescent="0.2">
      <c r="A322" s="18" t="s">
        <v>1234</v>
      </c>
      <c r="B322" s="5" t="s">
        <v>1154</v>
      </c>
      <c r="C322" s="110">
        <v>1</v>
      </c>
      <c r="D322" s="110"/>
    </row>
    <row r="323" spans="1:4" x14ac:dyDescent="0.2">
      <c r="A323" s="18" t="s">
        <v>1234</v>
      </c>
      <c r="B323" s="5" t="s">
        <v>156</v>
      </c>
      <c r="C323" s="110">
        <v>1</v>
      </c>
      <c r="D323" s="110">
        <v>8</v>
      </c>
    </row>
    <row r="324" spans="1:4" x14ac:dyDescent="0.2">
      <c r="A324" s="18" t="s">
        <v>1234</v>
      </c>
      <c r="B324" s="5" t="s">
        <v>1155</v>
      </c>
      <c r="C324" s="110">
        <v>11</v>
      </c>
      <c r="D324" s="110">
        <v>5</v>
      </c>
    </row>
    <row r="325" spans="1:4" x14ac:dyDescent="0.2">
      <c r="A325" s="18" t="s">
        <v>1234</v>
      </c>
      <c r="B325" s="5" t="s">
        <v>1156</v>
      </c>
      <c r="C325" s="110">
        <v>11</v>
      </c>
      <c r="D325" s="110">
        <v>3</v>
      </c>
    </row>
    <row r="326" spans="1:4" x14ac:dyDescent="0.2">
      <c r="A326" s="18" t="s">
        <v>1234</v>
      </c>
      <c r="B326" s="5" t="s">
        <v>1157</v>
      </c>
      <c r="C326" s="110">
        <v>14</v>
      </c>
      <c r="D326" s="110"/>
    </row>
    <row r="327" spans="1:4" x14ac:dyDescent="0.2">
      <c r="A327" s="18" t="s">
        <v>1234</v>
      </c>
      <c r="B327" s="5" t="s">
        <v>1158</v>
      </c>
      <c r="C327" s="110">
        <v>571</v>
      </c>
      <c r="D327" s="110">
        <v>40</v>
      </c>
    </row>
    <row r="328" spans="1:4" x14ac:dyDescent="0.2">
      <c r="A328" s="18" t="s">
        <v>1234</v>
      </c>
      <c r="B328" s="5" t="s">
        <v>178</v>
      </c>
      <c r="C328" s="110">
        <v>56</v>
      </c>
      <c r="D328" s="110">
        <v>26</v>
      </c>
    </row>
    <row r="329" spans="1:4" x14ac:dyDescent="0.2">
      <c r="A329" s="18" t="s">
        <v>1234</v>
      </c>
      <c r="B329" s="5" t="s">
        <v>1160</v>
      </c>
      <c r="C329" s="110">
        <v>1</v>
      </c>
      <c r="D329" s="110"/>
    </row>
    <row r="330" spans="1:4" x14ac:dyDescent="0.2">
      <c r="A330" s="18" t="s">
        <v>1234</v>
      </c>
      <c r="B330" s="5" t="s">
        <v>1161</v>
      </c>
      <c r="C330" s="110">
        <v>9</v>
      </c>
      <c r="D330" s="110">
        <v>5</v>
      </c>
    </row>
    <row r="331" spans="1:4" x14ac:dyDescent="0.2">
      <c r="A331" s="18" t="s">
        <v>1234</v>
      </c>
      <c r="B331" s="5" t="s">
        <v>207</v>
      </c>
      <c r="C331" s="110">
        <v>1</v>
      </c>
      <c r="D331" s="110">
        <v>6</v>
      </c>
    </row>
    <row r="332" spans="1:4" x14ac:dyDescent="0.2">
      <c r="A332" s="18" t="s">
        <v>1234</v>
      </c>
      <c r="B332" s="5" t="s">
        <v>214</v>
      </c>
      <c r="C332" s="110"/>
      <c r="D332" s="110">
        <v>1</v>
      </c>
    </row>
    <row r="333" spans="1:4" x14ac:dyDescent="0.2">
      <c r="A333" s="18" t="s">
        <v>1234</v>
      </c>
      <c r="B333" s="5" t="s">
        <v>1163</v>
      </c>
      <c r="C333" s="110">
        <v>617</v>
      </c>
      <c r="D333" s="110">
        <v>170</v>
      </c>
    </row>
    <row r="334" spans="1:4" x14ac:dyDescent="0.2">
      <c r="A334" s="18" t="s">
        <v>1234</v>
      </c>
      <c r="B334" s="5" t="s">
        <v>1164</v>
      </c>
      <c r="C334" s="110">
        <v>36</v>
      </c>
      <c r="D334" s="110">
        <v>48</v>
      </c>
    </row>
    <row r="335" spans="1:4" x14ac:dyDescent="0.2">
      <c r="A335" s="18" t="s">
        <v>1234</v>
      </c>
      <c r="B335" s="5" t="s">
        <v>237</v>
      </c>
      <c r="C335" s="110">
        <v>2</v>
      </c>
      <c r="D335" s="110"/>
    </row>
    <row r="336" spans="1:4" x14ac:dyDescent="0.2">
      <c r="A336" s="18" t="s">
        <v>1234</v>
      </c>
      <c r="B336" s="5" t="s">
        <v>1165</v>
      </c>
      <c r="C336" s="110">
        <v>46</v>
      </c>
      <c r="D336" s="110">
        <v>1</v>
      </c>
    </row>
    <row r="337" spans="1:4" x14ac:dyDescent="0.2">
      <c r="A337" s="18" t="s">
        <v>1234</v>
      </c>
      <c r="B337" s="5" t="s">
        <v>1166</v>
      </c>
      <c r="C337" s="110">
        <v>1309</v>
      </c>
      <c r="D337" s="110">
        <v>322</v>
      </c>
    </row>
    <row r="338" spans="1:4" x14ac:dyDescent="0.2">
      <c r="A338" s="18" t="s">
        <v>1234</v>
      </c>
      <c r="B338" s="5" t="s">
        <v>1168</v>
      </c>
      <c r="C338" s="110">
        <v>5</v>
      </c>
      <c r="D338" s="110">
        <v>5</v>
      </c>
    </row>
    <row r="339" spans="1:4" x14ac:dyDescent="0.2">
      <c r="A339" s="18" t="s">
        <v>1234</v>
      </c>
      <c r="B339" s="5" t="s">
        <v>1169</v>
      </c>
      <c r="C339" s="110">
        <v>3</v>
      </c>
      <c r="D339" s="110">
        <v>1</v>
      </c>
    </row>
    <row r="340" spans="1:4" x14ac:dyDescent="0.2">
      <c r="A340" s="18" t="s">
        <v>1234</v>
      </c>
      <c r="B340" s="5" t="s">
        <v>1172</v>
      </c>
      <c r="C340" s="110">
        <v>1139</v>
      </c>
      <c r="D340" s="110">
        <v>1503</v>
      </c>
    </row>
    <row r="341" spans="1:4" x14ac:dyDescent="0.2">
      <c r="A341" s="18" t="s">
        <v>1234</v>
      </c>
      <c r="B341" s="5" t="s">
        <v>1173</v>
      </c>
      <c r="C341" s="110">
        <v>4</v>
      </c>
      <c r="D341" s="110">
        <v>15</v>
      </c>
    </row>
    <row r="342" spans="1:4" x14ac:dyDescent="0.2">
      <c r="A342" s="18" t="s">
        <v>1234</v>
      </c>
      <c r="B342" s="5" t="s">
        <v>1174</v>
      </c>
      <c r="C342" s="110"/>
      <c r="D342" s="110">
        <v>5</v>
      </c>
    </row>
    <row r="343" spans="1:4" x14ac:dyDescent="0.2">
      <c r="A343" s="18" t="s">
        <v>1234</v>
      </c>
      <c r="B343" s="5" t="s">
        <v>302</v>
      </c>
      <c r="C343" s="110">
        <v>53</v>
      </c>
      <c r="D343" s="110">
        <v>15</v>
      </c>
    </row>
    <row r="344" spans="1:4" x14ac:dyDescent="0.2">
      <c r="A344" s="18" t="s">
        <v>1234</v>
      </c>
      <c r="B344" s="5" t="s">
        <v>1175</v>
      </c>
      <c r="C344" s="110">
        <v>3</v>
      </c>
      <c r="D344" s="110">
        <v>1</v>
      </c>
    </row>
    <row r="345" spans="1:4" x14ac:dyDescent="0.2">
      <c r="A345" s="18" t="s">
        <v>1234</v>
      </c>
      <c r="B345" s="5" t="s">
        <v>1176</v>
      </c>
      <c r="C345" s="110">
        <v>10</v>
      </c>
      <c r="D345" s="110">
        <v>6</v>
      </c>
    </row>
    <row r="346" spans="1:4" x14ac:dyDescent="0.2">
      <c r="A346" s="18" t="s">
        <v>1234</v>
      </c>
      <c r="B346" s="5" t="s">
        <v>1178</v>
      </c>
      <c r="C346" s="110">
        <v>99</v>
      </c>
      <c r="D346" s="110"/>
    </row>
    <row r="347" spans="1:4" x14ac:dyDescent="0.2">
      <c r="A347" s="18" t="s">
        <v>1234</v>
      </c>
      <c r="B347" s="5" t="s">
        <v>1179</v>
      </c>
      <c r="C347" s="110">
        <v>1027</v>
      </c>
      <c r="D347" s="110">
        <v>1467</v>
      </c>
    </row>
    <row r="348" spans="1:4" x14ac:dyDescent="0.2">
      <c r="A348" s="18" t="s">
        <v>1234</v>
      </c>
      <c r="B348" s="5" t="s">
        <v>343</v>
      </c>
      <c r="C348" s="110">
        <v>7461</v>
      </c>
      <c r="D348" s="110">
        <v>3234</v>
      </c>
    </row>
    <row r="349" spans="1:4" x14ac:dyDescent="0.2">
      <c r="A349" s="18" t="s">
        <v>1234</v>
      </c>
      <c r="B349" s="5" t="s">
        <v>1180</v>
      </c>
      <c r="C349" s="110">
        <v>1</v>
      </c>
      <c r="D349" s="110"/>
    </row>
    <row r="350" spans="1:4" x14ac:dyDescent="0.2">
      <c r="A350" s="18" t="s">
        <v>1234</v>
      </c>
      <c r="B350" s="5" t="s">
        <v>359</v>
      </c>
      <c r="C350" s="110">
        <v>28</v>
      </c>
      <c r="D350" s="110">
        <v>34</v>
      </c>
    </row>
    <row r="351" spans="1:4" x14ac:dyDescent="0.2">
      <c r="A351" s="18" t="s">
        <v>1234</v>
      </c>
      <c r="B351" s="5" t="s">
        <v>1182</v>
      </c>
      <c r="C351" s="110">
        <v>55</v>
      </c>
      <c r="D351" s="110">
        <v>47</v>
      </c>
    </row>
    <row r="352" spans="1:4" x14ac:dyDescent="0.2">
      <c r="A352" s="18" t="s">
        <v>1234</v>
      </c>
      <c r="B352" s="5" t="s">
        <v>1183</v>
      </c>
      <c r="C352" s="110">
        <v>4</v>
      </c>
      <c r="D352" s="110"/>
    </row>
    <row r="353" spans="1:4" x14ac:dyDescent="0.2">
      <c r="A353" s="18" t="s">
        <v>1234</v>
      </c>
      <c r="B353" s="5" t="s">
        <v>1184</v>
      </c>
      <c r="C353" s="110">
        <v>1</v>
      </c>
      <c r="D353" s="110">
        <v>1</v>
      </c>
    </row>
    <row r="354" spans="1:4" x14ac:dyDescent="0.2">
      <c r="A354" s="18" t="s">
        <v>1234</v>
      </c>
      <c r="B354" s="5" t="s">
        <v>1186</v>
      </c>
      <c r="C354" s="110">
        <v>5</v>
      </c>
      <c r="D354" s="110"/>
    </row>
    <row r="355" spans="1:4" x14ac:dyDescent="0.2">
      <c r="A355" s="18" t="s">
        <v>1234</v>
      </c>
      <c r="B355" s="5" t="s">
        <v>1189</v>
      </c>
      <c r="C355" s="110">
        <v>88</v>
      </c>
      <c r="D355" s="110">
        <v>223</v>
      </c>
    </row>
    <row r="356" spans="1:4" x14ac:dyDescent="0.2">
      <c r="A356" s="18" t="s">
        <v>1234</v>
      </c>
      <c r="B356" s="5" t="s">
        <v>411</v>
      </c>
      <c r="C356" s="110">
        <v>96</v>
      </c>
      <c r="D356" s="110">
        <v>162</v>
      </c>
    </row>
    <row r="357" spans="1:4" x14ac:dyDescent="0.2">
      <c r="A357" s="18" t="s">
        <v>1234</v>
      </c>
      <c r="B357" s="5" t="s">
        <v>437</v>
      </c>
      <c r="C357" s="110">
        <v>6</v>
      </c>
      <c r="D357" s="110">
        <v>9</v>
      </c>
    </row>
    <row r="358" spans="1:4" x14ac:dyDescent="0.2">
      <c r="A358" s="18" t="s">
        <v>1234</v>
      </c>
      <c r="B358" s="5" t="s">
        <v>1191</v>
      </c>
      <c r="C358" s="110">
        <v>216</v>
      </c>
      <c r="D358" s="110">
        <v>197</v>
      </c>
    </row>
    <row r="359" spans="1:4" x14ac:dyDescent="0.2">
      <c r="A359" s="18" t="s">
        <v>1234</v>
      </c>
      <c r="B359" s="5" t="s">
        <v>1192</v>
      </c>
      <c r="C359" s="110">
        <v>3</v>
      </c>
      <c r="D359" s="110"/>
    </row>
    <row r="360" spans="1:4" x14ac:dyDescent="0.2">
      <c r="A360" s="18" t="s">
        <v>1234</v>
      </c>
      <c r="B360" s="5" t="s">
        <v>1193</v>
      </c>
      <c r="C360" s="110">
        <v>16</v>
      </c>
      <c r="D360" s="110">
        <v>347</v>
      </c>
    </row>
    <row r="361" spans="1:4" x14ac:dyDescent="0.2">
      <c r="A361" s="18" t="s">
        <v>1234</v>
      </c>
      <c r="B361" s="5" t="s">
        <v>1194</v>
      </c>
      <c r="C361" s="110">
        <v>331</v>
      </c>
      <c r="D361" s="110"/>
    </row>
    <row r="362" spans="1:4" x14ac:dyDescent="0.2">
      <c r="A362" s="18" t="s">
        <v>1234</v>
      </c>
      <c r="B362" s="5" t="s">
        <v>1195</v>
      </c>
      <c r="C362" s="110"/>
      <c r="D362" s="110">
        <v>2</v>
      </c>
    </row>
    <row r="363" spans="1:4" x14ac:dyDescent="0.2">
      <c r="A363" s="18" t="s">
        <v>1234</v>
      </c>
      <c r="B363" s="5" t="s">
        <v>1197</v>
      </c>
      <c r="C363" s="110"/>
      <c r="D363" s="110">
        <v>5</v>
      </c>
    </row>
    <row r="364" spans="1:4" x14ac:dyDescent="0.2">
      <c r="A364" s="18" t="s">
        <v>1234</v>
      </c>
      <c r="B364" s="5" t="s">
        <v>1199</v>
      </c>
      <c r="C364" s="110">
        <v>15</v>
      </c>
      <c r="D364" s="110">
        <v>47</v>
      </c>
    </row>
    <row r="365" spans="1:4" x14ac:dyDescent="0.2">
      <c r="A365" s="18" t="s">
        <v>1234</v>
      </c>
      <c r="B365" s="5" t="s">
        <v>1233</v>
      </c>
      <c r="C365" s="110"/>
      <c r="D365" s="110">
        <v>1</v>
      </c>
    </row>
    <row r="366" spans="1:4" x14ac:dyDescent="0.2">
      <c r="A366" s="18" t="s">
        <v>1234</v>
      </c>
      <c r="B366" s="5" t="s">
        <v>1200</v>
      </c>
      <c r="C366" s="110">
        <v>325</v>
      </c>
      <c r="D366" s="110">
        <v>1500</v>
      </c>
    </row>
    <row r="367" spans="1:4" x14ac:dyDescent="0.2">
      <c r="A367" s="18" t="s">
        <v>1234</v>
      </c>
      <c r="B367" s="5" t="s">
        <v>1203</v>
      </c>
      <c r="C367" s="110">
        <v>1</v>
      </c>
      <c r="D367" s="110">
        <v>1</v>
      </c>
    </row>
    <row r="368" spans="1:4" x14ac:dyDescent="0.2">
      <c r="A368" s="18" t="s">
        <v>1234</v>
      </c>
      <c r="B368" s="5" t="s">
        <v>524</v>
      </c>
      <c r="C368" s="110">
        <v>114</v>
      </c>
      <c r="D368" s="110">
        <v>495</v>
      </c>
    </row>
    <row r="369" spans="1:4" x14ac:dyDescent="0.2">
      <c r="A369" s="18" t="s">
        <v>1234</v>
      </c>
      <c r="B369" s="5" t="s">
        <v>1206</v>
      </c>
      <c r="C369" s="110">
        <v>4</v>
      </c>
      <c r="D369" s="110"/>
    </row>
    <row r="370" spans="1:4" x14ac:dyDescent="0.2">
      <c r="A370" s="18" t="s">
        <v>1234</v>
      </c>
      <c r="B370" s="5" t="s">
        <v>1211</v>
      </c>
      <c r="C370" s="110">
        <v>10</v>
      </c>
      <c r="D370" s="110">
        <v>23</v>
      </c>
    </row>
    <row r="371" spans="1:4" x14ac:dyDescent="0.2">
      <c r="A371" s="18" t="s">
        <v>1234</v>
      </c>
      <c r="B371" s="5" t="s">
        <v>1212</v>
      </c>
      <c r="C371" s="110">
        <v>21</v>
      </c>
      <c r="D371" s="110">
        <v>48</v>
      </c>
    </row>
    <row r="372" spans="1:4" x14ac:dyDescent="0.2">
      <c r="A372" s="18" t="s">
        <v>1234</v>
      </c>
      <c r="B372" s="5" t="s">
        <v>1213</v>
      </c>
      <c r="C372" s="110">
        <v>66</v>
      </c>
      <c r="D372" s="110"/>
    </row>
    <row r="373" spans="1:4" x14ac:dyDescent="0.2">
      <c r="A373" s="18" t="s">
        <v>1234</v>
      </c>
      <c r="B373" s="5" t="s">
        <v>1214</v>
      </c>
      <c r="C373" s="110">
        <v>18</v>
      </c>
      <c r="D373" s="110">
        <v>10</v>
      </c>
    </row>
    <row r="374" spans="1:4" x14ac:dyDescent="0.2">
      <c r="A374" s="18" t="s">
        <v>1234</v>
      </c>
      <c r="B374" s="5" t="s">
        <v>1215</v>
      </c>
      <c r="C374" s="110">
        <v>263</v>
      </c>
      <c r="D374" s="110">
        <v>602</v>
      </c>
    </row>
    <row r="375" spans="1:4" x14ac:dyDescent="0.2">
      <c r="A375" s="18" t="s">
        <v>1234</v>
      </c>
      <c r="B375" s="5" t="s">
        <v>610</v>
      </c>
      <c r="C375" s="110">
        <v>125</v>
      </c>
      <c r="D375" s="110">
        <v>39</v>
      </c>
    </row>
    <row r="376" spans="1:4" x14ac:dyDescent="0.2">
      <c r="A376" s="18" t="s">
        <v>1234</v>
      </c>
      <c r="B376" s="5" t="s">
        <v>1216</v>
      </c>
      <c r="C376" s="110">
        <v>131</v>
      </c>
      <c r="D376" s="110">
        <v>440</v>
      </c>
    </row>
    <row r="377" spans="1:4" x14ac:dyDescent="0.2">
      <c r="A377" s="18" t="s">
        <v>1234</v>
      </c>
      <c r="B377" s="5" t="s">
        <v>1217</v>
      </c>
      <c r="C377" s="110">
        <v>6</v>
      </c>
      <c r="D377" s="110">
        <v>40</v>
      </c>
    </row>
    <row r="378" spans="1:4" x14ac:dyDescent="0.2">
      <c r="A378" s="18" t="s">
        <v>1234</v>
      </c>
      <c r="B378" s="5" t="s">
        <v>1218</v>
      </c>
      <c r="C378" s="110">
        <v>21</v>
      </c>
      <c r="D378" s="110"/>
    </row>
    <row r="379" spans="1:4" x14ac:dyDescent="0.2">
      <c r="A379" s="18" t="s">
        <v>1238</v>
      </c>
      <c r="B379" s="5" t="s">
        <v>1137</v>
      </c>
      <c r="C379" s="110">
        <v>3</v>
      </c>
      <c r="D379" s="110"/>
    </row>
    <row r="380" spans="1:4" x14ac:dyDescent="0.2">
      <c r="A380" s="18" t="s">
        <v>1238</v>
      </c>
      <c r="B380" s="5" t="s">
        <v>7</v>
      </c>
      <c r="C380" s="110">
        <v>3</v>
      </c>
      <c r="D380" s="110">
        <v>1</v>
      </c>
    </row>
    <row r="381" spans="1:4" x14ac:dyDescent="0.2">
      <c r="A381" s="18" t="s">
        <v>1238</v>
      </c>
      <c r="B381" s="5" t="s">
        <v>1141</v>
      </c>
      <c r="C381" s="110">
        <v>157</v>
      </c>
      <c r="D381" s="110">
        <v>360</v>
      </c>
    </row>
    <row r="382" spans="1:4" x14ac:dyDescent="0.2">
      <c r="A382" s="18" t="s">
        <v>1238</v>
      </c>
      <c r="B382" s="5" t="s">
        <v>1142</v>
      </c>
      <c r="C382" s="110">
        <v>4</v>
      </c>
      <c r="D382" s="110"/>
    </row>
    <row r="383" spans="1:4" x14ac:dyDescent="0.2">
      <c r="A383" s="18" t="s">
        <v>1238</v>
      </c>
      <c r="B383" s="5" t="s">
        <v>1143</v>
      </c>
      <c r="C383" s="110">
        <v>1</v>
      </c>
      <c r="D383" s="110"/>
    </row>
    <row r="384" spans="1:4" x14ac:dyDescent="0.2">
      <c r="A384" s="18" t="s">
        <v>1238</v>
      </c>
      <c r="B384" s="21" t="s">
        <v>1235</v>
      </c>
      <c r="C384" s="110">
        <v>239</v>
      </c>
      <c r="D384" s="110"/>
    </row>
    <row r="385" spans="1:4" x14ac:dyDescent="0.2">
      <c r="A385" s="18" t="s">
        <v>1238</v>
      </c>
      <c r="B385" s="5" t="s">
        <v>1144</v>
      </c>
      <c r="C385" s="110">
        <v>9</v>
      </c>
      <c r="D385" s="110">
        <v>3</v>
      </c>
    </row>
    <row r="386" spans="1:4" x14ac:dyDescent="0.2">
      <c r="A386" s="18" t="s">
        <v>1238</v>
      </c>
      <c r="B386" s="5" t="s">
        <v>26</v>
      </c>
      <c r="C386" s="110">
        <v>1</v>
      </c>
      <c r="D386" s="110"/>
    </row>
    <row r="387" spans="1:4" x14ac:dyDescent="0.2">
      <c r="A387" s="18" t="s">
        <v>1238</v>
      </c>
      <c r="B387" s="5" t="s">
        <v>1145</v>
      </c>
      <c r="C387" s="110">
        <v>1</v>
      </c>
      <c r="D387" s="110"/>
    </row>
    <row r="388" spans="1:4" x14ac:dyDescent="0.2">
      <c r="A388" s="18" t="s">
        <v>1238</v>
      </c>
      <c r="B388" s="5" t="s">
        <v>38</v>
      </c>
      <c r="C388" s="110">
        <v>424</v>
      </c>
      <c r="D388" s="110">
        <v>758</v>
      </c>
    </row>
    <row r="389" spans="1:4" x14ac:dyDescent="0.2">
      <c r="A389" s="18" t="s">
        <v>1238</v>
      </c>
      <c r="B389" s="5" t="s">
        <v>1146</v>
      </c>
      <c r="C389" s="110">
        <v>4</v>
      </c>
      <c r="D389" s="110"/>
    </row>
    <row r="390" spans="1:4" x14ac:dyDescent="0.2">
      <c r="A390" s="18" t="s">
        <v>1238</v>
      </c>
      <c r="B390" s="5" t="s">
        <v>71</v>
      </c>
      <c r="C390" s="110">
        <v>11</v>
      </c>
      <c r="D390" s="110">
        <v>1</v>
      </c>
    </row>
    <row r="391" spans="1:4" x14ac:dyDescent="0.2">
      <c r="A391" s="18" t="s">
        <v>1238</v>
      </c>
      <c r="B391" s="5" t="s">
        <v>1147</v>
      </c>
      <c r="C391" s="110">
        <v>17</v>
      </c>
      <c r="D391" s="110">
        <v>26</v>
      </c>
    </row>
    <row r="392" spans="1:4" x14ac:dyDescent="0.2">
      <c r="A392" s="18" t="s">
        <v>1238</v>
      </c>
      <c r="B392" s="5" t="s">
        <v>1148</v>
      </c>
      <c r="C392" s="110">
        <v>560</v>
      </c>
      <c r="D392" s="110">
        <v>20</v>
      </c>
    </row>
    <row r="393" spans="1:4" x14ac:dyDescent="0.2">
      <c r="A393" s="18" t="s">
        <v>1238</v>
      </c>
      <c r="B393" s="5" t="s">
        <v>1149</v>
      </c>
      <c r="C393" s="110">
        <v>2767</v>
      </c>
      <c r="D393" s="110">
        <v>897</v>
      </c>
    </row>
    <row r="394" spans="1:4" x14ac:dyDescent="0.2">
      <c r="A394" s="18" t="s">
        <v>1238</v>
      </c>
      <c r="B394" s="5" t="s">
        <v>1150</v>
      </c>
      <c r="C394" s="110">
        <v>109</v>
      </c>
      <c r="D394" s="110">
        <v>91</v>
      </c>
    </row>
    <row r="395" spans="1:4" x14ac:dyDescent="0.2">
      <c r="A395" s="18" t="s">
        <v>1238</v>
      </c>
      <c r="B395" s="5" t="s">
        <v>1152</v>
      </c>
      <c r="C395" s="110">
        <v>43</v>
      </c>
      <c r="D395" s="110">
        <v>29</v>
      </c>
    </row>
    <row r="396" spans="1:4" x14ac:dyDescent="0.2">
      <c r="A396" s="18" t="s">
        <v>1238</v>
      </c>
      <c r="B396" s="5" t="s">
        <v>156</v>
      </c>
      <c r="C396" s="110">
        <v>7</v>
      </c>
      <c r="D396" s="110">
        <v>3</v>
      </c>
    </row>
    <row r="397" spans="1:4" x14ac:dyDescent="0.2">
      <c r="A397" s="18" t="s">
        <v>1238</v>
      </c>
      <c r="B397" s="5" t="s">
        <v>1155</v>
      </c>
      <c r="C397" s="110">
        <v>86</v>
      </c>
      <c r="D397" s="110">
        <v>32</v>
      </c>
    </row>
    <row r="398" spans="1:4" x14ac:dyDescent="0.2">
      <c r="A398" s="18" t="s">
        <v>1238</v>
      </c>
      <c r="B398" s="5" t="s">
        <v>1156</v>
      </c>
      <c r="C398" s="110">
        <v>16</v>
      </c>
      <c r="D398" s="110">
        <v>1</v>
      </c>
    </row>
    <row r="399" spans="1:4" x14ac:dyDescent="0.2">
      <c r="A399" s="18" t="s">
        <v>1238</v>
      </c>
      <c r="B399" s="5" t="s">
        <v>1157</v>
      </c>
      <c r="C399" s="110">
        <v>43</v>
      </c>
      <c r="D399" s="110"/>
    </row>
    <row r="400" spans="1:4" x14ac:dyDescent="0.2">
      <c r="A400" s="18" t="s">
        <v>1238</v>
      </c>
      <c r="B400" s="5" t="s">
        <v>1158</v>
      </c>
      <c r="C400" s="110">
        <v>1547</v>
      </c>
      <c r="D400" s="110">
        <v>208</v>
      </c>
    </row>
    <row r="401" spans="1:4" x14ac:dyDescent="0.2">
      <c r="A401" s="18" t="s">
        <v>1238</v>
      </c>
      <c r="B401" s="5" t="s">
        <v>178</v>
      </c>
      <c r="C401" s="110">
        <v>36</v>
      </c>
      <c r="D401" s="110">
        <v>5</v>
      </c>
    </row>
    <row r="402" spans="1:4" x14ac:dyDescent="0.2">
      <c r="A402" s="18" t="s">
        <v>1238</v>
      </c>
      <c r="B402" s="5" t="s">
        <v>1159</v>
      </c>
      <c r="C402" s="110">
        <v>1</v>
      </c>
      <c r="D402" s="110">
        <v>1</v>
      </c>
    </row>
    <row r="403" spans="1:4" x14ac:dyDescent="0.2">
      <c r="A403" s="18" t="s">
        <v>1238</v>
      </c>
      <c r="B403" s="5" t="s">
        <v>1160</v>
      </c>
      <c r="C403" s="110"/>
      <c r="D403" s="110">
        <v>1</v>
      </c>
    </row>
    <row r="404" spans="1:4" x14ac:dyDescent="0.2">
      <c r="A404" s="18" t="s">
        <v>1238</v>
      </c>
      <c r="B404" s="5" t="s">
        <v>1161</v>
      </c>
      <c r="C404" s="110">
        <v>24</v>
      </c>
      <c r="D404" s="110">
        <v>21</v>
      </c>
    </row>
    <row r="405" spans="1:4" x14ac:dyDescent="0.2">
      <c r="A405" s="18" t="s">
        <v>1238</v>
      </c>
      <c r="B405" s="5" t="s">
        <v>207</v>
      </c>
      <c r="C405" s="110">
        <v>50</v>
      </c>
      <c r="D405" s="110">
        <v>21</v>
      </c>
    </row>
    <row r="406" spans="1:4" x14ac:dyDescent="0.2">
      <c r="A406" s="18" t="s">
        <v>1238</v>
      </c>
      <c r="B406" s="5" t="s">
        <v>1163</v>
      </c>
      <c r="C406" s="110">
        <v>2294</v>
      </c>
      <c r="D406" s="110">
        <v>706</v>
      </c>
    </row>
    <row r="407" spans="1:4" x14ac:dyDescent="0.2">
      <c r="A407" s="18" t="s">
        <v>1238</v>
      </c>
      <c r="B407" s="5" t="s">
        <v>1164</v>
      </c>
      <c r="C407" s="110">
        <v>50</v>
      </c>
      <c r="D407" s="110">
        <v>157</v>
      </c>
    </row>
    <row r="408" spans="1:4" x14ac:dyDescent="0.2">
      <c r="A408" s="18" t="s">
        <v>1238</v>
      </c>
      <c r="B408" s="5" t="s">
        <v>237</v>
      </c>
      <c r="C408" s="110">
        <v>8</v>
      </c>
      <c r="D408" s="110">
        <v>1</v>
      </c>
    </row>
    <row r="409" spans="1:4" x14ac:dyDescent="0.2">
      <c r="A409" s="18" t="s">
        <v>1238</v>
      </c>
      <c r="B409" s="5" t="s">
        <v>1165</v>
      </c>
      <c r="C409" s="110">
        <v>138</v>
      </c>
      <c r="D409" s="110">
        <v>27</v>
      </c>
    </row>
    <row r="410" spans="1:4" x14ac:dyDescent="0.2">
      <c r="A410" s="18" t="s">
        <v>1238</v>
      </c>
      <c r="B410" s="5" t="s">
        <v>1166</v>
      </c>
      <c r="C410" s="110">
        <v>2833</v>
      </c>
      <c r="D410" s="110">
        <v>933</v>
      </c>
    </row>
    <row r="411" spans="1:4" x14ac:dyDescent="0.2">
      <c r="A411" s="18" t="s">
        <v>1238</v>
      </c>
      <c r="B411" s="5" t="s">
        <v>1167</v>
      </c>
      <c r="C411" s="110">
        <v>1</v>
      </c>
      <c r="D411" s="110"/>
    </row>
    <row r="412" spans="1:4" x14ac:dyDescent="0.2">
      <c r="A412" s="18" t="s">
        <v>1238</v>
      </c>
      <c r="B412" s="5" t="s">
        <v>1168</v>
      </c>
      <c r="C412" s="110">
        <v>28</v>
      </c>
      <c r="D412" s="110">
        <v>47</v>
      </c>
    </row>
    <row r="413" spans="1:4" x14ac:dyDescent="0.2">
      <c r="A413" s="18" t="s">
        <v>1238</v>
      </c>
      <c r="B413" s="5" t="s">
        <v>1169</v>
      </c>
      <c r="C413" s="110">
        <v>25</v>
      </c>
      <c r="D413" s="110">
        <v>2</v>
      </c>
    </row>
    <row r="414" spans="1:4" x14ac:dyDescent="0.2">
      <c r="A414" s="18" t="s">
        <v>1238</v>
      </c>
      <c r="B414" s="5" t="s">
        <v>1171</v>
      </c>
      <c r="C414" s="110">
        <v>1</v>
      </c>
      <c r="D414" s="110"/>
    </row>
    <row r="415" spans="1:4" x14ac:dyDescent="0.2">
      <c r="A415" s="18" t="s">
        <v>1238</v>
      </c>
      <c r="B415" s="5" t="s">
        <v>1172</v>
      </c>
      <c r="C415" s="110">
        <v>823</v>
      </c>
      <c r="D415" s="110">
        <v>2289</v>
      </c>
    </row>
    <row r="416" spans="1:4" x14ac:dyDescent="0.2">
      <c r="A416" s="18" t="s">
        <v>1238</v>
      </c>
      <c r="B416" s="5" t="s">
        <v>1173</v>
      </c>
      <c r="C416" s="110">
        <v>10</v>
      </c>
      <c r="D416" s="110">
        <v>59</v>
      </c>
    </row>
    <row r="417" spans="1:4" x14ac:dyDescent="0.2">
      <c r="A417" s="18" t="s">
        <v>1238</v>
      </c>
      <c r="B417" s="5" t="s">
        <v>1174</v>
      </c>
      <c r="C417" s="110">
        <v>1</v>
      </c>
      <c r="D417" s="110">
        <v>15</v>
      </c>
    </row>
    <row r="418" spans="1:4" x14ac:dyDescent="0.2">
      <c r="A418" s="18" t="s">
        <v>1238</v>
      </c>
      <c r="B418" s="5" t="s">
        <v>302</v>
      </c>
      <c r="C418" s="110">
        <v>215</v>
      </c>
      <c r="D418" s="110">
        <v>21</v>
      </c>
    </row>
    <row r="419" spans="1:4" x14ac:dyDescent="0.2">
      <c r="A419" s="18" t="s">
        <v>1238</v>
      </c>
      <c r="B419" s="5" t="s">
        <v>1175</v>
      </c>
      <c r="C419" s="110">
        <v>5</v>
      </c>
      <c r="D419" s="110">
        <v>18</v>
      </c>
    </row>
    <row r="420" spans="1:4" x14ac:dyDescent="0.2">
      <c r="A420" s="18" t="s">
        <v>1238</v>
      </c>
      <c r="B420" s="5" t="s">
        <v>1176</v>
      </c>
      <c r="C420" s="110">
        <v>47</v>
      </c>
      <c r="D420" s="110">
        <v>37</v>
      </c>
    </row>
    <row r="421" spans="1:4" x14ac:dyDescent="0.2">
      <c r="A421" s="18" t="s">
        <v>1238</v>
      </c>
      <c r="B421" s="5" t="s">
        <v>1177</v>
      </c>
      <c r="C421" s="110">
        <v>25</v>
      </c>
      <c r="D421" s="110"/>
    </row>
    <row r="422" spans="1:4" x14ac:dyDescent="0.2">
      <c r="A422" s="18" t="s">
        <v>1238</v>
      </c>
      <c r="B422" s="5" t="s">
        <v>326</v>
      </c>
      <c r="C422" s="110">
        <v>1</v>
      </c>
      <c r="D422" s="110"/>
    </row>
    <row r="423" spans="1:4" x14ac:dyDescent="0.2">
      <c r="A423" s="18" t="s">
        <v>1238</v>
      </c>
      <c r="B423" s="5" t="s">
        <v>1178</v>
      </c>
      <c r="C423" s="110">
        <v>106</v>
      </c>
      <c r="D423" s="110"/>
    </row>
    <row r="424" spans="1:4" x14ac:dyDescent="0.2">
      <c r="A424" s="18" t="s">
        <v>1238</v>
      </c>
      <c r="B424" s="5" t="s">
        <v>1179</v>
      </c>
      <c r="C424" s="110">
        <v>1226</v>
      </c>
      <c r="D424" s="110">
        <v>2641</v>
      </c>
    </row>
    <row r="425" spans="1:4" x14ac:dyDescent="0.2">
      <c r="A425" s="18" t="s">
        <v>1238</v>
      </c>
      <c r="B425" s="5" t="s">
        <v>343</v>
      </c>
      <c r="C425" s="110">
        <v>3743</v>
      </c>
      <c r="D425" s="110">
        <v>2360</v>
      </c>
    </row>
    <row r="426" spans="1:4" x14ac:dyDescent="0.2">
      <c r="A426" s="18" t="s">
        <v>1238</v>
      </c>
      <c r="B426" s="5" t="s">
        <v>1180</v>
      </c>
      <c r="C426" s="110">
        <v>5</v>
      </c>
      <c r="D426" s="110">
        <v>1</v>
      </c>
    </row>
    <row r="427" spans="1:4" x14ac:dyDescent="0.2">
      <c r="A427" s="18" t="s">
        <v>1238</v>
      </c>
      <c r="B427" s="5" t="s">
        <v>359</v>
      </c>
      <c r="C427" s="110">
        <v>82</v>
      </c>
      <c r="D427" s="110">
        <v>128</v>
      </c>
    </row>
    <row r="428" spans="1:4" x14ac:dyDescent="0.2">
      <c r="A428" s="18" t="s">
        <v>1238</v>
      </c>
      <c r="B428" s="5" t="s">
        <v>1182</v>
      </c>
      <c r="C428" s="110">
        <v>72</v>
      </c>
      <c r="D428" s="110">
        <v>121</v>
      </c>
    </row>
    <row r="429" spans="1:4" x14ac:dyDescent="0.2">
      <c r="A429" s="18" t="s">
        <v>1238</v>
      </c>
      <c r="B429" s="5" t="s">
        <v>1183</v>
      </c>
      <c r="C429" s="110">
        <v>24</v>
      </c>
      <c r="D429" s="110"/>
    </row>
    <row r="430" spans="1:4" x14ac:dyDescent="0.2">
      <c r="A430" s="18" t="s">
        <v>1238</v>
      </c>
      <c r="B430" s="5" t="s">
        <v>1184</v>
      </c>
      <c r="C430" s="110">
        <v>2</v>
      </c>
      <c r="D430" s="110">
        <v>1</v>
      </c>
    </row>
    <row r="431" spans="1:4" x14ac:dyDescent="0.2">
      <c r="A431" s="18" t="s">
        <v>1238</v>
      </c>
      <c r="B431" s="5" t="s">
        <v>1186</v>
      </c>
      <c r="C431" s="110">
        <v>1</v>
      </c>
      <c r="D431" s="110"/>
    </row>
    <row r="432" spans="1:4" x14ac:dyDescent="0.2">
      <c r="A432" s="18" t="s">
        <v>1238</v>
      </c>
      <c r="B432" s="5" t="s">
        <v>1187</v>
      </c>
      <c r="C432" s="110">
        <v>12</v>
      </c>
      <c r="D432" s="110"/>
    </row>
    <row r="433" spans="1:4" x14ac:dyDescent="0.2">
      <c r="A433" s="18" t="s">
        <v>1238</v>
      </c>
      <c r="B433" s="5" t="s">
        <v>1188</v>
      </c>
      <c r="C433" s="110">
        <v>1</v>
      </c>
      <c r="D433" s="110">
        <v>4</v>
      </c>
    </row>
    <row r="434" spans="1:4" x14ac:dyDescent="0.2">
      <c r="A434" s="18" t="s">
        <v>1238</v>
      </c>
      <c r="B434" s="5" t="s">
        <v>1189</v>
      </c>
      <c r="C434" s="110">
        <v>170</v>
      </c>
      <c r="D434" s="110">
        <v>496</v>
      </c>
    </row>
    <row r="435" spans="1:4" x14ac:dyDescent="0.2">
      <c r="A435" s="18" t="s">
        <v>1238</v>
      </c>
      <c r="B435" s="5" t="s">
        <v>411</v>
      </c>
      <c r="C435" s="110">
        <v>203</v>
      </c>
      <c r="D435" s="110">
        <v>602</v>
      </c>
    </row>
    <row r="436" spans="1:4" x14ac:dyDescent="0.2">
      <c r="A436" s="18" t="s">
        <v>1238</v>
      </c>
      <c r="B436" s="5" t="s">
        <v>437</v>
      </c>
      <c r="C436" s="110">
        <v>9</v>
      </c>
      <c r="D436" s="110">
        <v>62</v>
      </c>
    </row>
    <row r="437" spans="1:4" x14ac:dyDescent="0.2">
      <c r="A437" s="18" t="s">
        <v>1238</v>
      </c>
      <c r="B437" s="5" t="s">
        <v>1191</v>
      </c>
      <c r="C437" s="110">
        <v>259</v>
      </c>
      <c r="D437" s="110">
        <v>845</v>
      </c>
    </row>
    <row r="438" spans="1:4" x14ac:dyDescent="0.2">
      <c r="A438" s="18" t="s">
        <v>1238</v>
      </c>
      <c r="B438" s="5" t="s">
        <v>1192</v>
      </c>
      <c r="C438" s="110">
        <v>1</v>
      </c>
      <c r="D438" s="110"/>
    </row>
    <row r="439" spans="1:4" x14ac:dyDescent="0.2">
      <c r="A439" s="18" t="s">
        <v>1238</v>
      </c>
      <c r="B439" s="5" t="s">
        <v>1193</v>
      </c>
      <c r="C439" s="110">
        <v>101</v>
      </c>
      <c r="D439" s="110">
        <v>634</v>
      </c>
    </row>
    <row r="440" spans="1:4" x14ac:dyDescent="0.2">
      <c r="A440" s="18" t="s">
        <v>1238</v>
      </c>
      <c r="B440" s="5" t="s">
        <v>1194</v>
      </c>
      <c r="C440" s="110">
        <v>1087</v>
      </c>
      <c r="D440" s="110"/>
    </row>
    <row r="441" spans="1:4" x14ac:dyDescent="0.2">
      <c r="A441" s="18" t="s">
        <v>1238</v>
      </c>
      <c r="B441" s="5" t="s">
        <v>1195</v>
      </c>
      <c r="C441" s="110"/>
      <c r="D441" s="110">
        <v>17</v>
      </c>
    </row>
    <row r="442" spans="1:4" x14ac:dyDescent="0.2">
      <c r="A442" s="18" t="s">
        <v>1238</v>
      </c>
      <c r="B442" s="5" t="s">
        <v>1197</v>
      </c>
      <c r="C442" s="110">
        <v>6</v>
      </c>
      <c r="D442" s="110">
        <v>55</v>
      </c>
    </row>
    <row r="443" spans="1:4" x14ac:dyDescent="0.2">
      <c r="A443" s="18" t="s">
        <v>1238</v>
      </c>
      <c r="B443" s="5" t="s">
        <v>1198</v>
      </c>
      <c r="C443" s="110">
        <v>1</v>
      </c>
      <c r="D443" s="110"/>
    </row>
    <row r="444" spans="1:4" x14ac:dyDescent="0.2">
      <c r="A444" s="18" t="s">
        <v>1238</v>
      </c>
      <c r="B444" s="5" t="s">
        <v>1199</v>
      </c>
      <c r="C444" s="110">
        <v>87</v>
      </c>
      <c r="D444" s="110">
        <v>109</v>
      </c>
    </row>
    <row r="445" spans="1:4" x14ac:dyDescent="0.2">
      <c r="A445" s="18" t="s">
        <v>1238</v>
      </c>
      <c r="B445" s="5" t="s">
        <v>1200</v>
      </c>
      <c r="C445" s="110">
        <v>114</v>
      </c>
      <c r="D445" s="110">
        <v>1967</v>
      </c>
    </row>
    <row r="446" spans="1:4" x14ac:dyDescent="0.2">
      <c r="A446" s="18" t="s">
        <v>1238</v>
      </c>
      <c r="B446" s="5" t="s">
        <v>1203</v>
      </c>
      <c r="C446" s="110">
        <v>1</v>
      </c>
      <c r="D446" s="110">
        <v>2</v>
      </c>
    </row>
    <row r="447" spans="1:4" x14ac:dyDescent="0.2">
      <c r="A447" s="18" t="s">
        <v>1238</v>
      </c>
      <c r="B447" s="5" t="s">
        <v>1230</v>
      </c>
      <c r="C447" s="110">
        <v>1</v>
      </c>
      <c r="D447" s="110"/>
    </row>
    <row r="448" spans="1:4" x14ac:dyDescent="0.2">
      <c r="A448" s="18" t="s">
        <v>1238</v>
      </c>
      <c r="B448" s="5" t="s">
        <v>524</v>
      </c>
      <c r="C448" s="110">
        <v>126</v>
      </c>
      <c r="D448" s="110">
        <v>1223</v>
      </c>
    </row>
    <row r="449" spans="1:4" x14ac:dyDescent="0.2">
      <c r="A449" s="18" t="s">
        <v>1238</v>
      </c>
      <c r="B449" s="5" t="s">
        <v>1206</v>
      </c>
      <c r="C449" s="110">
        <v>19</v>
      </c>
      <c r="D449" s="110"/>
    </row>
    <row r="450" spans="1:4" x14ac:dyDescent="0.2">
      <c r="A450" s="18" t="s">
        <v>1238</v>
      </c>
      <c r="B450" s="5" t="s">
        <v>1208</v>
      </c>
      <c r="C450" s="110">
        <v>1</v>
      </c>
      <c r="D450" s="110">
        <v>4</v>
      </c>
    </row>
    <row r="451" spans="1:4" x14ac:dyDescent="0.2">
      <c r="A451" s="18" t="s">
        <v>1238</v>
      </c>
      <c r="B451" s="5" t="s">
        <v>1209</v>
      </c>
      <c r="C451" s="110">
        <v>2</v>
      </c>
      <c r="D451" s="110"/>
    </row>
    <row r="452" spans="1:4" x14ac:dyDescent="0.2">
      <c r="A452" s="18" t="s">
        <v>1238</v>
      </c>
      <c r="B452" s="5" t="s">
        <v>1210</v>
      </c>
      <c r="C452" s="110">
        <v>3</v>
      </c>
      <c r="D452" s="110"/>
    </row>
    <row r="453" spans="1:4" x14ac:dyDescent="0.2">
      <c r="A453" s="18" t="s">
        <v>1238</v>
      </c>
      <c r="B453" s="5" t="s">
        <v>1211</v>
      </c>
      <c r="C453" s="110">
        <v>69</v>
      </c>
      <c r="D453" s="110">
        <v>125</v>
      </c>
    </row>
    <row r="454" spans="1:4" x14ac:dyDescent="0.2">
      <c r="A454" s="18" t="s">
        <v>1238</v>
      </c>
      <c r="B454" s="5" t="s">
        <v>1212</v>
      </c>
      <c r="C454" s="110">
        <v>36</v>
      </c>
      <c r="D454" s="110">
        <v>222</v>
      </c>
    </row>
    <row r="455" spans="1:4" x14ac:dyDescent="0.2">
      <c r="A455" s="18" t="s">
        <v>1238</v>
      </c>
      <c r="B455" s="5" t="s">
        <v>1213</v>
      </c>
      <c r="C455" s="110">
        <v>302</v>
      </c>
      <c r="D455" s="110"/>
    </row>
    <row r="456" spans="1:4" x14ac:dyDescent="0.2">
      <c r="A456" s="18" t="s">
        <v>1238</v>
      </c>
      <c r="B456" s="5" t="s">
        <v>1214</v>
      </c>
      <c r="C456" s="110">
        <v>33</v>
      </c>
      <c r="D456" s="110">
        <v>40</v>
      </c>
    </row>
    <row r="457" spans="1:4" x14ac:dyDescent="0.2">
      <c r="A457" s="18" t="s">
        <v>1238</v>
      </c>
      <c r="B457" s="5" t="s">
        <v>1215</v>
      </c>
      <c r="C457" s="110">
        <v>429</v>
      </c>
      <c r="D457" s="110">
        <v>1078</v>
      </c>
    </row>
    <row r="458" spans="1:4" x14ac:dyDescent="0.2">
      <c r="A458" s="18" t="s">
        <v>1238</v>
      </c>
      <c r="B458" s="5" t="s">
        <v>610</v>
      </c>
      <c r="C458" s="110">
        <v>302</v>
      </c>
      <c r="D458" s="110">
        <v>251</v>
      </c>
    </row>
    <row r="459" spans="1:4" x14ac:dyDescent="0.2">
      <c r="A459" s="18" t="s">
        <v>1238</v>
      </c>
      <c r="B459" s="5" t="s">
        <v>1216</v>
      </c>
      <c r="C459" s="110">
        <v>181</v>
      </c>
      <c r="D459" s="110">
        <v>1215</v>
      </c>
    </row>
    <row r="460" spans="1:4" x14ac:dyDescent="0.2">
      <c r="A460" s="18" t="s">
        <v>1238</v>
      </c>
      <c r="B460" s="5" t="s">
        <v>1217</v>
      </c>
      <c r="C460" s="110">
        <v>26</v>
      </c>
      <c r="D460" s="110">
        <v>226</v>
      </c>
    </row>
    <row r="461" spans="1:4" x14ac:dyDescent="0.2">
      <c r="A461" s="18" t="s">
        <v>1238</v>
      </c>
      <c r="B461" s="5" t="s">
        <v>1218</v>
      </c>
      <c r="C461" s="110">
        <v>84</v>
      </c>
      <c r="D461" s="110"/>
    </row>
    <row r="462" spans="1:4" x14ac:dyDescent="0.2">
      <c r="A462" s="18" t="s">
        <v>1238</v>
      </c>
      <c r="B462" s="5" t="s">
        <v>1219</v>
      </c>
      <c r="C462" s="110">
        <v>1</v>
      </c>
      <c r="D462" s="110"/>
    </row>
  </sheetData>
  <autoFilter ref="A1:D462" xr:uid="{00000000-0009-0000-0000-00000C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J120"/>
  <sheetViews>
    <sheetView workbookViewId="0">
      <selection activeCell="J12" sqref="J12"/>
    </sheetView>
  </sheetViews>
  <sheetFormatPr baseColWidth="10" defaultColWidth="8.83203125" defaultRowHeight="15" x14ac:dyDescent="0.2"/>
  <cols>
    <col min="1" max="1" width="20.83203125" customWidth="1"/>
    <col min="2" max="2" width="23.1640625" bestFit="1" customWidth="1"/>
    <col min="3" max="4" width="6.5" bestFit="1" customWidth="1"/>
    <col min="5" max="5" width="6" customWidth="1"/>
    <col min="6" max="7" width="6.5" bestFit="1" customWidth="1"/>
    <col min="8" max="8" width="7.5" bestFit="1" customWidth="1"/>
    <col min="9" max="9" width="6.5" bestFit="1" customWidth="1"/>
    <col min="10" max="10" width="11.33203125" customWidth="1"/>
  </cols>
  <sheetData>
    <row r="2" spans="1:10" x14ac:dyDescent="0.2">
      <c r="A2" s="4" t="s">
        <v>661</v>
      </c>
      <c r="B2" t="s">
        <v>653</v>
      </c>
    </row>
    <row r="3" spans="1:10" x14ac:dyDescent="0.2">
      <c r="A3" s="4" t="s">
        <v>896</v>
      </c>
      <c r="B3" t="s">
        <v>653</v>
      </c>
    </row>
    <row r="4" spans="1:10" x14ac:dyDescent="0.2">
      <c r="A4" s="4" t="s">
        <v>650</v>
      </c>
      <c r="B4" t="s">
        <v>1133</v>
      </c>
    </row>
    <row r="5" spans="1:10" x14ac:dyDescent="0.2">
      <c r="A5" s="4" t="s">
        <v>665</v>
      </c>
      <c r="B5" t="s">
        <v>663</v>
      </c>
    </row>
    <row r="6" spans="1:10" x14ac:dyDescent="0.2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</row>
    <row r="7" spans="1:10" x14ac:dyDescent="0.2">
      <c r="A7" s="4" t="s">
        <v>861</v>
      </c>
      <c r="B7" s="4" t="s">
        <v>1131</v>
      </c>
    </row>
    <row r="8" spans="1:10" x14ac:dyDescent="0.2">
      <c r="A8" s="4" t="s">
        <v>651</v>
      </c>
      <c r="B8" t="s">
        <v>639</v>
      </c>
      <c r="C8" t="s">
        <v>640</v>
      </c>
      <c r="D8" t="s">
        <v>641</v>
      </c>
      <c r="E8" t="s">
        <v>642</v>
      </c>
      <c r="F8" t="s">
        <v>643</v>
      </c>
      <c r="G8" t="s">
        <v>644</v>
      </c>
      <c r="H8" t="s">
        <v>645</v>
      </c>
      <c r="I8" t="s">
        <v>646</v>
      </c>
      <c r="J8" t="s">
        <v>652</v>
      </c>
    </row>
    <row r="9" spans="1:10" x14ac:dyDescent="0.2">
      <c r="A9" s="5" t="s">
        <v>98</v>
      </c>
      <c r="B9" s="110">
        <v>196</v>
      </c>
      <c r="C9" s="110">
        <v>7698</v>
      </c>
      <c r="D9" s="110">
        <v>5972</v>
      </c>
      <c r="E9" s="110">
        <v>894</v>
      </c>
      <c r="F9" s="110">
        <v>2866</v>
      </c>
      <c r="G9" s="110">
        <v>3981</v>
      </c>
      <c r="H9" s="110">
        <v>20872</v>
      </c>
      <c r="I9" s="110">
        <v>4990</v>
      </c>
      <c r="J9" s="110">
        <v>47469</v>
      </c>
    </row>
    <row r="10" spans="1:10" x14ac:dyDescent="0.2">
      <c r="A10" s="5" t="s">
        <v>241</v>
      </c>
      <c r="B10" s="110">
        <v>258</v>
      </c>
      <c r="C10" s="110">
        <v>6759</v>
      </c>
      <c r="D10" s="110">
        <v>5450</v>
      </c>
      <c r="E10" s="110">
        <v>596</v>
      </c>
      <c r="F10" s="110">
        <v>1970</v>
      </c>
      <c r="G10" s="110">
        <v>2890</v>
      </c>
      <c r="H10" s="110">
        <v>17664</v>
      </c>
      <c r="I10" s="110">
        <v>3049</v>
      </c>
      <c r="J10" s="110">
        <v>38636</v>
      </c>
    </row>
    <row r="11" spans="1:10" x14ac:dyDescent="0.2">
      <c r="A11" s="5" t="s">
        <v>216</v>
      </c>
      <c r="B11" s="110">
        <v>129</v>
      </c>
      <c r="C11" s="110">
        <v>3833</v>
      </c>
      <c r="D11" s="110">
        <v>4138</v>
      </c>
      <c r="E11" s="110">
        <v>383</v>
      </c>
      <c r="F11" s="110">
        <v>1356</v>
      </c>
      <c r="G11" s="110">
        <v>2734</v>
      </c>
      <c r="H11" s="110">
        <v>18603</v>
      </c>
      <c r="I11" s="110">
        <v>1915</v>
      </c>
      <c r="J11" s="110">
        <v>33091</v>
      </c>
    </row>
    <row r="12" spans="1:10" x14ac:dyDescent="0.2">
      <c r="A12" s="5" t="s">
        <v>331</v>
      </c>
      <c r="B12" s="110">
        <v>93</v>
      </c>
      <c r="C12" s="110">
        <v>4003</v>
      </c>
      <c r="D12" s="110">
        <v>2205</v>
      </c>
      <c r="E12" s="110">
        <v>787</v>
      </c>
      <c r="F12" s="110">
        <v>885</v>
      </c>
      <c r="G12" s="110">
        <v>1549</v>
      </c>
      <c r="H12" s="110">
        <v>7684</v>
      </c>
      <c r="I12" s="110">
        <v>1803</v>
      </c>
      <c r="J12" s="110">
        <v>19009</v>
      </c>
    </row>
    <row r="13" spans="1:10" x14ac:dyDescent="0.2">
      <c r="A13" s="5" t="s">
        <v>174</v>
      </c>
      <c r="B13" s="110">
        <v>80</v>
      </c>
      <c r="C13" s="110">
        <v>2210</v>
      </c>
      <c r="D13" s="110">
        <v>2856</v>
      </c>
      <c r="E13" s="110">
        <v>199</v>
      </c>
      <c r="F13" s="110">
        <v>859</v>
      </c>
      <c r="G13" s="110">
        <v>869</v>
      </c>
      <c r="H13" s="110">
        <v>7887</v>
      </c>
      <c r="I13" s="110">
        <v>1627</v>
      </c>
      <c r="J13" s="110">
        <v>16587</v>
      </c>
    </row>
    <row r="14" spans="1:10" x14ac:dyDescent="0.2">
      <c r="A14" s="5" t="s">
        <v>280</v>
      </c>
      <c r="B14" s="110">
        <v>120</v>
      </c>
      <c r="C14" s="110">
        <v>4022</v>
      </c>
      <c r="D14" s="110">
        <v>1501</v>
      </c>
      <c r="E14" s="110">
        <v>537</v>
      </c>
      <c r="F14" s="110">
        <v>980</v>
      </c>
      <c r="G14" s="110">
        <v>1373</v>
      </c>
      <c r="H14" s="110">
        <v>5894</v>
      </c>
      <c r="I14" s="110">
        <v>1887</v>
      </c>
      <c r="J14" s="110">
        <v>16314</v>
      </c>
    </row>
    <row r="15" spans="1:10" x14ac:dyDescent="0.2">
      <c r="A15" s="5" t="s">
        <v>475</v>
      </c>
      <c r="B15" s="110">
        <v>29</v>
      </c>
      <c r="C15" s="110">
        <v>2410</v>
      </c>
      <c r="D15" s="110">
        <v>2073</v>
      </c>
      <c r="E15" s="110">
        <v>331</v>
      </c>
      <c r="F15" s="110">
        <v>974</v>
      </c>
      <c r="G15" s="110">
        <v>1080</v>
      </c>
      <c r="H15" s="110">
        <v>4998</v>
      </c>
      <c r="I15" s="110">
        <v>1929</v>
      </c>
      <c r="J15" s="110">
        <v>13824</v>
      </c>
    </row>
    <row r="16" spans="1:10" x14ac:dyDescent="0.2">
      <c r="A16" s="5" t="s">
        <v>579</v>
      </c>
      <c r="B16" s="110">
        <v>749</v>
      </c>
      <c r="C16" s="110">
        <v>1367</v>
      </c>
      <c r="D16" s="110">
        <v>953</v>
      </c>
      <c r="E16" s="110">
        <v>839</v>
      </c>
      <c r="F16" s="110">
        <v>985</v>
      </c>
      <c r="G16" s="110">
        <v>733</v>
      </c>
      <c r="H16" s="110">
        <v>3746</v>
      </c>
      <c r="I16" s="110">
        <v>1249</v>
      </c>
      <c r="J16" s="110">
        <v>10621</v>
      </c>
    </row>
    <row r="17" spans="1:10" x14ac:dyDescent="0.2">
      <c r="A17" s="5" t="s">
        <v>86</v>
      </c>
      <c r="B17" s="110">
        <v>37</v>
      </c>
      <c r="C17" s="110">
        <v>1318</v>
      </c>
      <c r="D17" s="110">
        <v>1054</v>
      </c>
      <c r="E17" s="110">
        <v>192</v>
      </c>
      <c r="F17" s="110">
        <v>640</v>
      </c>
      <c r="G17" s="110">
        <v>705</v>
      </c>
      <c r="H17" s="110">
        <v>3913</v>
      </c>
      <c r="I17" s="110">
        <v>930</v>
      </c>
      <c r="J17" s="110">
        <v>8789</v>
      </c>
    </row>
    <row r="18" spans="1:10" x14ac:dyDescent="0.2">
      <c r="A18" s="5" t="s">
        <v>614</v>
      </c>
      <c r="B18" s="110">
        <v>11</v>
      </c>
      <c r="C18" s="110">
        <v>540</v>
      </c>
      <c r="D18" s="110">
        <v>396</v>
      </c>
      <c r="E18" s="110">
        <v>109</v>
      </c>
      <c r="F18" s="110">
        <v>122</v>
      </c>
      <c r="G18" s="110">
        <v>261</v>
      </c>
      <c r="H18" s="110">
        <v>2567</v>
      </c>
      <c r="I18" s="110">
        <v>575</v>
      </c>
      <c r="J18" s="110">
        <v>4581</v>
      </c>
    </row>
    <row r="19" spans="1:10" x14ac:dyDescent="0.2">
      <c r="A19" s="5" t="s">
        <v>302</v>
      </c>
      <c r="B19" s="110">
        <v>28</v>
      </c>
      <c r="C19" s="110">
        <v>289</v>
      </c>
      <c r="D19" s="110">
        <v>769</v>
      </c>
      <c r="E19" s="110">
        <v>46</v>
      </c>
      <c r="F19" s="110">
        <v>116</v>
      </c>
      <c r="G19" s="110">
        <v>140</v>
      </c>
      <c r="H19" s="110">
        <v>2864</v>
      </c>
      <c r="I19" s="110">
        <v>161</v>
      </c>
      <c r="J19" s="110">
        <v>4413</v>
      </c>
    </row>
    <row r="20" spans="1:10" x14ac:dyDescent="0.2">
      <c r="A20" s="5" t="s">
        <v>439</v>
      </c>
      <c r="B20" s="110">
        <v>45</v>
      </c>
      <c r="C20" s="110">
        <v>1093</v>
      </c>
      <c r="D20" s="110">
        <v>486</v>
      </c>
      <c r="E20" s="110">
        <v>96</v>
      </c>
      <c r="F20" s="110">
        <v>412</v>
      </c>
      <c r="G20" s="110">
        <v>363</v>
      </c>
      <c r="H20" s="110">
        <v>1422</v>
      </c>
      <c r="I20" s="110">
        <v>435</v>
      </c>
      <c r="J20" s="110">
        <v>4352</v>
      </c>
    </row>
    <row r="21" spans="1:10" x14ac:dyDescent="0.2">
      <c r="A21" s="5" t="s">
        <v>38</v>
      </c>
      <c r="B21" s="110">
        <v>37</v>
      </c>
      <c r="C21" s="110">
        <v>371</v>
      </c>
      <c r="D21" s="110">
        <v>658</v>
      </c>
      <c r="E21" s="110">
        <v>152</v>
      </c>
      <c r="F21" s="110">
        <v>196</v>
      </c>
      <c r="G21" s="110">
        <v>162</v>
      </c>
      <c r="H21" s="110">
        <v>2022</v>
      </c>
      <c r="I21" s="110">
        <v>346</v>
      </c>
      <c r="J21" s="110">
        <v>3944</v>
      </c>
    </row>
    <row r="22" spans="1:10" x14ac:dyDescent="0.2">
      <c r="A22" s="5" t="s">
        <v>504</v>
      </c>
      <c r="B22" s="110">
        <v>16</v>
      </c>
      <c r="C22" s="110">
        <v>1097</v>
      </c>
      <c r="D22" s="110">
        <v>366</v>
      </c>
      <c r="E22" s="110">
        <v>116</v>
      </c>
      <c r="F22" s="110">
        <v>148</v>
      </c>
      <c r="G22" s="110">
        <v>385</v>
      </c>
      <c r="H22" s="110">
        <v>1174</v>
      </c>
      <c r="I22" s="110">
        <v>312</v>
      </c>
      <c r="J22" s="110">
        <v>3614</v>
      </c>
    </row>
    <row r="23" spans="1:10" x14ac:dyDescent="0.2">
      <c r="A23" s="5" t="s">
        <v>411</v>
      </c>
      <c r="B23" s="110">
        <v>61</v>
      </c>
      <c r="C23" s="110">
        <v>260</v>
      </c>
      <c r="D23" s="110">
        <v>392</v>
      </c>
      <c r="E23" s="110">
        <v>132</v>
      </c>
      <c r="F23" s="110">
        <v>95</v>
      </c>
      <c r="G23" s="110">
        <v>114</v>
      </c>
      <c r="H23" s="110">
        <v>1873</v>
      </c>
      <c r="I23" s="110">
        <v>201</v>
      </c>
      <c r="J23" s="110">
        <v>3128</v>
      </c>
    </row>
    <row r="24" spans="1:10" x14ac:dyDescent="0.2">
      <c r="A24" s="5" t="s">
        <v>393</v>
      </c>
      <c r="B24" s="110">
        <v>25</v>
      </c>
      <c r="C24" s="110">
        <v>427</v>
      </c>
      <c r="D24" s="110">
        <v>283</v>
      </c>
      <c r="E24" s="110">
        <v>128</v>
      </c>
      <c r="F24" s="110">
        <v>139</v>
      </c>
      <c r="G24" s="110">
        <v>128</v>
      </c>
      <c r="H24" s="110">
        <v>1311</v>
      </c>
      <c r="I24" s="110">
        <v>425</v>
      </c>
      <c r="J24" s="110">
        <v>2866</v>
      </c>
    </row>
    <row r="25" spans="1:10" x14ac:dyDescent="0.2">
      <c r="A25" s="5" t="s">
        <v>571</v>
      </c>
      <c r="B25" s="110">
        <v>12</v>
      </c>
      <c r="C25" s="110">
        <v>337</v>
      </c>
      <c r="D25" s="110">
        <v>434</v>
      </c>
      <c r="E25" s="110">
        <v>16</v>
      </c>
      <c r="F25" s="110">
        <v>227</v>
      </c>
      <c r="G25" s="110">
        <v>150</v>
      </c>
      <c r="H25" s="110">
        <v>1250</v>
      </c>
      <c r="I25" s="110">
        <v>77</v>
      </c>
      <c r="J25" s="110">
        <v>2503</v>
      </c>
    </row>
    <row r="26" spans="1:10" x14ac:dyDescent="0.2">
      <c r="A26" s="5" t="s">
        <v>369</v>
      </c>
      <c r="B26" s="110">
        <v>111</v>
      </c>
      <c r="C26" s="110">
        <v>332</v>
      </c>
      <c r="D26" s="110">
        <v>165</v>
      </c>
      <c r="E26" s="110">
        <v>63</v>
      </c>
      <c r="F26" s="110">
        <v>250</v>
      </c>
      <c r="G26" s="110">
        <v>236</v>
      </c>
      <c r="H26" s="110">
        <v>813</v>
      </c>
      <c r="I26" s="110">
        <v>177</v>
      </c>
      <c r="J26" s="110">
        <v>2147</v>
      </c>
    </row>
    <row r="27" spans="1:10" x14ac:dyDescent="0.2">
      <c r="A27" s="5" t="s">
        <v>524</v>
      </c>
      <c r="B27" s="110">
        <v>6</v>
      </c>
      <c r="C27" s="110">
        <v>416</v>
      </c>
      <c r="D27" s="110">
        <v>253</v>
      </c>
      <c r="E27" s="110">
        <v>27</v>
      </c>
      <c r="F27" s="110">
        <v>52</v>
      </c>
      <c r="G27" s="110">
        <v>128</v>
      </c>
      <c r="H27" s="110">
        <v>1067</v>
      </c>
      <c r="I27" s="110">
        <v>175</v>
      </c>
      <c r="J27" s="110">
        <v>2124</v>
      </c>
    </row>
    <row r="28" spans="1:10" x14ac:dyDescent="0.2">
      <c r="A28" s="5" t="s">
        <v>114</v>
      </c>
      <c r="B28" s="110">
        <v>10</v>
      </c>
      <c r="C28" s="110">
        <v>369</v>
      </c>
      <c r="D28" s="110">
        <v>189</v>
      </c>
      <c r="E28" s="110">
        <v>60</v>
      </c>
      <c r="F28" s="110">
        <v>110</v>
      </c>
      <c r="G28" s="110">
        <v>184</v>
      </c>
      <c r="H28" s="110">
        <v>935</v>
      </c>
      <c r="I28" s="110">
        <v>239</v>
      </c>
      <c r="J28" s="110">
        <v>2096</v>
      </c>
    </row>
    <row r="29" spans="1:10" x14ac:dyDescent="0.2">
      <c r="A29" s="5" t="s">
        <v>739</v>
      </c>
      <c r="B29" s="110">
        <v>65</v>
      </c>
      <c r="C29" s="110">
        <v>176</v>
      </c>
      <c r="D29" s="110">
        <v>348</v>
      </c>
      <c r="E29" s="110">
        <v>20</v>
      </c>
      <c r="F29" s="110">
        <v>110</v>
      </c>
      <c r="G29" s="110">
        <v>127</v>
      </c>
      <c r="H29" s="110">
        <v>1108</v>
      </c>
      <c r="I29" s="110">
        <v>99</v>
      </c>
      <c r="J29" s="110">
        <v>2053</v>
      </c>
    </row>
    <row r="30" spans="1:10" x14ac:dyDescent="0.2">
      <c r="A30" s="5" t="s">
        <v>328</v>
      </c>
      <c r="B30" s="110">
        <v>3</v>
      </c>
      <c r="C30" s="110">
        <v>226</v>
      </c>
      <c r="D30" s="110">
        <v>206</v>
      </c>
      <c r="E30" s="110">
        <v>37</v>
      </c>
      <c r="F30" s="110">
        <v>15</v>
      </c>
      <c r="G30" s="110">
        <v>115</v>
      </c>
      <c r="H30" s="110">
        <v>777</v>
      </c>
      <c r="I30" s="110">
        <v>274</v>
      </c>
      <c r="J30" s="110">
        <v>1653</v>
      </c>
    </row>
    <row r="31" spans="1:10" x14ac:dyDescent="0.2">
      <c r="A31" s="5" t="s">
        <v>21</v>
      </c>
      <c r="B31" s="110">
        <v>17</v>
      </c>
      <c r="C31" s="110">
        <v>140</v>
      </c>
      <c r="D31" s="110">
        <v>277</v>
      </c>
      <c r="E31" s="110">
        <v>29</v>
      </c>
      <c r="F31" s="110">
        <v>67</v>
      </c>
      <c r="G31" s="110">
        <v>76</v>
      </c>
      <c r="H31" s="110">
        <v>849</v>
      </c>
      <c r="I31" s="110">
        <v>88</v>
      </c>
      <c r="J31" s="110">
        <v>1543</v>
      </c>
    </row>
    <row r="32" spans="1:10" x14ac:dyDescent="0.2">
      <c r="A32" s="5" t="s">
        <v>456</v>
      </c>
      <c r="B32" s="110">
        <v>45</v>
      </c>
      <c r="C32" s="110">
        <v>131</v>
      </c>
      <c r="D32" s="110">
        <v>172</v>
      </c>
      <c r="E32" s="110">
        <v>26</v>
      </c>
      <c r="F32" s="110">
        <v>108</v>
      </c>
      <c r="G32" s="110">
        <v>165</v>
      </c>
      <c r="H32" s="110">
        <v>622</v>
      </c>
      <c r="I32" s="110">
        <v>102</v>
      </c>
      <c r="J32" s="110">
        <v>1371</v>
      </c>
    </row>
    <row r="33" spans="1:10" x14ac:dyDescent="0.2">
      <c r="A33" s="5" t="s">
        <v>178</v>
      </c>
      <c r="B33" s="110">
        <v>3</v>
      </c>
      <c r="C33" s="110">
        <v>222</v>
      </c>
      <c r="D33" s="110">
        <v>114</v>
      </c>
      <c r="E33" s="110">
        <v>25</v>
      </c>
      <c r="F33" s="110">
        <v>96</v>
      </c>
      <c r="G33" s="110">
        <v>92</v>
      </c>
      <c r="H33" s="110">
        <v>660</v>
      </c>
      <c r="I33" s="110">
        <v>119</v>
      </c>
      <c r="J33" s="110">
        <v>1331</v>
      </c>
    </row>
    <row r="34" spans="1:10" x14ac:dyDescent="0.2">
      <c r="A34" s="5" t="s">
        <v>626</v>
      </c>
      <c r="B34" s="110">
        <v>4</v>
      </c>
      <c r="C34" s="110">
        <v>83</v>
      </c>
      <c r="D34" s="110">
        <v>166</v>
      </c>
      <c r="E34" s="110">
        <v>9</v>
      </c>
      <c r="F34" s="110">
        <v>30</v>
      </c>
      <c r="G34" s="110">
        <v>20</v>
      </c>
      <c r="H34" s="110">
        <v>694</v>
      </c>
      <c r="I34" s="110">
        <v>82</v>
      </c>
      <c r="J34" s="110">
        <v>1088</v>
      </c>
    </row>
    <row r="35" spans="1:10" x14ac:dyDescent="0.2">
      <c r="A35" s="5" t="s">
        <v>359</v>
      </c>
      <c r="B35" s="110">
        <v>26</v>
      </c>
      <c r="C35" s="110">
        <v>81</v>
      </c>
      <c r="D35" s="110">
        <v>146</v>
      </c>
      <c r="E35" s="110">
        <v>14</v>
      </c>
      <c r="F35" s="110">
        <v>54</v>
      </c>
      <c r="G35" s="110">
        <v>31</v>
      </c>
      <c r="H35" s="110">
        <v>517</v>
      </c>
      <c r="I35" s="110">
        <v>67</v>
      </c>
      <c r="J35" s="110">
        <v>936</v>
      </c>
    </row>
    <row r="36" spans="1:10" x14ac:dyDescent="0.2">
      <c r="A36" s="5" t="s">
        <v>493</v>
      </c>
      <c r="B36" s="110">
        <v>1</v>
      </c>
      <c r="C36" s="110">
        <v>77</v>
      </c>
      <c r="D36" s="110">
        <v>156</v>
      </c>
      <c r="E36" s="110">
        <v>16</v>
      </c>
      <c r="F36" s="110">
        <v>38</v>
      </c>
      <c r="G36" s="110">
        <v>52</v>
      </c>
      <c r="H36" s="110">
        <v>489</v>
      </c>
      <c r="I36" s="110">
        <v>64</v>
      </c>
      <c r="J36" s="110">
        <v>893</v>
      </c>
    </row>
    <row r="37" spans="1:10" x14ac:dyDescent="0.2">
      <c r="A37" s="5" t="s">
        <v>158</v>
      </c>
      <c r="B37" s="110">
        <v>22</v>
      </c>
      <c r="C37" s="110">
        <v>72</v>
      </c>
      <c r="D37" s="110">
        <v>137</v>
      </c>
      <c r="E37" s="110">
        <v>24</v>
      </c>
      <c r="F37" s="110">
        <v>62</v>
      </c>
      <c r="G37" s="110">
        <v>72</v>
      </c>
      <c r="H37" s="110">
        <v>390</v>
      </c>
      <c r="I37" s="110">
        <v>92</v>
      </c>
      <c r="J37" s="110">
        <v>871</v>
      </c>
    </row>
    <row r="38" spans="1:10" x14ac:dyDescent="0.2">
      <c r="A38" s="5" t="s">
        <v>544</v>
      </c>
      <c r="B38" s="110">
        <v>56</v>
      </c>
      <c r="C38" s="110">
        <v>124</v>
      </c>
      <c r="D38" s="110">
        <v>142</v>
      </c>
      <c r="E38" s="110">
        <v>3</v>
      </c>
      <c r="F38" s="110">
        <v>83</v>
      </c>
      <c r="G38" s="110">
        <v>57</v>
      </c>
      <c r="H38" s="110">
        <v>282</v>
      </c>
      <c r="I38" s="110">
        <v>57</v>
      </c>
      <c r="J38" s="110">
        <v>804</v>
      </c>
    </row>
    <row r="39" spans="1:10" x14ac:dyDescent="0.2">
      <c r="A39" s="5" t="s">
        <v>555</v>
      </c>
      <c r="B39" s="110">
        <v>28</v>
      </c>
      <c r="C39" s="110">
        <v>136</v>
      </c>
      <c r="D39" s="110">
        <v>68</v>
      </c>
      <c r="E39" s="110">
        <v>23</v>
      </c>
      <c r="F39" s="110">
        <v>39</v>
      </c>
      <c r="G39" s="110">
        <v>39</v>
      </c>
      <c r="H39" s="110">
        <v>219</v>
      </c>
      <c r="I39" s="110">
        <v>187</v>
      </c>
      <c r="J39" s="110">
        <v>739</v>
      </c>
    </row>
    <row r="40" spans="1:10" x14ac:dyDescent="0.2">
      <c r="A40" s="5" t="s">
        <v>231</v>
      </c>
      <c r="B40" s="110">
        <v>21</v>
      </c>
      <c r="C40" s="110">
        <v>85</v>
      </c>
      <c r="D40" s="110">
        <v>88</v>
      </c>
      <c r="E40" s="110">
        <v>9</v>
      </c>
      <c r="F40" s="110">
        <v>47</v>
      </c>
      <c r="G40" s="110">
        <v>43</v>
      </c>
      <c r="H40" s="110">
        <v>373</v>
      </c>
      <c r="I40" s="110">
        <v>65</v>
      </c>
      <c r="J40" s="110">
        <v>731</v>
      </c>
    </row>
    <row r="41" spans="1:10" x14ac:dyDescent="0.2">
      <c r="A41" s="5" t="s">
        <v>574</v>
      </c>
      <c r="B41" s="110">
        <v>4</v>
      </c>
      <c r="C41" s="110">
        <v>66</v>
      </c>
      <c r="D41" s="110">
        <v>48</v>
      </c>
      <c r="E41" s="110">
        <v>10</v>
      </c>
      <c r="F41" s="110">
        <v>22</v>
      </c>
      <c r="G41" s="110">
        <v>23</v>
      </c>
      <c r="H41" s="110">
        <v>422</v>
      </c>
      <c r="I41" s="110">
        <v>43</v>
      </c>
      <c r="J41" s="110">
        <v>638</v>
      </c>
    </row>
    <row r="42" spans="1:10" x14ac:dyDescent="0.2">
      <c r="A42" s="5" t="s">
        <v>319</v>
      </c>
      <c r="B42" s="110">
        <v>18</v>
      </c>
      <c r="C42" s="110">
        <v>60</v>
      </c>
      <c r="D42" s="110">
        <v>67</v>
      </c>
      <c r="E42" s="110">
        <v>19</v>
      </c>
      <c r="F42" s="110">
        <v>26</v>
      </c>
      <c r="G42" s="110">
        <v>23</v>
      </c>
      <c r="H42" s="110">
        <v>318</v>
      </c>
      <c r="I42" s="110">
        <v>54</v>
      </c>
      <c r="J42" s="110">
        <v>585</v>
      </c>
    </row>
    <row r="43" spans="1:10" x14ac:dyDescent="0.2">
      <c r="A43" s="5" t="s">
        <v>252</v>
      </c>
      <c r="B43" s="110">
        <v>41</v>
      </c>
      <c r="C43" s="110">
        <v>43</v>
      </c>
      <c r="D43" s="110">
        <v>42</v>
      </c>
      <c r="E43" s="110">
        <v>12</v>
      </c>
      <c r="F43" s="110">
        <v>49</v>
      </c>
      <c r="G43" s="110">
        <v>26</v>
      </c>
      <c r="H43" s="110">
        <v>190</v>
      </c>
      <c r="I43" s="110">
        <v>70</v>
      </c>
      <c r="J43" s="110">
        <v>473</v>
      </c>
    </row>
    <row r="44" spans="1:10" x14ac:dyDescent="0.2">
      <c r="A44" s="5" t="s">
        <v>207</v>
      </c>
      <c r="B44" s="110">
        <v>1</v>
      </c>
      <c r="C44" s="110">
        <v>20</v>
      </c>
      <c r="D44" s="110">
        <v>74</v>
      </c>
      <c r="E44" s="110">
        <v>4</v>
      </c>
      <c r="F44" s="110">
        <v>5</v>
      </c>
      <c r="G44" s="110">
        <v>22</v>
      </c>
      <c r="H44" s="110">
        <v>198</v>
      </c>
      <c r="I44" s="110">
        <v>40</v>
      </c>
      <c r="J44" s="110">
        <v>364</v>
      </c>
    </row>
    <row r="45" spans="1:10" x14ac:dyDescent="0.2">
      <c r="A45" s="5" t="s">
        <v>615</v>
      </c>
      <c r="B45" s="110"/>
      <c r="C45" s="110">
        <v>19</v>
      </c>
      <c r="D45" s="110">
        <v>37</v>
      </c>
      <c r="E45" s="110">
        <v>1</v>
      </c>
      <c r="F45" s="110">
        <v>3</v>
      </c>
      <c r="G45" s="110">
        <v>10</v>
      </c>
      <c r="H45" s="110">
        <v>274</v>
      </c>
      <c r="I45" s="110">
        <v>12</v>
      </c>
      <c r="J45" s="110">
        <v>356</v>
      </c>
    </row>
    <row r="46" spans="1:10" x14ac:dyDescent="0.2">
      <c r="A46" s="5" t="s">
        <v>80</v>
      </c>
      <c r="B46" s="110">
        <v>7</v>
      </c>
      <c r="C46" s="110">
        <v>24</v>
      </c>
      <c r="D46" s="110">
        <v>28</v>
      </c>
      <c r="E46" s="110">
        <v>10</v>
      </c>
      <c r="F46" s="110">
        <v>18</v>
      </c>
      <c r="G46" s="110">
        <v>10</v>
      </c>
      <c r="H46" s="110">
        <v>228</v>
      </c>
      <c r="I46" s="110">
        <v>22</v>
      </c>
      <c r="J46" s="110">
        <v>347</v>
      </c>
    </row>
    <row r="47" spans="1:10" x14ac:dyDescent="0.2">
      <c r="A47" s="5" t="s">
        <v>163</v>
      </c>
      <c r="B47" s="110"/>
      <c r="C47" s="110">
        <v>32</v>
      </c>
      <c r="D47" s="110">
        <v>25</v>
      </c>
      <c r="E47" s="110">
        <v>1</v>
      </c>
      <c r="F47" s="110">
        <v>12</v>
      </c>
      <c r="G47" s="110">
        <v>17</v>
      </c>
      <c r="H47" s="110">
        <v>188</v>
      </c>
      <c r="I47" s="110">
        <v>12</v>
      </c>
      <c r="J47" s="110">
        <v>287</v>
      </c>
    </row>
    <row r="48" spans="1:10" x14ac:dyDescent="0.2">
      <c r="A48" s="5" t="s">
        <v>136</v>
      </c>
      <c r="B48" s="110"/>
      <c r="C48" s="110">
        <v>26</v>
      </c>
      <c r="D48" s="110">
        <v>58</v>
      </c>
      <c r="E48" s="110">
        <v>1</v>
      </c>
      <c r="F48" s="110">
        <v>3</v>
      </c>
      <c r="G48" s="110">
        <v>12</v>
      </c>
      <c r="H48" s="110">
        <v>169</v>
      </c>
      <c r="I48" s="110">
        <v>15</v>
      </c>
      <c r="J48" s="110">
        <v>284</v>
      </c>
    </row>
    <row r="49" spans="1:10" x14ac:dyDescent="0.2">
      <c r="A49" s="5" t="s">
        <v>196</v>
      </c>
      <c r="B49" s="110">
        <v>14</v>
      </c>
      <c r="C49" s="110">
        <v>36</v>
      </c>
      <c r="D49" s="110">
        <v>38</v>
      </c>
      <c r="E49" s="110">
        <v>11</v>
      </c>
      <c r="F49" s="110">
        <v>12</v>
      </c>
      <c r="G49" s="110">
        <v>10</v>
      </c>
      <c r="H49" s="110">
        <v>119</v>
      </c>
      <c r="I49" s="110">
        <v>43</v>
      </c>
      <c r="J49" s="110">
        <v>283</v>
      </c>
    </row>
    <row r="50" spans="1:10" x14ac:dyDescent="0.2">
      <c r="A50" s="5" t="s">
        <v>71</v>
      </c>
      <c r="B50" s="110">
        <v>4</v>
      </c>
      <c r="C50" s="110">
        <v>20</v>
      </c>
      <c r="D50" s="110">
        <v>22</v>
      </c>
      <c r="E50" s="110">
        <v>6</v>
      </c>
      <c r="F50" s="110">
        <v>25</v>
      </c>
      <c r="G50" s="110">
        <v>25</v>
      </c>
      <c r="H50" s="110">
        <v>131</v>
      </c>
      <c r="I50" s="110">
        <v>30</v>
      </c>
      <c r="J50" s="110">
        <v>263</v>
      </c>
    </row>
    <row r="51" spans="1:10" x14ac:dyDescent="0.2">
      <c r="A51" s="5" t="s">
        <v>380</v>
      </c>
      <c r="B51" s="110">
        <v>1</v>
      </c>
      <c r="C51" s="110">
        <v>23</v>
      </c>
      <c r="D51" s="110">
        <v>32</v>
      </c>
      <c r="E51" s="110">
        <v>5</v>
      </c>
      <c r="F51" s="110">
        <v>15</v>
      </c>
      <c r="G51" s="110">
        <v>8</v>
      </c>
      <c r="H51" s="110">
        <v>140</v>
      </c>
      <c r="I51" s="110">
        <v>23</v>
      </c>
      <c r="J51" s="110">
        <v>247</v>
      </c>
    </row>
    <row r="52" spans="1:10" x14ac:dyDescent="0.2">
      <c r="A52" s="5" t="s">
        <v>273</v>
      </c>
      <c r="B52" s="110">
        <v>1</v>
      </c>
      <c r="C52" s="110">
        <v>10</v>
      </c>
      <c r="D52" s="110">
        <v>32</v>
      </c>
      <c r="E52" s="110">
        <v>1</v>
      </c>
      <c r="F52" s="110">
        <v>7</v>
      </c>
      <c r="G52" s="110">
        <v>10</v>
      </c>
      <c r="H52" s="110">
        <v>156</v>
      </c>
      <c r="I52" s="110">
        <v>21</v>
      </c>
      <c r="J52" s="110">
        <v>238</v>
      </c>
    </row>
    <row r="53" spans="1:10" x14ac:dyDescent="0.2">
      <c r="A53" s="5" t="s">
        <v>616</v>
      </c>
      <c r="B53" s="110">
        <v>3</v>
      </c>
      <c r="C53" s="110">
        <v>18</v>
      </c>
      <c r="D53" s="110">
        <v>39</v>
      </c>
      <c r="E53" s="110">
        <v>1</v>
      </c>
      <c r="F53" s="110">
        <v>11</v>
      </c>
      <c r="G53" s="110">
        <v>9</v>
      </c>
      <c r="H53" s="110">
        <v>129</v>
      </c>
      <c r="I53" s="110">
        <v>7</v>
      </c>
      <c r="J53" s="110">
        <v>217</v>
      </c>
    </row>
    <row r="54" spans="1:10" x14ac:dyDescent="0.2">
      <c r="A54" s="5" t="s">
        <v>291</v>
      </c>
      <c r="B54" s="110">
        <v>2</v>
      </c>
      <c r="C54" s="110">
        <v>15</v>
      </c>
      <c r="D54" s="110">
        <v>18</v>
      </c>
      <c r="E54" s="110">
        <v>1</v>
      </c>
      <c r="F54" s="110">
        <v>11</v>
      </c>
      <c r="G54" s="110">
        <v>19</v>
      </c>
      <c r="H54" s="110">
        <v>112</v>
      </c>
      <c r="I54" s="110">
        <v>8</v>
      </c>
      <c r="J54" s="110">
        <v>186</v>
      </c>
    </row>
    <row r="55" spans="1:10" x14ac:dyDescent="0.2">
      <c r="A55" s="5" t="s">
        <v>156</v>
      </c>
      <c r="B55" s="110">
        <v>1</v>
      </c>
      <c r="C55" s="110">
        <v>17</v>
      </c>
      <c r="D55" s="110">
        <v>20</v>
      </c>
      <c r="E55" s="110">
        <v>1</v>
      </c>
      <c r="F55" s="110">
        <v>13</v>
      </c>
      <c r="G55" s="110">
        <v>12</v>
      </c>
      <c r="H55" s="110">
        <v>99</v>
      </c>
      <c r="I55" s="110">
        <v>5</v>
      </c>
      <c r="J55" s="110">
        <v>168</v>
      </c>
    </row>
    <row r="56" spans="1:10" x14ac:dyDescent="0.2">
      <c r="A56" s="5" t="s">
        <v>237</v>
      </c>
      <c r="B56" s="110">
        <v>1</v>
      </c>
      <c r="C56" s="110">
        <v>4</v>
      </c>
      <c r="D56" s="110">
        <v>15</v>
      </c>
      <c r="E56" s="110">
        <v>16</v>
      </c>
      <c r="F56" s="110">
        <v>8</v>
      </c>
      <c r="G56" s="110">
        <v>2</v>
      </c>
      <c r="H56" s="110">
        <v>84</v>
      </c>
      <c r="I56" s="110">
        <v>5</v>
      </c>
      <c r="J56" s="110">
        <v>135</v>
      </c>
    </row>
    <row r="57" spans="1:10" x14ac:dyDescent="0.2">
      <c r="A57" s="5" t="s">
        <v>532</v>
      </c>
      <c r="B57" s="110"/>
      <c r="C57" s="110">
        <v>16</v>
      </c>
      <c r="D57" s="110">
        <v>28</v>
      </c>
      <c r="E57" s="110">
        <v>2</v>
      </c>
      <c r="F57" s="110">
        <v>2</v>
      </c>
      <c r="G57" s="110">
        <v>23</v>
      </c>
      <c r="H57" s="110">
        <v>37</v>
      </c>
      <c r="I57" s="110">
        <v>14</v>
      </c>
      <c r="J57" s="110">
        <v>122</v>
      </c>
    </row>
    <row r="58" spans="1:10" x14ac:dyDescent="0.2">
      <c r="A58" s="5" t="s">
        <v>437</v>
      </c>
      <c r="B58" s="110"/>
      <c r="C58" s="110">
        <v>7</v>
      </c>
      <c r="D58" s="110">
        <v>16</v>
      </c>
      <c r="E58" s="110"/>
      <c r="F58" s="110">
        <v>2</v>
      </c>
      <c r="G58" s="110">
        <v>3</v>
      </c>
      <c r="H58" s="110">
        <v>43</v>
      </c>
      <c r="I58" s="110">
        <v>17</v>
      </c>
      <c r="J58" s="110">
        <v>88</v>
      </c>
    </row>
    <row r="59" spans="1:10" x14ac:dyDescent="0.2">
      <c r="A59" s="5" t="s">
        <v>32</v>
      </c>
      <c r="B59" s="110">
        <v>1</v>
      </c>
      <c r="C59" s="110">
        <v>4</v>
      </c>
      <c r="D59" s="110">
        <v>10</v>
      </c>
      <c r="E59" s="110"/>
      <c r="F59" s="110">
        <v>5</v>
      </c>
      <c r="G59" s="110">
        <v>4</v>
      </c>
      <c r="H59" s="110">
        <v>42</v>
      </c>
      <c r="I59" s="110">
        <v>6</v>
      </c>
      <c r="J59" s="110">
        <v>72</v>
      </c>
    </row>
    <row r="60" spans="1:10" x14ac:dyDescent="0.2">
      <c r="A60" s="5" t="s">
        <v>355</v>
      </c>
      <c r="B60" s="110"/>
      <c r="C60" s="110">
        <v>4</v>
      </c>
      <c r="D60" s="110">
        <v>10</v>
      </c>
      <c r="E60" s="110">
        <v>1</v>
      </c>
      <c r="F60" s="110"/>
      <c r="G60" s="110">
        <v>4</v>
      </c>
      <c r="H60" s="110">
        <v>40</v>
      </c>
      <c r="I60" s="110">
        <v>3</v>
      </c>
      <c r="J60" s="110">
        <v>62</v>
      </c>
    </row>
    <row r="61" spans="1:10" x14ac:dyDescent="0.2">
      <c r="A61" s="5" t="s">
        <v>485</v>
      </c>
      <c r="B61" s="110"/>
      <c r="C61" s="110">
        <v>1</v>
      </c>
      <c r="D61" s="110">
        <v>11</v>
      </c>
      <c r="E61" s="110"/>
      <c r="F61" s="110"/>
      <c r="G61" s="110"/>
      <c r="H61" s="110">
        <v>42</v>
      </c>
      <c r="I61" s="110">
        <v>6</v>
      </c>
      <c r="J61" s="110">
        <v>60</v>
      </c>
    </row>
    <row r="62" spans="1:10" x14ac:dyDescent="0.2">
      <c r="A62" s="5" t="s">
        <v>517</v>
      </c>
      <c r="B62" s="110"/>
      <c r="C62" s="110">
        <v>2</v>
      </c>
      <c r="D62" s="110">
        <v>2</v>
      </c>
      <c r="E62" s="110"/>
      <c r="F62" s="110"/>
      <c r="G62" s="110">
        <v>1</v>
      </c>
      <c r="H62" s="110">
        <v>33</v>
      </c>
      <c r="I62" s="110">
        <v>1</v>
      </c>
      <c r="J62" s="110">
        <v>39</v>
      </c>
    </row>
    <row r="63" spans="1:10" x14ac:dyDescent="0.2">
      <c r="A63" s="5" t="s">
        <v>313</v>
      </c>
      <c r="B63" s="110"/>
      <c r="C63" s="110">
        <v>5</v>
      </c>
      <c r="D63" s="110">
        <v>7</v>
      </c>
      <c r="E63" s="110"/>
      <c r="F63" s="110">
        <v>1</v>
      </c>
      <c r="G63" s="110">
        <v>1</v>
      </c>
      <c r="H63" s="110">
        <v>23</v>
      </c>
      <c r="I63" s="110">
        <v>2</v>
      </c>
      <c r="J63" s="110">
        <v>39</v>
      </c>
    </row>
    <row r="64" spans="1:10" x14ac:dyDescent="0.2">
      <c r="A64" s="5" t="s">
        <v>300</v>
      </c>
      <c r="B64" s="110">
        <v>3</v>
      </c>
      <c r="C64" s="110">
        <v>2</v>
      </c>
      <c r="D64" s="110">
        <v>13</v>
      </c>
      <c r="E64" s="110"/>
      <c r="F64" s="110"/>
      <c r="G64" s="110">
        <v>5</v>
      </c>
      <c r="H64" s="110">
        <v>13</v>
      </c>
      <c r="I64" s="110">
        <v>1</v>
      </c>
      <c r="J64" s="110">
        <v>37</v>
      </c>
    </row>
    <row r="65" spans="1:10" x14ac:dyDescent="0.2">
      <c r="A65" s="5" t="s">
        <v>541</v>
      </c>
      <c r="B65" s="110">
        <v>2</v>
      </c>
      <c r="C65" s="110">
        <v>5</v>
      </c>
      <c r="D65" s="110">
        <v>6</v>
      </c>
      <c r="E65" s="110"/>
      <c r="F65" s="110">
        <v>5</v>
      </c>
      <c r="G65" s="110">
        <v>2</v>
      </c>
      <c r="H65" s="110">
        <v>14</v>
      </c>
      <c r="I65" s="110">
        <v>3</v>
      </c>
      <c r="J65" s="110">
        <v>37</v>
      </c>
    </row>
    <row r="66" spans="1:10" x14ac:dyDescent="0.2">
      <c r="A66" s="5" t="s">
        <v>694</v>
      </c>
      <c r="B66" s="110"/>
      <c r="C66" s="110">
        <v>1</v>
      </c>
      <c r="D66" s="110">
        <v>15</v>
      </c>
      <c r="E66" s="110"/>
      <c r="F66" s="110"/>
      <c r="G66" s="110"/>
      <c r="H66" s="110">
        <v>18</v>
      </c>
      <c r="I66" s="110">
        <v>2</v>
      </c>
      <c r="J66" s="110">
        <v>36</v>
      </c>
    </row>
    <row r="67" spans="1:10" x14ac:dyDescent="0.2">
      <c r="A67" s="5" t="s">
        <v>2</v>
      </c>
      <c r="B67" s="110">
        <v>2</v>
      </c>
      <c r="C67" s="110">
        <v>3</v>
      </c>
      <c r="D67" s="110">
        <v>6</v>
      </c>
      <c r="E67" s="110">
        <v>1</v>
      </c>
      <c r="F67" s="110">
        <v>1</v>
      </c>
      <c r="G67" s="110">
        <v>3</v>
      </c>
      <c r="H67" s="110">
        <v>14</v>
      </c>
      <c r="I67" s="110">
        <v>5</v>
      </c>
      <c r="J67" s="110">
        <v>35</v>
      </c>
    </row>
    <row r="68" spans="1:10" x14ac:dyDescent="0.2">
      <c r="A68" s="5" t="s">
        <v>24</v>
      </c>
      <c r="B68" s="110"/>
      <c r="C68" s="110">
        <v>1</v>
      </c>
      <c r="D68" s="110">
        <v>1</v>
      </c>
      <c r="E68" s="110"/>
      <c r="F68" s="110">
        <v>2</v>
      </c>
      <c r="G68" s="110">
        <v>1</v>
      </c>
      <c r="H68" s="110">
        <v>29</v>
      </c>
      <c r="I68" s="110">
        <v>1</v>
      </c>
      <c r="J68" s="110">
        <v>35</v>
      </c>
    </row>
    <row r="69" spans="1:10" x14ac:dyDescent="0.2">
      <c r="A69" s="5" t="s">
        <v>384</v>
      </c>
      <c r="B69" s="110">
        <v>1</v>
      </c>
      <c r="C69" s="110">
        <v>5</v>
      </c>
      <c r="D69" s="110">
        <v>3</v>
      </c>
      <c r="E69" s="110">
        <v>3</v>
      </c>
      <c r="F69" s="110">
        <v>1</v>
      </c>
      <c r="G69" s="110"/>
      <c r="H69" s="110">
        <v>15</v>
      </c>
      <c r="I69" s="110">
        <v>4</v>
      </c>
      <c r="J69" s="110">
        <v>32</v>
      </c>
    </row>
    <row r="70" spans="1:10" x14ac:dyDescent="0.2">
      <c r="A70" s="5" t="s">
        <v>250</v>
      </c>
      <c r="B70" s="110">
        <v>1</v>
      </c>
      <c r="C70" s="110"/>
      <c r="D70" s="110">
        <v>5</v>
      </c>
      <c r="E70" s="110"/>
      <c r="F70" s="110">
        <v>1</v>
      </c>
      <c r="G70" s="110">
        <v>5</v>
      </c>
      <c r="H70" s="110">
        <v>17</v>
      </c>
      <c r="I70" s="110"/>
      <c r="J70" s="110">
        <v>29</v>
      </c>
    </row>
    <row r="71" spans="1:10" x14ac:dyDescent="0.2">
      <c r="A71" s="5" t="s">
        <v>724</v>
      </c>
      <c r="B71" s="110"/>
      <c r="C71" s="110">
        <v>10</v>
      </c>
      <c r="D71" s="110">
        <v>3</v>
      </c>
      <c r="E71" s="110"/>
      <c r="F71" s="110">
        <v>3</v>
      </c>
      <c r="G71" s="110">
        <v>1</v>
      </c>
      <c r="H71" s="110">
        <v>12</v>
      </c>
      <c r="I71" s="110"/>
      <c r="J71" s="110">
        <v>29</v>
      </c>
    </row>
    <row r="72" spans="1:10" x14ac:dyDescent="0.2">
      <c r="A72" s="5" t="s">
        <v>909</v>
      </c>
      <c r="B72" s="110"/>
      <c r="C72" s="110">
        <v>11</v>
      </c>
      <c r="D72" s="110">
        <v>2</v>
      </c>
      <c r="E72" s="110"/>
      <c r="F72" s="110"/>
      <c r="G72" s="110">
        <v>6</v>
      </c>
      <c r="H72" s="110">
        <v>5</v>
      </c>
      <c r="I72" s="110">
        <v>3</v>
      </c>
      <c r="J72" s="110">
        <v>27</v>
      </c>
    </row>
    <row r="73" spans="1:10" x14ac:dyDescent="0.2">
      <c r="A73" s="5" t="s">
        <v>390</v>
      </c>
      <c r="B73" s="110"/>
      <c r="C73" s="110"/>
      <c r="D73" s="110">
        <v>2</v>
      </c>
      <c r="E73" s="110">
        <v>1</v>
      </c>
      <c r="F73" s="110">
        <v>1</v>
      </c>
      <c r="G73" s="110">
        <v>4</v>
      </c>
      <c r="H73" s="110">
        <v>17</v>
      </c>
      <c r="I73" s="110">
        <v>1</v>
      </c>
      <c r="J73" s="110">
        <v>26</v>
      </c>
    </row>
    <row r="74" spans="1:10" x14ac:dyDescent="0.2">
      <c r="A74" s="5" t="s">
        <v>185</v>
      </c>
      <c r="B74" s="110"/>
      <c r="C74" s="110"/>
      <c r="D74" s="110">
        <v>3</v>
      </c>
      <c r="E74" s="110">
        <v>2</v>
      </c>
      <c r="F74" s="110"/>
      <c r="G74" s="110"/>
      <c r="H74" s="110">
        <v>17</v>
      </c>
      <c r="I74" s="110">
        <v>2</v>
      </c>
      <c r="J74" s="110">
        <v>24</v>
      </c>
    </row>
    <row r="75" spans="1:10" x14ac:dyDescent="0.2">
      <c r="A75" s="5" t="s">
        <v>192</v>
      </c>
      <c r="B75" s="110"/>
      <c r="C75" s="110">
        <v>3</v>
      </c>
      <c r="D75" s="110"/>
      <c r="E75" s="110">
        <v>1</v>
      </c>
      <c r="F75" s="110"/>
      <c r="G75" s="110">
        <v>1</v>
      </c>
      <c r="H75" s="110">
        <v>9</v>
      </c>
      <c r="I75" s="110">
        <v>3</v>
      </c>
      <c r="J75" s="110">
        <v>17</v>
      </c>
    </row>
    <row r="76" spans="1:10" x14ac:dyDescent="0.2">
      <c r="A76" s="5" t="s">
        <v>7</v>
      </c>
      <c r="B76" s="110"/>
      <c r="C76" s="110"/>
      <c r="D76" s="110">
        <v>3</v>
      </c>
      <c r="E76" s="110"/>
      <c r="F76" s="110"/>
      <c r="G76" s="110">
        <v>1</v>
      </c>
      <c r="H76" s="110">
        <v>10</v>
      </c>
      <c r="I76" s="110">
        <v>2</v>
      </c>
      <c r="J76" s="110">
        <v>16</v>
      </c>
    </row>
    <row r="77" spans="1:10" x14ac:dyDescent="0.2">
      <c r="A77" s="5" t="s">
        <v>68</v>
      </c>
      <c r="B77" s="110"/>
      <c r="C77" s="110">
        <v>1</v>
      </c>
      <c r="D77" s="110">
        <v>4</v>
      </c>
      <c r="E77" s="110"/>
      <c r="F77" s="110"/>
      <c r="G77" s="110"/>
      <c r="H77" s="110">
        <v>9</v>
      </c>
      <c r="I77" s="110">
        <v>2</v>
      </c>
      <c r="J77" s="110">
        <v>16</v>
      </c>
    </row>
    <row r="78" spans="1:10" x14ac:dyDescent="0.2">
      <c r="A78" s="5" t="s">
        <v>145</v>
      </c>
      <c r="B78" s="110"/>
      <c r="C78" s="110">
        <v>5</v>
      </c>
      <c r="D78" s="110">
        <v>2</v>
      </c>
      <c r="E78" s="110"/>
      <c r="F78" s="110"/>
      <c r="G78" s="110">
        <v>2</v>
      </c>
      <c r="H78" s="110">
        <v>6</v>
      </c>
      <c r="I78" s="110">
        <v>1</v>
      </c>
      <c r="J78" s="110">
        <v>16</v>
      </c>
    </row>
    <row r="79" spans="1:10" x14ac:dyDescent="0.2">
      <c r="A79" s="5" t="s">
        <v>539</v>
      </c>
      <c r="B79" s="110"/>
      <c r="C79" s="110">
        <v>1</v>
      </c>
      <c r="D79" s="110">
        <v>3</v>
      </c>
      <c r="E79" s="110"/>
      <c r="F79" s="110">
        <v>3</v>
      </c>
      <c r="G79" s="110">
        <v>1</v>
      </c>
      <c r="H79" s="110">
        <v>6</v>
      </c>
      <c r="I79" s="110">
        <v>1</v>
      </c>
      <c r="J79" s="110">
        <v>15</v>
      </c>
    </row>
    <row r="80" spans="1:10" x14ac:dyDescent="0.2">
      <c r="A80" s="5" t="s">
        <v>451</v>
      </c>
      <c r="B80" s="110"/>
      <c r="C80" s="110">
        <v>3</v>
      </c>
      <c r="D80" s="110">
        <v>1</v>
      </c>
      <c r="E80" s="110">
        <v>1</v>
      </c>
      <c r="F80" s="110">
        <v>1</v>
      </c>
      <c r="G80" s="110">
        <v>4</v>
      </c>
      <c r="H80" s="110">
        <v>4</v>
      </c>
      <c r="I80" s="110"/>
      <c r="J80" s="110">
        <v>14</v>
      </c>
    </row>
    <row r="81" spans="1:10" x14ac:dyDescent="0.2">
      <c r="A81" s="5" t="s">
        <v>297</v>
      </c>
      <c r="B81" s="110"/>
      <c r="C81" s="110"/>
      <c r="D81" s="110"/>
      <c r="E81" s="110"/>
      <c r="F81" s="110"/>
      <c r="G81" s="110"/>
      <c r="H81" s="110">
        <v>4</v>
      </c>
      <c r="I81" s="110">
        <v>10</v>
      </c>
      <c r="J81" s="110">
        <v>14</v>
      </c>
    </row>
    <row r="82" spans="1:10" x14ac:dyDescent="0.2">
      <c r="A82" s="5" t="s">
        <v>629</v>
      </c>
      <c r="B82" s="110"/>
      <c r="C82" s="110">
        <v>2</v>
      </c>
      <c r="D82" s="110">
        <v>2</v>
      </c>
      <c r="E82" s="110"/>
      <c r="F82" s="110">
        <v>2</v>
      </c>
      <c r="G82" s="110">
        <v>4</v>
      </c>
      <c r="H82" s="110">
        <v>1</v>
      </c>
      <c r="I82" s="110">
        <v>1</v>
      </c>
      <c r="J82" s="110">
        <v>12</v>
      </c>
    </row>
    <row r="83" spans="1:10" x14ac:dyDescent="0.2">
      <c r="A83" s="5" t="s">
        <v>278</v>
      </c>
      <c r="B83" s="110"/>
      <c r="C83" s="110">
        <v>1</v>
      </c>
      <c r="D83" s="110">
        <v>2</v>
      </c>
      <c r="E83" s="110"/>
      <c r="F83" s="110">
        <v>2</v>
      </c>
      <c r="G83" s="110"/>
      <c r="H83" s="110">
        <v>6</v>
      </c>
      <c r="I83" s="110">
        <v>1</v>
      </c>
      <c r="J83" s="110">
        <v>12</v>
      </c>
    </row>
    <row r="84" spans="1:10" x14ac:dyDescent="0.2">
      <c r="A84" s="5" t="s">
        <v>147</v>
      </c>
      <c r="B84" s="110">
        <v>3</v>
      </c>
      <c r="C84" s="110"/>
      <c r="D84" s="110"/>
      <c r="E84" s="110"/>
      <c r="F84" s="110">
        <v>2</v>
      </c>
      <c r="G84" s="110">
        <v>2</v>
      </c>
      <c r="H84" s="110">
        <v>2</v>
      </c>
      <c r="I84" s="110">
        <v>2</v>
      </c>
      <c r="J84" s="110">
        <v>11</v>
      </c>
    </row>
    <row r="85" spans="1:10" x14ac:dyDescent="0.2">
      <c r="A85" s="5" t="s">
        <v>477</v>
      </c>
      <c r="B85" s="110"/>
      <c r="C85" s="110">
        <v>1</v>
      </c>
      <c r="D85" s="110"/>
      <c r="E85" s="110"/>
      <c r="F85" s="110"/>
      <c r="G85" s="110"/>
      <c r="H85" s="110">
        <v>10</v>
      </c>
      <c r="I85" s="110"/>
      <c r="J85" s="110">
        <v>11</v>
      </c>
    </row>
    <row r="86" spans="1:10" x14ac:dyDescent="0.2">
      <c r="A86" s="5" t="s">
        <v>491</v>
      </c>
      <c r="B86" s="110"/>
      <c r="C86" s="110"/>
      <c r="D86" s="110">
        <v>1</v>
      </c>
      <c r="E86" s="110"/>
      <c r="F86" s="110"/>
      <c r="G86" s="110"/>
      <c r="H86" s="110">
        <v>8</v>
      </c>
      <c r="I86" s="110"/>
      <c r="J86" s="110">
        <v>9</v>
      </c>
    </row>
    <row r="87" spans="1:10" x14ac:dyDescent="0.2">
      <c r="A87" s="5" t="s">
        <v>11</v>
      </c>
      <c r="B87" s="110"/>
      <c r="C87" s="110"/>
      <c r="D87" s="110"/>
      <c r="E87" s="110"/>
      <c r="F87" s="110"/>
      <c r="G87" s="110"/>
      <c r="H87" s="110">
        <v>6</v>
      </c>
      <c r="I87" s="110"/>
      <c r="J87" s="110">
        <v>6</v>
      </c>
    </row>
    <row r="88" spans="1:10" x14ac:dyDescent="0.2">
      <c r="A88" s="5" t="s">
        <v>367</v>
      </c>
      <c r="B88" s="110"/>
      <c r="C88" s="110">
        <v>1</v>
      </c>
      <c r="D88" s="110"/>
      <c r="E88" s="110"/>
      <c r="F88" s="110">
        <v>1</v>
      </c>
      <c r="G88" s="110">
        <v>1</v>
      </c>
      <c r="H88" s="110">
        <v>3</v>
      </c>
      <c r="I88" s="110"/>
      <c r="J88" s="110">
        <v>6</v>
      </c>
    </row>
    <row r="89" spans="1:10" x14ac:dyDescent="0.2">
      <c r="A89" s="5" t="s">
        <v>432</v>
      </c>
      <c r="B89" s="110"/>
      <c r="C89" s="110"/>
      <c r="D89" s="110"/>
      <c r="E89" s="110">
        <v>1</v>
      </c>
      <c r="F89" s="110"/>
      <c r="G89" s="110"/>
      <c r="H89" s="110">
        <v>4</v>
      </c>
      <c r="I89" s="110"/>
      <c r="J89" s="110">
        <v>5</v>
      </c>
    </row>
    <row r="90" spans="1:10" x14ac:dyDescent="0.2">
      <c r="A90" s="5" t="s">
        <v>276</v>
      </c>
      <c r="B90" s="110"/>
      <c r="C90" s="110">
        <v>1</v>
      </c>
      <c r="D90" s="110"/>
      <c r="E90" s="110"/>
      <c r="F90" s="110">
        <v>1</v>
      </c>
      <c r="G90" s="110">
        <v>1</v>
      </c>
      <c r="H90" s="110">
        <v>2</v>
      </c>
      <c r="I90" s="110"/>
      <c r="J90" s="110">
        <v>5</v>
      </c>
    </row>
    <row r="91" spans="1:10" x14ac:dyDescent="0.2">
      <c r="A91" s="5" t="s">
        <v>26</v>
      </c>
      <c r="B91" s="110"/>
      <c r="C91" s="110"/>
      <c r="D91" s="110">
        <v>1</v>
      </c>
      <c r="E91" s="110"/>
      <c r="F91" s="110"/>
      <c r="G91" s="110"/>
      <c r="H91" s="110">
        <v>4</v>
      </c>
      <c r="I91" s="110"/>
      <c r="J91" s="110">
        <v>5</v>
      </c>
    </row>
    <row r="92" spans="1:10" x14ac:dyDescent="0.2">
      <c r="A92" s="5" t="s">
        <v>143</v>
      </c>
      <c r="B92" s="110"/>
      <c r="C92" s="110"/>
      <c r="D92" s="110"/>
      <c r="E92" s="110">
        <v>1</v>
      </c>
      <c r="F92" s="110"/>
      <c r="G92" s="110"/>
      <c r="H92" s="110">
        <v>2</v>
      </c>
      <c r="I92" s="110">
        <v>2</v>
      </c>
      <c r="J92" s="110">
        <v>5</v>
      </c>
    </row>
    <row r="93" spans="1:10" x14ac:dyDescent="0.2">
      <c r="A93" s="5" t="s">
        <v>537</v>
      </c>
      <c r="B93" s="110"/>
      <c r="C93" s="110"/>
      <c r="D93" s="110">
        <v>1</v>
      </c>
      <c r="E93" s="110"/>
      <c r="F93" s="110"/>
      <c r="G93" s="110"/>
      <c r="H93" s="110">
        <v>2</v>
      </c>
      <c r="I93" s="110">
        <v>1</v>
      </c>
      <c r="J93" s="110">
        <v>4</v>
      </c>
    </row>
    <row r="94" spans="1:10" x14ac:dyDescent="0.2">
      <c r="A94" s="5" t="s">
        <v>634</v>
      </c>
      <c r="B94" s="110"/>
      <c r="C94" s="110">
        <v>1</v>
      </c>
      <c r="D94" s="110"/>
      <c r="E94" s="110"/>
      <c r="F94" s="110"/>
      <c r="G94" s="110">
        <v>2</v>
      </c>
      <c r="H94" s="110"/>
      <c r="I94" s="110">
        <v>1</v>
      </c>
      <c r="J94" s="110">
        <v>4</v>
      </c>
    </row>
    <row r="95" spans="1:10" x14ac:dyDescent="0.2">
      <c r="A95" s="5" t="s">
        <v>18</v>
      </c>
      <c r="B95" s="110"/>
      <c r="C95" s="110">
        <v>2</v>
      </c>
      <c r="D95" s="110"/>
      <c r="E95" s="110"/>
      <c r="F95" s="110"/>
      <c r="G95" s="110"/>
      <c r="H95" s="110">
        <v>2</v>
      </c>
      <c r="I95" s="110"/>
      <c r="J95" s="110">
        <v>4</v>
      </c>
    </row>
    <row r="96" spans="1:10" x14ac:dyDescent="0.2">
      <c r="A96" s="5" t="s">
        <v>513</v>
      </c>
      <c r="B96" s="110"/>
      <c r="C96" s="110"/>
      <c r="D96" s="110"/>
      <c r="E96" s="110"/>
      <c r="F96" s="110"/>
      <c r="G96" s="110"/>
      <c r="H96" s="110">
        <v>2</v>
      </c>
      <c r="I96" s="110">
        <v>1</v>
      </c>
      <c r="J96" s="110">
        <v>3</v>
      </c>
    </row>
    <row r="97" spans="1:10" x14ac:dyDescent="0.2">
      <c r="A97" s="5" t="s">
        <v>677</v>
      </c>
      <c r="B97" s="110"/>
      <c r="C97" s="110">
        <v>1</v>
      </c>
      <c r="D97" s="110"/>
      <c r="E97" s="110"/>
      <c r="F97" s="110"/>
      <c r="G97" s="110"/>
      <c r="H97" s="110">
        <v>2</v>
      </c>
      <c r="I97" s="110"/>
      <c r="J97" s="110">
        <v>3</v>
      </c>
    </row>
    <row r="98" spans="1:10" x14ac:dyDescent="0.2">
      <c r="A98" s="5" t="s">
        <v>910</v>
      </c>
      <c r="B98" s="110"/>
      <c r="C98" s="110"/>
      <c r="D98" s="110">
        <v>1</v>
      </c>
      <c r="E98" s="110"/>
      <c r="F98" s="110"/>
      <c r="G98" s="110"/>
      <c r="H98" s="110">
        <v>1</v>
      </c>
      <c r="I98" s="110"/>
      <c r="J98" s="110">
        <v>2</v>
      </c>
    </row>
    <row r="99" spans="1:10" x14ac:dyDescent="0.2">
      <c r="A99" s="5" t="s">
        <v>757</v>
      </c>
      <c r="B99" s="110"/>
      <c r="C99" s="110"/>
      <c r="D99" s="110"/>
      <c r="E99" s="110"/>
      <c r="F99" s="110"/>
      <c r="G99" s="110">
        <v>1</v>
      </c>
      <c r="H99" s="110">
        <v>1</v>
      </c>
      <c r="I99" s="110"/>
      <c r="J99" s="110">
        <v>2</v>
      </c>
    </row>
    <row r="100" spans="1:10" x14ac:dyDescent="0.2">
      <c r="A100" s="5" t="s">
        <v>482</v>
      </c>
      <c r="B100" s="110"/>
      <c r="C100" s="110"/>
      <c r="D100" s="110"/>
      <c r="E100" s="110"/>
      <c r="F100" s="110"/>
      <c r="G100" s="110"/>
      <c r="H100" s="110">
        <v>2</v>
      </c>
      <c r="I100" s="110"/>
      <c r="J100" s="110">
        <v>2</v>
      </c>
    </row>
    <row r="101" spans="1:10" x14ac:dyDescent="0.2">
      <c r="A101" s="5" t="s">
        <v>326</v>
      </c>
      <c r="B101" s="110"/>
      <c r="C101" s="110"/>
      <c r="D101" s="110">
        <v>2</v>
      </c>
      <c r="E101" s="110"/>
      <c r="F101" s="110"/>
      <c r="G101" s="110"/>
      <c r="H101" s="110"/>
      <c r="I101" s="110"/>
      <c r="J101" s="110">
        <v>2</v>
      </c>
    </row>
    <row r="102" spans="1:10" x14ac:dyDescent="0.2">
      <c r="A102" s="5" t="s">
        <v>632</v>
      </c>
      <c r="B102" s="110"/>
      <c r="C102" s="110"/>
      <c r="D102" s="110"/>
      <c r="E102" s="110"/>
      <c r="F102" s="110"/>
      <c r="G102" s="110"/>
      <c r="H102" s="110">
        <v>2</v>
      </c>
      <c r="I102" s="110"/>
      <c r="J102" s="110">
        <v>2</v>
      </c>
    </row>
    <row r="103" spans="1:10" x14ac:dyDescent="0.2">
      <c r="A103" s="5" t="s">
        <v>515</v>
      </c>
      <c r="B103" s="110"/>
      <c r="C103" s="110"/>
      <c r="D103" s="110"/>
      <c r="E103" s="110"/>
      <c r="F103" s="110"/>
      <c r="G103" s="110"/>
      <c r="H103" s="110">
        <v>2</v>
      </c>
      <c r="I103" s="110"/>
      <c r="J103" s="110">
        <v>2</v>
      </c>
    </row>
    <row r="104" spans="1:10" x14ac:dyDescent="0.2">
      <c r="A104" s="5" t="s">
        <v>36</v>
      </c>
      <c r="B104" s="110"/>
      <c r="C104" s="110"/>
      <c r="D104" s="110">
        <v>1</v>
      </c>
      <c r="E104" s="110"/>
      <c r="F104" s="110"/>
      <c r="G104" s="110"/>
      <c r="H104" s="110">
        <v>1</v>
      </c>
      <c r="I104" s="110"/>
      <c r="J104" s="110">
        <v>2</v>
      </c>
    </row>
    <row r="105" spans="1:10" x14ac:dyDescent="0.2">
      <c r="A105" s="5" t="s">
        <v>409</v>
      </c>
      <c r="B105" s="110"/>
      <c r="C105" s="110"/>
      <c r="D105" s="110"/>
      <c r="E105" s="110"/>
      <c r="F105" s="110"/>
      <c r="G105" s="110"/>
      <c r="H105" s="110">
        <v>2</v>
      </c>
      <c r="I105" s="110"/>
      <c r="J105" s="110">
        <v>2</v>
      </c>
    </row>
    <row r="106" spans="1:10" x14ac:dyDescent="0.2">
      <c r="A106" s="5" t="s">
        <v>637</v>
      </c>
      <c r="B106" s="110"/>
      <c r="C106" s="110"/>
      <c r="D106" s="110"/>
      <c r="E106" s="110"/>
      <c r="F106" s="110"/>
      <c r="G106" s="110"/>
      <c r="H106" s="110">
        <v>1</v>
      </c>
      <c r="I106" s="110"/>
      <c r="J106" s="110">
        <v>1</v>
      </c>
    </row>
    <row r="107" spans="1:10" x14ac:dyDescent="0.2">
      <c r="A107" s="5" t="s">
        <v>141</v>
      </c>
      <c r="B107" s="110"/>
      <c r="C107" s="110">
        <v>1</v>
      </c>
      <c r="D107" s="110"/>
      <c r="E107" s="110"/>
      <c r="F107" s="110"/>
      <c r="G107" s="110"/>
      <c r="H107" s="110"/>
      <c r="I107" s="110"/>
      <c r="J107" s="110">
        <v>1</v>
      </c>
    </row>
    <row r="108" spans="1:10" x14ac:dyDescent="0.2">
      <c r="A108" s="5" t="s">
        <v>30</v>
      </c>
      <c r="B108" s="110"/>
      <c r="C108" s="110"/>
      <c r="D108" s="110"/>
      <c r="E108" s="110"/>
      <c r="F108" s="110"/>
      <c r="G108" s="110"/>
      <c r="H108" s="110">
        <v>1</v>
      </c>
      <c r="I108" s="110"/>
      <c r="J108" s="110">
        <v>1</v>
      </c>
    </row>
    <row r="109" spans="1:10" x14ac:dyDescent="0.2">
      <c r="A109" s="5" t="s">
        <v>134</v>
      </c>
      <c r="B109" s="110"/>
      <c r="C109" s="110"/>
      <c r="D109" s="110"/>
      <c r="E109" s="110"/>
      <c r="F109" s="110"/>
      <c r="G109" s="110"/>
      <c r="H109" s="110">
        <v>1</v>
      </c>
      <c r="I109" s="110"/>
      <c r="J109" s="110">
        <v>1</v>
      </c>
    </row>
    <row r="110" spans="1:10" x14ac:dyDescent="0.2">
      <c r="A110" s="5" t="s">
        <v>14</v>
      </c>
      <c r="B110" s="110"/>
      <c r="C110" s="110"/>
      <c r="D110" s="110"/>
      <c r="E110" s="110"/>
      <c r="F110" s="110"/>
      <c r="G110" s="110"/>
      <c r="H110" s="110">
        <v>1</v>
      </c>
      <c r="I110" s="110"/>
      <c r="J110" s="110">
        <v>1</v>
      </c>
    </row>
    <row r="111" spans="1:10" x14ac:dyDescent="0.2">
      <c r="A111" s="5" t="s">
        <v>911</v>
      </c>
      <c r="B111" s="110"/>
      <c r="C111" s="110"/>
      <c r="D111" s="110"/>
      <c r="E111" s="110"/>
      <c r="F111" s="110"/>
      <c r="G111" s="110"/>
      <c r="H111" s="110">
        <v>1</v>
      </c>
      <c r="I111" s="110"/>
      <c r="J111" s="110">
        <v>1</v>
      </c>
    </row>
    <row r="112" spans="1:10" x14ac:dyDescent="0.2">
      <c r="A112" s="5" t="s">
        <v>169</v>
      </c>
      <c r="B112" s="110">
        <v>1</v>
      </c>
      <c r="C112" s="110"/>
      <c r="D112" s="110"/>
      <c r="E112" s="110"/>
      <c r="F112" s="110"/>
      <c r="G112" s="110"/>
      <c r="H112" s="110"/>
      <c r="I112" s="110"/>
      <c r="J112" s="110">
        <v>1</v>
      </c>
    </row>
    <row r="113" spans="1:10" x14ac:dyDescent="0.2">
      <c r="A113" s="5" t="s">
        <v>729</v>
      </c>
      <c r="B113" s="110"/>
      <c r="C113" s="110"/>
      <c r="D113" s="110"/>
      <c r="E113" s="110"/>
      <c r="F113" s="110"/>
      <c r="G113" s="110"/>
      <c r="H113" s="110">
        <v>1</v>
      </c>
      <c r="I113" s="110"/>
      <c r="J113" s="110">
        <v>1</v>
      </c>
    </row>
    <row r="114" spans="1:10" x14ac:dyDescent="0.2">
      <c r="A114" s="5" t="s">
        <v>535</v>
      </c>
      <c r="B114" s="110"/>
      <c r="C114" s="110"/>
      <c r="D114" s="110"/>
      <c r="E114" s="110"/>
      <c r="F114" s="110"/>
      <c r="G114" s="110"/>
      <c r="H114" s="110"/>
      <c r="I114" s="110"/>
      <c r="J114" s="110"/>
    </row>
    <row r="115" spans="1:10" x14ac:dyDescent="0.2">
      <c r="A115" s="5" t="s">
        <v>154</v>
      </c>
      <c r="B115" s="110"/>
      <c r="C115" s="110"/>
      <c r="D115" s="110"/>
      <c r="E115" s="110"/>
      <c r="F115" s="110"/>
      <c r="G115" s="110"/>
      <c r="H115" s="110"/>
      <c r="I115" s="110"/>
      <c r="J115" s="110"/>
    </row>
    <row r="116" spans="1:10" x14ac:dyDescent="0.2">
      <c r="A116" s="5" t="s">
        <v>502</v>
      </c>
      <c r="B116" s="110"/>
      <c r="C116" s="110"/>
      <c r="D116" s="110"/>
      <c r="E116" s="110"/>
      <c r="F116" s="110"/>
      <c r="G116" s="110"/>
      <c r="H116" s="110"/>
      <c r="I116" s="110"/>
      <c r="J116" s="110"/>
    </row>
    <row r="117" spans="1:10" x14ac:dyDescent="0.2">
      <c r="A117" s="5" t="s">
        <v>16</v>
      </c>
      <c r="B117" s="110"/>
      <c r="C117" s="110"/>
      <c r="D117" s="110"/>
      <c r="E117" s="110"/>
      <c r="F117" s="110"/>
      <c r="G117" s="110"/>
      <c r="H117" s="110"/>
      <c r="I117" s="110"/>
      <c r="J117" s="110"/>
    </row>
    <row r="118" spans="1:10" x14ac:dyDescent="0.2">
      <c r="A118" s="5" t="s">
        <v>522</v>
      </c>
      <c r="B118" s="110"/>
      <c r="C118" s="110"/>
      <c r="D118" s="110"/>
      <c r="E118" s="110"/>
      <c r="F118" s="110"/>
      <c r="G118" s="110"/>
      <c r="H118" s="110"/>
      <c r="I118" s="110"/>
      <c r="J118" s="110"/>
    </row>
    <row r="119" spans="1:10" x14ac:dyDescent="0.2">
      <c r="A119" s="5" t="s">
        <v>912</v>
      </c>
      <c r="B119" s="110"/>
      <c r="C119" s="110"/>
      <c r="D119" s="110"/>
      <c r="E119" s="110"/>
      <c r="F119" s="110"/>
      <c r="G119" s="110"/>
      <c r="H119" s="110"/>
      <c r="I119" s="110"/>
      <c r="J119" s="110"/>
    </row>
    <row r="120" spans="1:10" x14ac:dyDescent="0.2">
      <c r="A120" s="5" t="s">
        <v>652</v>
      </c>
      <c r="B120" s="110">
        <v>2456</v>
      </c>
      <c r="C120" s="110">
        <v>41238</v>
      </c>
      <c r="D120" s="110">
        <v>33375</v>
      </c>
      <c r="E120" s="110">
        <v>6052</v>
      </c>
      <c r="F120" s="110">
        <v>14407</v>
      </c>
      <c r="G120" s="110">
        <v>19375</v>
      </c>
      <c r="H120" s="110">
        <v>119048</v>
      </c>
      <c r="I120" s="110">
        <v>24307</v>
      </c>
      <c r="J120" s="110">
        <v>260258</v>
      </c>
    </row>
  </sheetData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J15"/>
  <sheetViews>
    <sheetView workbookViewId="0">
      <selection activeCell="A18" sqref="A18"/>
    </sheetView>
  </sheetViews>
  <sheetFormatPr baseColWidth="10" defaultColWidth="9.1640625" defaultRowHeight="15" x14ac:dyDescent="0.2"/>
  <cols>
    <col min="1" max="1" width="20.83203125" customWidth="1"/>
    <col min="2" max="2" width="23.1640625" bestFit="1" customWidth="1"/>
    <col min="3" max="4" width="6.5" bestFit="1" customWidth="1"/>
    <col min="5" max="5" width="6" customWidth="1"/>
    <col min="6" max="6" width="5.5" customWidth="1"/>
    <col min="7" max="7" width="6.5" bestFit="1" customWidth="1"/>
    <col min="8" max="8" width="6.5" customWidth="1"/>
    <col min="9" max="9" width="6.5" bestFit="1" customWidth="1"/>
    <col min="10" max="10" width="11.33203125" customWidth="1"/>
  </cols>
  <sheetData>
    <row r="2" spans="1:10" x14ac:dyDescent="0.2">
      <c r="A2" s="4" t="s">
        <v>661</v>
      </c>
      <c r="B2" t="s">
        <v>653</v>
      </c>
    </row>
    <row r="3" spans="1:10" x14ac:dyDescent="0.2">
      <c r="A3" s="4" t="s">
        <v>896</v>
      </c>
      <c r="B3" t="s">
        <v>653</v>
      </c>
    </row>
    <row r="4" spans="1:10" x14ac:dyDescent="0.2">
      <c r="A4" s="4" t="s">
        <v>650</v>
      </c>
      <c r="B4" t="s">
        <v>1133</v>
      </c>
    </row>
    <row r="5" spans="1:10" x14ac:dyDescent="0.2">
      <c r="A5" s="4" t="s">
        <v>665</v>
      </c>
      <c r="B5" t="s">
        <v>664</v>
      </c>
    </row>
    <row r="6" spans="1:10" x14ac:dyDescent="0.2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</row>
    <row r="7" spans="1:10" x14ac:dyDescent="0.2">
      <c r="A7" s="4" t="s">
        <v>861</v>
      </c>
      <c r="B7" s="4" t="s">
        <v>1131</v>
      </c>
    </row>
    <row r="8" spans="1:10" x14ac:dyDescent="0.2">
      <c r="A8" s="4" t="s">
        <v>651</v>
      </c>
      <c r="B8" t="s">
        <v>639</v>
      </c>
      <c r="C8" t="s">
        <v>640</v>
      </c>
      <c r="D8" t="s">
        <v>641</v>
      </c>
      <c r="E8" t="s">
        <v>642</v>
      </c>
      <c r="F8" t="s">
        <v>643</v>
      </c>
      <c r="G8" t="s">
        <v>644</v>
      </c>
      <c r="H8" t="s">
        <v>645</v>
      </c>
      <c r="I8" t="s">
        <v>646</v>
      </c>
      <c r="J8" t="s">
        <v>652</v>
      </c>
    </row>
    <row r="9" spans="1:10" x14ac:dyDescent="0.2">
      <c r="A9" s="5" t="s">
        <v>343</v>
      </c>
      <c r="B9" s="110">
        <v>451</v>
      </c>
      <c r="C9" s="110">
        <v>43473</v>
      </c>
      <c r="D9" s="110">
        <v>12198</v>
      </c>
      <c r="E9" s="110">
        <v>7979</v>
      </c>
      <c r="F9" s="110">
        <v>6246</v>
      </c>
      <c r="G9" s="110">
        <v>11708</v>
      </c>
      <c r="H9" s="110">
        <v>36938</v>
      </c>
      <c r="I9" s="110">
        <v>15889</v>
      </c>
      <c r="J9" s="110">
        <v>134882</v>
      </c>
    </row>
    <row r="10" spans="1:10" x14ac:dyDescent="0.2">
      <c r="A10" s="5" t="s">
        <v>610</v>
      </c>
      <c r="B10" s="110">
        <v>155</v>
      </c>
      <c r="C10" s="110">
        <v>531</v>
      </c>
      <c r="D10" s="110">
        <v>610</v>
      </c>
      <c r="E10" s="110">
        <v>87</v>
      </c>
      <c r="F10" s="110">
        <v>406</v>
      </c>
      <c r="G10" s="110">
        <v>621</v>
      </c>
      <c r="H10" s="110">
        <v>1817</v>
      </c>
      <c r="I10" s="110">
        <v>555</v>
      </c>
      <c r="J10" s="110">
        <v>4782</v>
      </c>
    </row>
    <row r="11" spans="1:10" x14ac:dyDescent="0.2">
      <c r="A11" s="5" t="s">
        <v>908</v>
      </c>
      <c r="B11" s="110">
        <v>4</v>
      </c>
      <c r="C11" s="110">
        <v>644</v>
      </c>
      <c r="D11" s="110">
        <v>493</v>
      </c>
      <c r="E11" s="110">
        <v>73</v>
      </c>
      <c r="F11" s="110">
        <v>134</v>
      </c>
      <c r="G11" s="110">
        <v>336</v>
      </c>
      <c r="H11" s="110">
        <v>1483</v>
      </c>
      <c r="I11" s="110">
        <v>238</v>
      </c>
      <c r="J11" s="110">
        <v>3405</v>
      </c>
    </row>
    <row r="12" spans="1:10" x14ac:dyDescent="0.2">
      <c r="A12" s="5" t="s">
        <v>171</v>
      </c>
      <c r="B12" s="110"/>
      <c r="C12" s="110">
        <v>58</v>
      </c>
      <c r="D12" s="110">
        <v>257</v>
      </c>
      <c r="E12" s="110">
        <v>7</v>
      </c>
      <c r="F12" s="110">
        <v>22</v>
      </c>
      <c r="G12" s="110">
        <v>6</v>
      </c>
      <c r="H12" s="110">
        <v>449</v>
      </c>
      <c r="I12" s="110">
        <v>69</v>
      </c>
      <c r="J12" s="110">
        <v>868</v>
      </c>
    </row>
    <row r="13" spans="1:10" x14ac:dyDescent="0.2">
      <c r="A13" s="5" t="s">
        <v>22</v>
      </c>
      <c r="B13" s="110">
        <v>1</v>
      </c>
      <c r="C13" s="110"/>
      <c r="D13" s="110">
        <v>5</v>
      </c>
      <c r="E13" s="110"/>
      <c r="F13" s="110"/>
      <c r="G13" s="110"/>
      <c r="H13" s="110">
        <v>70</v>
      </c>
      <c r="I13" s="110">
        <v>1</v>
      </c>
      <c r="J13" s="110">
        <v>77</v>
      </c>
    </row>
    <row r="14" spans="1:10" x14ac:dyDescent="0.2">
      <c r="A14" s="5" t="s">
        <v>214</v>
      </c>
      <c r="B14" s="110"/>
      <c r="C14" s="110"/>
      <c r="D14" s="110"/>
      <c r="E14" s="110"/>
      <c r="F14" s="110"/>
      <c r="G14" s="110"/>
      <c r="H14" s="110"/>
      <c r="I14" s="110"/>
      <c r="J14" s="110"/>
    </row>
    <row r="15" spans="1:10" x14ac:dyDescent="0.2">
      <c r="A15" s="5" t="s">
        <v>652</v>
      </c>
      <c r="B15" s="110">
        <v>611</v>
      </c>
      <c r="C15" s="110">
        <v>44706</v>
      </c>
      <c r="D15" s="110">
        <v>13563</v>
      </c>
      <c r="E15" s="110">
        <v>8146</v>
      </c>
      <c r="F15" s="110">
        <v>6808</v>
      </c>
      <c r="G15" s="110">
        <v>12671</v>
      </c>
      <c r="H15" s="110">
        <v>40757</v>
      </c>
      <c r="I15" s="110">
        <v>16752</v>
      </c>
      <c r="J15" s="110">
        <v>144014</v>
      </c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J120"/>
  <sheetViews>
    <sheetView workbookViewId="0">
      <selection activeCell="K26" sqref="K26"/>
    </sheetView>
  </sheetViews>
  <sheetFormatPr baseColWidth="10" defaultColWidth="9.1640625" defaultRowHeight="15" x14ac:dyDescent="0.2"/>
  <cols>
    <col min="1" max="1" width="20.83203125" customWidth="1"/>
    <col min="2" max="2" width="23.1640625" bestFit="1" customWidth="1"/>
    <col min="3" max="4" width="6.5" customWidth="1"/>
    <col min="5" max="5" width="6" customWidth="1"/>
    <col min="6" max="7" width="6.5" customWidth="1"/>
    <col min="8" max="8" width="7.5" customWidth="1"/>
    <col min="9" max="9" width="6.5" customWidth="1"/>
    <col min="10" max="10" width="11.33203125" customWidth="1"/>
    <col min="11" max="11" width="24.5" bestFit="1" customWidth="1"/>
    <col min="12" max="12" width="20.1640625" bestFit="1" customWidth="1"/>
    <col min="13" max="13" width="24.5" bestFit="1" customWidth="1"/>
    <col min="14" max="14" width="20.1640625" bestFit="1" customWidth="1"/>
    <col min="15" max="15" width="24.5" bestFit="1" customWidth="1"/>
    <col min="16" max="16" width="20.1640625" bestFit="1" customWidth="1"/>
    <col min="17" max="17" width="24.5" bestFit="1" customWidth="1"/>
    <col min="18" max="18" width="24.83203125" bestFit="1" customWidth="1"/>
    <col min="19" max="19" width="29.33203125" bestFit="1" customWidth="1"/>
  </cols>
  <sheetData>
    <row r="2" spans="1:10" x14ac:dyDescent="0.2">
      <c r="A2" s="4" t="s">
        <v>661</v>
      </c>
      <c r="B2" t="s">
        <v>653</v>
      </c>
    </row>
    <row r="3" spans="1:10" x14ac:dyDescent="0.2">
      <c r="A3" s="4" t="s">
        <v>896</v>
      </c>
      <c r="B3" t="s">
        <v>653</v>
      </c>
    </row>
    <row r="4" spans="1:10" x14ac:dyDescent="0.2">
      <c r="A4" s="4" t="s">
        <v>650</v>
      </c>
      <c r="B4" t="s">
        <v>1133</v>
      </c>
    </row>
    <row r="5" spans="1:10" x14ac:dyDescent="0.2">
      <c r="A5" s="4" t="s">
        <v>665</v>
      </c>
      <c r="B5" t="s">
        <v>663</v>
      </c>
    </row>
    <row r="6" spans="1:10" x14ac:dyDescent="0.2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</row>
    <row r="7" spans="1:10" x14ac:dyDescent="0.2">
      <c r="A7" s="4" t="s">
        <v>862</v>
      </c>
      <c r="B7" s="4" t="s">
        <v>1131</v>
      </c>
    </row>
    <row r="8" spans="1:10" x14ac:dyDescent="0.2">
      <c r="A8" s="4" t="s">
        <v>651</v>
      </c>
      <c r="B8" t="s">
        <v>639</v>
      </c>
      <c r="C8" t="s">
        <v>640</v>
      </c>
      <c r="D8" t="s">
        <v>641</v>
      </c>
      <c r="E8" t="s">
        <v>642</v>
      </c>
      <c r="F8" t="s">
        <v>643</v>
      </c>
      <c r="G8" t="s">
        <v>644</v>
      </c>
      <c r="H8" t="s">
        <v>645</v>
      </c>
      <c r="I8" t="s">
        <v>646</v>
      </c>
      <c r="J8" t="s">
        <v>652</v>
      </c>
    </row>
    <row r="9" spans="1:10" x14ac:dyDescent="0.2">
      <c r="A9" s="5" t="s">
        <v>331</v>
      </c>
      <c r="B9" s="110">
        <v>398</v>
      </c>
      <c r="C9" s="110">
        <v>7632</v>
      </c>
      <c r="D9" s="110">
        <v>5706</v>
      </c>
      <c r="E9" s="110">
        <v>1538</v>
      </c>
      <c r="F9" s="110">
        <v>3033</v>
      </c>
      <c r="G9" s="110">
        <v>3659</v>
      </c>
      <c r="H9" s="110">
        <v>18909</v>
      </c>
      <c r="I9" s="110">
        <v>4254</v>
      </c>
      <c r="J9" s="110">
        <v>45129</v>
      </c>
    </row>
    <row r="10" spans="1:10" x14ac:dyDescent="0.2">
      <c r="A10" s="5" t="s">
        <v>280</v>
      </c>
      <c r="B10" s="110">
        <v>384</v>
      </c>
      <c r="C10" s="110">
        <v>6429</v>
      </c>
      <c r="D10" s="110">
        <v>4705</v>
      </c>
      <c r="E10" s="110">
        <v>1693</v>
      </c>
      <c r="F10" s="110">
        <v>2810</v>
      </c>
      <c r="G10" s="110">
        <v>2740</v>
      </c>
      <c r="H10" s="110">
        <v>14645</v>
      </c>
      <c r="I10" s="110">
        <v>4438</v>
      </c>
      <c r="J10" s="110">
        <v>37844</v>
      </c>
    </row>
    <row r="11" spans="1:10" x14ac:dyDescent="0.2">
      <c r="A11" s="5" t="s">
        <v>504</v>
      </c>
      <c r="B11" s="110">
        <v>192</v>
      </c>
      <c r="C11" s="110">
        <v>6931</v>
      </c>
      <c r="D11" s="110">
        <v>4606</v>
      </c>
      <c r="E11" s="110">
        <v>528</v>
      </c>
      <c r="F11" s="110">
        <v>1890</v>
      </c>
      <c r="G11" s="110">
        <v>2459</v>
      </c>
      <c r="H11" s="110">
        <v>12546</v>
      </c>
      <c r="I11" s="110">
        <v>2602</v>
      </c>
      <c r="J11" s="110">
        <v>31754</v>
      </c>
    </row>
    <row r="12" spans="1:10" x14ac:dyDescent="0.2">
      <c r="A12" s="5" t="s">
        <v>579</v>
      </c>
      <c r="B12" s="110">
        <v>1008</v>
      </c>
      <c r="C12" s="110">
        <v>3238</v>
      </c>
      <c r="D12" s="110">
        <v>2359</v>
      </c>
      <c r="E12" s="110">
        <v>1003</v>
      </c>
      <c r="F12" s="110">
        <v>2036</v>
      </c>
      <c r="G12" s="110">
        <v>2000</v>
      </c>
      <c r="H12" s="110">
        <v>8560</v>
      </c>
      <c r="I12" s="110">
        <v>1617</v>
      </c>
      <c r="J12" s="110">
        <v>21821</v>
      </c>
    </row>
    <row r="13" spans="1:10" x14ac:dyDescent="0.2">
      <c r="A13" s="5" t="s">
        <v>524</v>
      </c>
      <c r="B13" s="110">
        <v>46</v>
      </c>
      <c r="C13" s="110">
        <v>2620</v>
      </c>
      <c r="D13" s="110">
        <v>2448</v>
      </c>
      <c r="E13" s="110">
        <v>196</v>
      </c>
      <c r="F13" s="110">
        <v>748</v>
      </c>
      <c r="G13" s="110">
        <v>1174</v>
      </c>
      <c r="H13" s="110">
        <v>7969</v>
      </c>
      <c r="I13" s="110">
        <v>1331</v>
      </c>
      <c r="J13" s="110">
        <v>16532</v>
      </c>
    </row>
    <row r="14" spans="1:10" x14ac:dyDescent="0.2">
      <c r="A14" s="5" t="s">
        <v>614</v>
      </c>
      <c r="B14" s="110">
        <v>48</v>
      </c>
      <c r="C14" s="110">
        <v>2054</v>
      </c>
      <c r="D14" s="110">
        <v>2315</v>
      </c>
      <c r="E14" s="110">
        <v>260</v>
      </c>
      <c r="F14" s="110">
        <v>710</v>
      </c>
      <c r="G14" s="110">
        <v>930</v>
      </c>
      <c r="H14" s="110">
        <v>6943</v>
      </c>
      <c r="I14" s="110">
        <v>1459</v>
      </c>
      <c r="J14" s="110">
        <v>14719</v>
      </c>
    </row>
    <row r="15" spans="1:10" x14ac:dyDescent="0.2">
      <c r="A15" s="5" t="s">
        <v>98</v>
      </c>
      <c r="B15" s="110">
        <v>109</v>
      </c>
      <c r="C15" s="110">
        <v>2376</v>
      </c>
      <c r="D15" s="110">
        <v>1651</v>
      </c>
      <c r="E15" s="110">
        <v>357</v>
      </c>
      <c r="F15" s="110">
        <v>1479</v>
      </c>
      <c r="G15" s="110">
        <v>1169</v>
      </c>
      <c r="H15" s="110">
        <v>5115</v>
      </c>
      <c r="I15" s="110">
        <v>1844</v>
      </c>
      <c r="J15" s="110">
        <v>14100</v>
      </c>
    </row>
    <row r="16" spans="1:10" x14ac:dyDescent="0.2">
      <c r="A16" s="5" t="s">
        <v>456</v>
      </c>
      <c r="B16" s="110">
        <v>358</v>
      </c>
      <c r="C16" s="110">
        <v>1852</v>
      </c>
      <c r="D16" s="110">
        <v>1440</v>
      </c>
      <c r="E16" s="110">
        <v>172</v>
      </c>
      <c r="F16" s="110">
        <v>1023</v>
      </c>
      <c r="G16" s="110">
        <v>971</v>
      </c>
      <c r="H16" s="110">
        <v>6645</v>
      </c>
      <c r="I16" s="110">
        <v>938</v>
      </c>
      <c r="J16" s="110">
        <v>13399</v>
      </c>
    </row>
    <row r="17" spans="1:10" x14ac:dyDescent="0.2">
      <c r="A17" s="5" t="s">
        <v>241</v>
      </c>
      <c r="B17" s="110">
        <v>110</v>
      </c>
      <c r="C17" s="110">
        <v>1849</v>
      </c>
      <c r="D17" s="110">
        <v>1915</v>
      </c>
      <c r="E17" s="110">
        <v>223</v>
      </c>
      <c r="F17" s="110">
        <v>863</v>
      </c>
      <c r="G17" s="110">
        <v>827</v>
      </c>
      <c r="H17" s="110">
        <v>5751</v>
      </c>
      <c r="I17" s="110">
        <v>1042</v>
      </c>
      <c r="J17" s="110">
        <v>12580</v>
      </c>
    </row>
    <row r="18" spans="1:10" x14ac:dyDescent="0.2">
      <c r="A18" s="5" t="s">
        <v>38</v>
      </c>
      <c r="B18" s="110">
        <v>46</v>
      </c>
      <c r="C18" s="110">
        <v>665</v>
      </c>
      <c r="D18" s="110">
        <v>1218</v>
      </c>
      <c r="E18" s="110">
        <v>170</v>
      </c>
      <c r="F18" s="110">
        <v>244</v>
      </c>
      <c r="G18" s="110">
        <v>336</v>
      </c>
      <c r="H18" s="110">
        <v>5724</v>
      </c>
      <c r="I18" s="110">
        <v>599</v>
      </c>
      <c r="J18" s="110">
        <v>9002</v>
      </c>
    </row>
    <row r="19" spans="1:10" x14ac:dyDescent="0.2">
      <c r="A19" s="5" t="s">
        <v>216</v>
      </c>
      <c r="B19" s="110">
        <v>23</v>
      </c>
      <c r="C19" s="110">
        <v>1272</v>
      </c>
      <c r="D19" s="110">
        <v>1319</v>
      </c>
      <c r="E19" s="110">
        <v>128</v>
      </c>
      <c r="F19" s="110">
        <v>613</v>
      </c>
      <c r="G19" s="110">
        <v>885</v>
      </c>
      <c r="H19" s="110">
        <v>3549</v>
      </c>
      <c r="I19" s="110">
        <v>681</v>
      </c>
      <c r="J19" s="110">
        <v>8470</v>
      </c>
    </row>
    <row r="20" spans="1:10" x14ac:dyDescent="0.2">
      <c r="A20" s="5" t="s">
        <v>439</v>
      </c>
      <c r="B20" s="110">
        <v>160</v>
      </c>
      <c r="C20" s="110">
        <v>1367</v>
      </c>
      <c r="D20" s="110">
        <v>1483</v>
      </c>
      <c r="E20" s="110">
        <v>72</v>
      </c>
      <c r="F20" s="110">
        <v>645</v>
      </c>
      <c r="G20" s="110">
        <v>716</v>
      </c>
      <c r="H20" s="110">
        <v>3329</v>
      </c>
      <c r="I20" s="110">
        <v>504</v>
      </c>
      <c r="J20" s="110">
        <v>8276</v>
      </c>
    </row>
    <row r="21" spans="1:10" x14ac:dyDescent="0.2">
      <c r="A21" s="5" t="s">
        <v>411</v>
      </c>
      <c r="B21" s="110">
        <v>116</v>
      </c>
      <c r="C21" s="110">
        <v>610</v>
      </c>
      <c r="D21" s="110">
        <v>1074</v>
      </c>
      <c r="E21" s="110">
        <v>214</v>
      </c>
      <c r="F21" s="110">
        <v>270</v>
      </c>
      <c r="G21" s="110">
        <v>302</v>
      </c>
      <c r="H21" s="110">
        <v>5031</v>
      </c>
      <c r="I21" s="110">
        <v>524</v>
      </c>
      <c r="J21" s="110">
        <v>8141</v>
      </c>
    </row>
    <row r="22" spans="1:10" x14ac:dyDescent="0.2">
      <c r="A22" s="5" t="s">
        <v>393</v>
      </c>
      <c r="B22" s="110">
        <v>52</v>
      </c>
      <c r="C22" s="110">
        <v>1283</v>
      </c>
      <c r="D22" s="110">
        <v>949</v>
      </c>
      <c r="E22" s="110">
        <v>112</v>
      </c>
      <c r="F22" s="110">
        <v>502</v>
      </c>
      <c r="G22" s="110">
        <v>588</v>
      </c>
      <c r="H22" s="110">
        <v>3352</v>
      </c>
      <c r="I22" s="110">
        <v>513</v>
      </c>
      <c r="J22" s="110">
        <v>7351</v>
      </c>
    </row>
    <row r="23" spans="1:10" x14ac:dyDescent="0.2">
      <c r="A23" s="5" t="s">
        <v>21</v>
      </c>
      <c r="B23" s="110">
        <v>14</v>
      </c>
      <c r="C23" s="110">
        <v>340</v>
      </c>
      <c r="D23" s="110">
        <v>552</v>
      </c>
      <c r="E23" s="110">
        <v>66</v>
      </c>
      <c r="F23" s="110">
        <v>161</v>
      </c>
      <c r="G23" s="110">
        <v>175</v>
      </c>
      <c r="H23" s="110">
        <v>1634</v>
      </c>
      <c r="I23" s="110">
        <v>234</v>
      </c>
      <c r="J23" s="110">
        <v>3176</v>
      </c>
    </row>
    <row r="24" spans="1:10" x14ac:dyDescent="0.2">
      <c r="A24" s="5" t="s">
        <v>174</v>
      </c>
      <c r="B24" s="110">
        <v>40</v>
      </c>
      <c r="C24" s="110">
        <v>294</v>
      </c>
      <c r="D24" s="110">
        <v>347</v>
      </c>
      <c r="E24" s="110">
        <v>42</v>
      </c>
      <c r="F24" s="110">
        <v>170</v>
      </c>
      <c r="G24" s="110">
        <v>145</v>
      </c>
      <c r="H24" s="110">
        <v>1225</v>
      </c>
      <c r="I24" s="110">
        <v>256</v>
      </c>
      <c r="J24" s="110">
        <v>2519</v>
      </c>
    </row>
    <row r="25" spans="1:10" x14ac:dyDescent="0.2">
      <c r="A25" s="5" t="s">
        <v>369</v>
      </c>
      <c r="B25" s="110">
        <v>162</v>
      </c>
      <c r="C25" s="110">
        <v>335</v>
      </c>
      <c r="D25" s="110">
        <v>242</v>
      </c>
      <c r="E25" s="110">
        <v>42</v>
      </c>
      <c r="F25" s="110">
        <v>213</v>
      </c>
      <c r="G25" s="110">
        <v>166</v>
      </c>
      <c r="H25" s="110">
        <v>1062</v>
      </c>
      <c r="I25" s="110">
        <v>234</v>
      </c>
      <c r="J25" s="110">
        <v>2456</v>
      </c>
    </row>
    <row r="26" spans="1:10" x14ac:dyDescent="0.2">
      <c r="A26" s="5" t="s">
        <v>114</v>
      </c>
      <c r="B26" s="110">
        <v>7</v>
      </c>
      <c r="C26" s="110">
        <v>324</v>
      </c>
      <c r="D26" s="110">
        <v>168</v>
      </c>
      <c r="E26" s="110">
        <v>26</v>
      </c>
      <c r="F26" s="110">
        <v>106</v>
      </c>
      <c r="G26" s="110">
        <v>176</v>
      </c>
      <c r="H26" s="110">
        <v>671</v>
      </c>
      <c r="I26" s="110">
        <v>268</v>
      </c>
      <c r="J26" s="110">
        <v>1746</v>
      </c>
    </row>
    <row r="27" spans="1:10" x14ac:dyDescent="0.2">
      <c r="A27" s="5" t="s">
        <v>616</v>
      </c>
      <c r="B27" s="110">
        <v>3</v>
      </c>
      <c r="C27" s="110">
        <v>118</v>
      </c>
      <c r="D27" s="110">
        <v>347</v>
      </c>
      <c r="E27" s="110">
        <v>7</v>
      </c>
      <c r="F27" s="110">
        <v>44</v>
      </c>
      <c r="G27" s="110">
        <v>80</v>
      </c>
      <c r="H27" s="110">
        <v>1002</v>
      </c>
      <c r="I27" s="110">
        <v>41</v>
      </c>
      <c r="J27" s="110">
        <v>1642</v>
      </c>
    </row>
    <row r="28" spans="1:10" x14ac:dyDescent="0.2">
      <c r="A28" s="5" t="s">
        <v>555</v>
      </c>
      <c r="B28" s="110">
        <v>23</v>
      </c>
      <c r="C28" s="110">
        <v>236</v>
      </c>
      <c r="D28" s="110">
        <v>358</v>
      </c>
      <c r="E28" s="110">
        <v>15</v>
      </c>
      <c r="F28" s="110">
        <v>95</v>
      </c>
      <c r="G28" s="110">
        <v>125</v>
      </c>
      <c r="H28" s="110">
        <v>637</v>
      </c>
      <c r="I28" s="110">
        <v>124</v>
      </c>
      <c r="J28" s="110">
        <v>1613</v>
      </c>
    </row>
    <row r="29" spans="1:10" x14ac:dyDescent="0.2">
      <c r="A29" s="5" t="s">
        <v>493</v>
      </c>
      <c r="B29" s="110">
        <v>1</v>
      </c>
      <c r="C29" s="110">
        <v>142</v>
      </c>
      <c r="D29" s="110">
        <v>369</v>
      </c>
      <c r="E29" s="110">
        <v>21</v>
      </c>
      <c r="F29" s="110">
        <v>72</v>
      </c>
      <c r="G29" s="110">
        <v>65</v>
      </c>
      <c r="H29" s="110">
        <v>751</v>
      </c>
      <c r="I29" s="110">
        <v>92</v>
      </c>
      <c r="J29" s="110">
        <v>1513</v>
      </c>
    </row>
    <row r="30" spans="1:10" x14ac:dyDescent="0.2">
      <c r="A30" s="5" t="s">
        <v>231</v>
      </c>
      <c r="B30" s="110">
        <v>10</v>
      </c>
      <c r="C30" s="110">
        <v>125</v>
      </c>
      <c r="D30" s="110">
        <v>254</v>
      </c>
      <c r="E30" s="110">
        <v>15</v>
      </c>
      <c r="F30" s="110">
        <v>27</v>
      </c>
      <c r="G30" s="110">
        <v>45</v>
      </c>
      <c r="H30" s="110">
        <v>905</v>
      </c>
      <c r="I30" s="110">
        <v>99</v>
      </c>
      <c r="J30" s="110">
        <v>1480</v>
      </c>
    </row>
    <row r="31" spans="1:10" x14ac:dyDescent="0.2">
      <c r="A31" s="5" t="s">
        <v>359</v>
      </c>
      <c r="B31" s="110">
        <v>15</v>
      </c>
      <c r="C31" s="110">
        <v>110</v>
      </c>
      <c r="D31" s="110">
        <v>248</v>
      </c>
      <c r="E31" s="110">
        <v>18</v>
      </c>
      <c r="F31" s="110">
        <v>83</v>
      </c>
      <c r="G31" s="110">
        <v>51</v>
      </c>
      <c r="H31" s="110">
        <v>740</v>
      </c>
      <c r="I31" s="110">
        <v>92</v>
      </c>
      <c r="J31" s="110">
        <v>1357</v>
      </c>
    </row>
    <row r="32" spans="1:10" x14ac:dyDescent="0.2">
      <c r="A32" s="5" t="s">
        <v>544</v>
      </c>
      <c r="B32" s="110">
        <v>55</v>
      </c>
      <c r="C32" s="110">
        <v>161</v>
      </c>
      <c r="D32" s="110">
        <v>226</v>
      </c>
      <c r="E32" s="110">
        <v>3</v>
      </c>
      <c r="F32" s="110">
        <v>82</v>
      </c>
      <c r="G32" s="110">
        <v>89</v>
      </c>
      <c r="H32" s="110">
        <v>452</v>
      </c>
      <c r="I32" s="110">
        <v>65</v>
      </c>
      <c r="J32" s="110">
        <v>1133</v>
      </c>
    </row>
    <row r="33" spans="1:10" x14ac:dyDescent="0.2">
      <c r="A33" s="5" t="s">
        <v>86</v>
      </c>
      <c r="B33" s="110">
        <v>2</v>
      </c>
      <c r="C33" s="110">
        <v>213</v>
      </c>
      <c r="D33" s="110">
        <v>63</v>
      </c>
      <c r="E33" s="110">
        <v>42</v>
      </c>
      <c r="F33" s="110">
        <v>168</v>
      </c>
      <c r="G33" s="110">
        <v>186</v>
      </c>
      <c r="H33" s="110">
        <v>350</v>
      </c>
      <c r="I33" s="110">
        <v>107</v>
      </c>
      <c r="J33" s="110">
        <v>1131</v>
      </c>
    </row>
    <row r="34" spans="1:10" x14ac:dyDescent="0.2">
      <c r="A34" s="5" t="s">
        <v>291</v>
      </c>
      <c r="B34" s="110">
        <v>46</v>
      </c>
      <c r="C34" s="110">
        <v>55</v>
      </c>
      <c r="D34" s="110">
        <v>86</v>
      </c>
      <c r="E34" s="110">
        <v>3</v>
      </c>
      <c r="F34" s="110">
        <v>70</v>
      </c>
      <c r="G34" s="110">
        <v>85</v>
      </c>
      <c r="H34" s="110">
        <v>405</v>
      </c>
      <c r="I34" s="110">
        <v>10</v>
      </c>
      <c r="J34" s="110">
        <v>760</v>
      </c>
    </row>
    <row r="35" spans="1:10" x14ac:dyDescent="0.2">
      <c r="A35" s="5" t="s">
        <v>437</v>
      </c>
      <c r="B35" s="110">
        <v>1</v>
      </c>
      <c r="C35" s="110">
        <v>27</v>
      </c>
      <c r="D35" s="110">
        <v>89</v>
      </c>
      <c r="E35" s="110">
        <v>6</v>
      </c>
      <c r="F35" s="110">
        <v>11</v>
      </c>
      <c r="G35" s="110">
        <v>11</v>
      </c>
      <c r="H35" s="110">
        <v>428</v>
      </c>
      <c r="I35" s="110">
        <v>58</v>
      </c>
      <c r="J35" s="110">
        <v>631</v>
      </c>
    </row>
    <row r="36" spans="1:10" x14ac:dyDescent="0.2">
      <c r="A36" s="5" t="s">
        <v>574</v>
      </c>
      <c r="B36" s="110">
        <v>5</v>
      </c>
      <c r="C36" s="110">
        <v>73</v>
      </c>
      <c r="D36" s="110">
        <v>62</v>
      </c>
      <c r="E36" s="110">
        <v>15</v>
      </c>
      <c r="F36" s="110">
        <v>22</v>
      </c>
      <c r="G36" s="110">
        <v>28</v>
      </c>
      <c r="H36" s="110">
        <v>355</v>
      </c>
      <c r="I36" s="110">
        <v>50</v>
      </c>
      <c r="J36" s="110">
        <v>610</v>
      </c>
    </row>
    <row r="37" spans="1:10" x14ac:dyDescent="0.2">
      <c r="A37" s="5" t="s">
        <v>319</v>
      </c>
      <c r="B37" s="110">
        <v>11</v>
      </c>
      <c r="C37" s="110">
        <v>53</v>
      </c>
      <c r="D37" s="110">
        <v>74</v>
      </c>
      <c r="E37" s="110">
        <v>3</v>
      </c>
      <c r="F37" s="110">
        <v>21</v>
      </c>
      <c r="G37" s="110">
        <v>32</v>
      </c>
      <c r="H37" s="110">
        <v>325</v>
      </c>
      <c r="I37" s="110">
        <v>32</v>
      </c>
      <c r="J37" s="110">
        <v>551</v>
      </c>
    </row>
    <row r="38" spans="1:10" x14ac:dyDescent="0.2">
      <c r="A38" s="5" t="s">
        <v>178</v>
      </c>
      <c r="B38" s="110">
        <v>4</v>
      </c>
      <c r="C38" s="110">
        <v>74</v>
      </c>
      <c r="D38" s="110">
        <v>45</v>
      </c>
      <c r="E38" s="110">
        <v>15</v>
      </c>
      <c r="F38" s="110">
        <v>60</v>
      </c>
      <c r="G38" s="110">
        <v>55</v>
      </c>
      <c r="H38" s="110">
        <v>167</v>
      </c>
      <c r="I38" s="110">
        <v>25</v>
      </c>
      <c r="J38" s="110">
        <v>445</v>
      </c>
    </row>
    <row r="39" spans="1:10" x14ac:dyDescent="0.2">
      <c r="A39" s="5" t="s">
        <v>252</v>
      </c>
      <c r="B39" s="110">
        <v>27</v>
      </c>
      <c r="C39" s="110">
        <v>48</v>
      </c>
      <c r="D39" s="110">
        <v>64</v>
      </c>
      <c r="E39" s="110">
        <v>7</v>
      </c>
      <c r="F39" s="110">
        <v>33</v>
      </c>
      <c r="G39" s="110">
        <v>31</v>
      </c>
      <c r="H39" s="110">
        <v>215</v>
      </c>
      <c r="I39" s="110">
        <v>14</v>
      </c>
      <c r="J39" s="110">
        <v>439</v>
      </c>
    </row>
    <row r="40" spans="1:10" x14ac:dyDescent="0.2">
      <c r="A40" s="5" t="s">
        <v>302</v>
      </c>
      <c r="B40" s="110">
        <v>6</v>
      </c>
      <c r="C40" s="110">
        <v>69</v>
      </c>
      <c r="D40" s="110">
        <v>41</v>
      </c>
      <c r="E40" s="110">
        <v>9</v>
      </c>
      <c r="F40" s="110">
        <v>46</v>
      </c>
      <c r="G40" s="110">
        <v>51</v>
      </c>
      <c r="H40" s="110">
        <v>141</v>
      </c>
      <c r="I40" s="110">
        <v>34</v>
      </c>
      <c r="J40" s="110">
        <v>397</v>
      </c>
    </row>
    <row r="41" spans="1:10" x14ac:dyDescent="0.2">
      <c r="A41" s="5" t="s">
        <v>158</v>
      </c>
      <c r="B41" s="110">
        <v>8</v>
      </c>
      <c r="C41" s="110">
        <v>42</v>
      </c>
      <c r="D41" s="110">
        <v>48</v>
      </c>
      <c r="E41" s="110">
        <v>8</v>
      </c>
      <c r="F41" s="110">
        <v>29</v>
      </c>
      <c r="G41" s="110">
        <v>15</v>
      </c>
      <c r="H41" s="110">
        <v>210</v>
      </c>
      <c r="I41" s="110">
        <v>33</v>
      </c>
      <c r="J41" s="110">
        <v>393</v>
      </c>
    </row>
    <row r="42" spans="1:10" x14ac:dyDescent="0.2">
      <c r="A42" s="5" t="s">
        <v>485</v>
      </c>
      <c r="B42" s="110">
        <v>1</v>
      </c>
      <c r="C42" s="110">
        <v>23</v>
      </c>
      <c r="D42" s="110">
        <v>69</v>
      </c>
      <c r="E42" s="110"/>
      <c r="F42" s="110">
        <v>8</v>
      </c>
      <c r="G42" s="110">
        <v>18</v>
      </c>
      <c r="H42" s="110">
        <v>178</v>
      </c>
      <c r="I42" s="110">
        <v>13</v>
      </c>
      <c r="J42" s="110">
        <v>310</v>
      </c>
    </row>
    <row r="43" spans="1:10" x14ac:dyDescent="0.2">
      <c r="A43" s="5" t="s">
        <v>136</v>
      </c>
      <c r="B43" s="110"/>
      <c r="C43" s="110">
        <v>16</v>
      </c>
      <c r="D43" s="110">
        <v>39</v>
      </c>
      <c r="E43" s="110">
        <v>1</v>
      </c>
      <c r="F43" s="110">
        <v>2</v>
      </c>
      <c r="G43" s="110">
        <v>13</v>
      </c>
      <c r="H43" s="110">
        <v>225</v>
      </c>
      <c r="I43" s="110">
        <v>11</v>
      </c>
      <c r="J43" s="110">
        <v>307</v>
      </c>
    </row>
    <row r="44" spans="1:10" x14ac:dyDescent="0.2">
      <c r="A44" s="5" t="s">
        <v>739</v>
      </c>
      <c r="B44" s="110">
        <v>2</v>
      </c>
      <c r="C44" s="110">
        <v>25</v>
      </c>
      <c r="D44" s="110">
        <v>48</v>
      </c>
      <c r="E44" s="110"/>
      <c r="F44" s="110">
        <v>57</v>
      </c>
      <c r="G44" s="110">
        <v>13</v>
      </c>
      <c r="H44" s="110">
        <v>144</v>
      </c>
      <c r="I44" s="110">
        <v>13</v>
      </c>
      <c r="J44" s="110">
        <v>302</v>
      </c>
    </row>
    <row r="45" spans="1:10" x14ac:dyDescent="0.2">
      <c r="A45" s="5" t="s">
        <v>80</v>
      </c>
      <c r="B45" s="110">
        <v>6</v>
      </c>
      <c r="C45" s="110">
        <v>17</v>
      </c>
      <c r="D45" s="110">
        <v>51</v>
      </c>
      <c r="E45" s="110">
        <v>2</v>
      </c>
      <c r="F45" s="110">
        <v>16</v>
      </c>
      <c r="G45" s="110">
        <v>15</v>
      </c>
      <c r="H45" s="110">
        <v>178</v>
      </c>
      <c r="I45" s="110">
        <v>13</v>
      </c>
      <c r="J45" s="110">
        <v>298</v>
      </c>
    </row>
    <row r="46" spans="1:10" x14ac:dyDescent="0.2">
      <c r="A46" s="5" t="s">
        <v>207</v>
      </c>
      <c r="B46" s="110">
        <v>3</v>
      </c>
      <c r="C46" s="110">
        <v>26</v>
      </c>
      <c r="D46" s="110">
        <v>33</v>
      </c>
      <c r="E46" s="110">
        <v>2</v>
      </c>
      <c r="F46" s="110">
        <v>5</v>
      </c>
      <c r="G46" s="110">
        <v>37</v>
      </c>
      <c r="H46" s="110">
        <v>132</v>
      </c>
      <c r="I46" s="110">
        <v>18</v>
      </c>
      <c r="J46" s="110">
        <v>256</v>
      </c>
    </row>
    <row r="47" spans="1:10" x14ac:dyDescent="0.2">
      <c r="A47" s="5" t="s">
        <v>300</v>
      </c>
      <c r="B47" s="110">
        <v>30</v>
      </c>
      <c r="C47" s="110">
        <v>36</v>
      </c>
      <c r="D47" s="110">
        <v>23</v>
      </c>
      <c r="E47" s="110">
        <v>6</v>
      </c>
      <c r="F47" s="110">
        <v>26</v>
      </c>
      <c r="G47" s="110">
        <v>22</v>
      </c>
      <c r="H47" s="110">
        <v>85</v>
      </c>
      <c r="I47" s="110">
        <v>16</v>
      </c>
      <c r="J47" s="110">
        <v>244</v>
      </c>
    </row>
    <row r="48" spans="1:10" x14ac:dyDescent="0.2">
      <c r="A48" s="5" t="s">
        <v>196</v>
      </c>
      <c r="B48" s="110">
        <v>7</v>
      </c>
      <c r="C48" s="110">
        <v>16</v>
      </c>
      <c r="D48" s="110">
        <v>29</v>
      </c>
      <c r="E48" s="110">
        <v>7</v>
      </c>
      <c r="F48" s="110">
        <v>7</v>
      </c>
      <c r="G48" s="110">
        <v>13</v>
      </c>
      <c r="H48" s="110">
        <v>97</v>
      </c>
      <c r="I48" s="110">
        <v>19</v>
      </c>
      <c r="J48" s="110">
        <v>195</v>
      </c>
    </row>
    <row r="49" spans="1:10" x14ac:dyDescent="0.2">
      <c r="A49" s="5" t="s">
        <v>313</v>
      </c>
      <c r="B49" s="110"/>
      <c r="C49" s="110">
        <v>9</v>
      </c>
      <c r="D49" s="110">
        <v>29</v>
      </c>
      <c r="E49" s="110"/>
      <c r="F49" s="110">
        <v>9</v>
      </c>
      <c r="G49" s="110">
        <v>7</v>
      </c>
      <c r="H49" s="110">
        <v>77</v>
      </c>
      <c r="I49" s="110">
        <v>11</v>
      </c>
      <c r="J49" s="110">
        <v>142</v>
      </c>
    </row>
    <row r="50" spans="1:10" x14ac:dyDescent="0.2">
      <c r="A50" s="5" t="s">
        <v>156</v>
      </c>
      <c r="B50" s="110"/>
      <c r="C50" s="110">
        <v>24</v>
      </c>
      <c r="D50" s="110">
        <v>11</v>
      </c>
      <c r="E50" s="110"/>
      <c r="F50" s="110">
        <v>13</v>
      </c>
      <c r="G50" s="110">
        <v>7</v>
      </c>
      <c r="H50" s="110">
        <v>35</v>
      </c>
      <c r="I50" s="110">
        <v>13</v>
      </c>
      <c r="J50" s="110">
        <v>103</v>
      </c>
    </row>
    <row r="51" spans="1:10" x14ac:dyDescent="0.2">
      <c r="A51" s="5" t="s">
        <v>477</v>
      </c>
      <c r="B51" s="110">
        <v>1</v>
      </c>
      <c r="C51" s="110">
        <v>12</v>
      </c>
      <c r="D51" s="110">
        <v>21</v>
      </c>
      <c r="E51" s="110">
        <v>1</v>
      </c>
      <c r="F51" s="110"/>
      <c r="G51" s="110">
        <v>10</v>
      </c>
      <c r="H51" s="110">
        <v>50</v>
      </c>
      <c r="I51" s="110">
        <v>7</v>
      </c>
      <c r="J51" s="110">
        <v>102</v>
      </c>
    </row>
    <row r="52" spans="1:10" x14ac:dyDescent="0.2">
      <c r="A52" s="5" t="s">
        <v>517</v>
      </c>
      <c r="B52" s="110">
        <v>1</v>
      </c>
      <c r="C52" s="110">
        <v>2</v>
      </c>
      <c r="D52" s="110">
        <v>8</v>
      </c>
      <c r="E52" s="110"/>
      <c r="F52" s="110">
        <v>1</v>
      </c>
      <c r="G52" s="110">
        <v>2</v>
      </c>
      <c r="H52" s="110">
        <v>54</v>
      </c>
      <c r="I52" s="110">
        <v>3</v>
      </c>
      <c r="J52" s="110">
        <v>71</v>
      </c>
    </row>
    <row r="53" spans="1:10" x14ac:dyDescent="0.2">
      <c r="A53" s="5" t="s">
        <v>32</v>
      </c>
      <c r="B53" s="110"/>
      <c r="C53" s="110">
        <v>1</v>
      </c>
      <c r="D53" s="110">
        <v>7</v>
      </c>
      <c r="E53" s="110">
        <v>3</v>
      </c>
      <c r="F53" s="110">
        <v>3</v>
      </c>
      <c r="G53" s="110"/>
      <c r="H53" s="110">
        <v>44</v>
      </c>
      <c r="I53" s="110">
        <v>3</v>
      </c>
      <c r="J53" s="110">
        <v>61</v>
      </c>
    </row>
    <row r="54" spans="1:10" x14ac:dyDescent="0.2">
      <c r="A54" s="5" t="s">
        <v>390</v>
      </c>
      <c r="B54" s="110">
        <v>1</v>
      </c>
      <c r="C54" s="110">
        <v>1</v>
      </c>
      <c r="D54" s="110">
        <v>6</v>
      </c>
      <c r="E54" s="110"/>
      <c r="F54" s="110"/>
      <c r="G54" s="110">
        <v>5</v>
      </c>
      <c r="H54" s="110">
        <v>42</v>
      </c>
      <c r="I54" s="110">
        <v>3</v>
      </c>
      <c r="J54" s="110">
        <v>58</v>
      </c>
    </row>
    <row r="55" spans="1:10" x14ac:dyDescent="0.2">
      <c r="A55" s="5" t="s">
        <v>71</v>
      </c>
      <c r="B55" s="110"/>
      <c r="C55" s="110">
        <v>4</v>
      </c>
      <c r="D55" s="110">
        <v>1</v>
      </c>
      <c r="E55" s="110">
        <v>1</v>
      </c>
      <c r="F55" s="110">
        <v>1</v>
      </c>
      <c r="G55" s="110">
        <v>1</v>
      </c>
      <c r="H55" s="110">
        <v>16</v>
      </c>
      <c r="I55" s="110">
        <v>5</v>
      </c>
      <c r="J55" s="110">
        <v>29</v>
      </c>
    </row>
    <row r="56" spans="1:10" x14ac:dyDescent="0.2">
      <c r="A56" s="5" t="s">
        <v>185</v>
      </c>
      <c r="B56" s="110"/>
      <c r="C56" s="110">
        <v>2</v>
      </c>
      <c r="D56" s="110">
        <v>3</v>
      </c>
      <c r="E56" s="110"/>
      <c r="F56" s="110"/>
      <c r="G56" s="110"/>
      <c r="H56" s="110">
        <v>20</v>
      </c>
      <c r="I56" s="110"/>
      <c r="J56" s="110">
        <v>25</v>
      </c>
    </row>
    <row r="57" spans="1:10" x14ac:dyDescent="0.2">
      <c r="A57" s="5" t="s">
        <v>192</v>
      </c>
      <c r="B57" s="110"/>
      <c r="C57" s="110">
        <v>3</v>
      </c>
      <c r="D57" s="110">
        <v>3</v>
      </c>
      <c r="E57" s="110"/>
      <c r="F57" s="110"/>
      <c r="G57" s="110">
        <v>5</v>
      </c>
      <c r="H57" s="110">
        <v>10</v>
      </c>
      <c r="I57" s="110">
        <v>1</v>
      </c>
      <c r="J57" s="110">
        <v>22</v>
      </c>
    </row>
    <row r="58" spans="1:10" x14ac:dyDescent="0.2">
      <c r="A58" s="5" t="s">
        <v>355</v>
      </c>
      <c r="B58" s="110"/>
      <c r="C58" s="110"/>
      <c r="D58" s="110">
        <v>1</v>
      </c>
      <c r="E58" s="110"/>
      <c r="F58" s="110">
        <v>2</v>
      </c>
      <c r="G58" s="110"/>
      <c r="H58" s="110">
        <v>14</v>
      </c>
      <c r="I58" s="110">
        <v>2</v>
      </c>
      <c r="J58" s="110">
        <v>19</v>
      </c>
    </row>
    <row r="59" spans="1:10" x14ac:dyDescent="0.2">
      <c r="A59" s="5" t="s">
        <v>68</v>
      </c>
      <c r="B59" s="110"/>
      <c r="C59" s="110">
        <v>1</v>
      </c>
      <c r="D59" s="110"/>
      <c r="E59" s="110"/>
      <c r="F59" s="110">
        <v>1</v>
      </c>
      <c r="G59" s="110">
        <v>1</v>
      </c>
      <c r="H59" s="110">
        <v>9</v>
      </c>
      <c r="I59" s="110"/>
      <c r="J59" s="110">
        <v>12</v>
      </c>
    </row>
    <row r="60" spans="1:10" x14ac:dyDescent="0.2">
      <c r="A60" s="5" t="s">
        <v>532</v>
      </c>
      <c r="B60" s="110"/>
      <c r="C60" s="110"/>
      <c r="D60" s="110"/>
      <c r="E60" s="110"/>
      <c r="F60" s="110"/>
      <c r="G60" s="110">
        <v>8</v>
      </c>
      <c r="H60" s="110">
        <v>3</v>
      </c>
      <c r="I60" s="110"/>
      <c r="J60" s="110">
        <v>11</v>
      </c>
    </row>
    <row r="61" spans="1:10" x14ac:dyDescent="0.2">
      <c r="A61" s="5" t="s">
        <v>384</v>
      </c>
      <c r="B61" s="110"/>
      <c r="C61" s="110">
        <v>1</v>
      </c>
      <c r="D61" s="110">
        <v>2</v>
      </c>
      <c r="E61" s="110"/>
      <c r="F61" s="110">
        <v>1</v>
      </c>
      <c r="G61" s="110">
        <v>1</v>
      </c>
      <c r="H61" s="110">
        <v>5</v>
      </c>
      <c r="I61" s="110">
        <v>1</v>
      </c>
      <c r="J61" s="110">
        <v>11</v>
      </c>
    </row>
    <row r="62" spans="1:10" x14ac:dyDescent="0.2">
      <c r="A62" s="5" t="s">
        <v>273</v>
      </c>
      <c r="B62" s="110"/>
      <c r="C62" s="110">
        <v>1</v>
      </c>
      <c r="D62" s="110">
        <v>2</v>
      </c>
      <c r="E62" s="110"/>
      <c r="F62" s="110">
        <v>1</v>
      </c>
      <c r="G62" s="110"/>
      <c r="H62" s="110">
        <v>6</v>
      </c>
      <c r="I62" s="110"/>
      <c r="J62" s="110">
        <v>10</v>
      </c>
    </row>
    <row r="63" spans="1:10" x14ac:dyDescent="0.2">
      <c r="A63" s="5" t="s">
        <v>2</v>
      </c>
      <c r="B63" s="110"/>
      <c r="C63" s="110">
        <v>2</v>
      </c>
      <c r="D63" s="110">
        <v>2</v>
      </c>
      <c r="E63" s="110"/>
      <c r="F63" s="110">
        <v>1</v>
      </c>
      <c r="G63" s="110">
        <v>1</v>
      </c>
      <c r="H63" s="110">
        <v>4</v>
      </c>
      <c r="I63" s="110"/>
      <c r="J63" s="110">
        <v>10</v>
      </c>
    </row>
    <row r="64" spans="1:10" x14ac:dyDescent="0.2">
      <c r="A64" s="5" t="s">
        <v>237</v>
      </c>
      <c r="B64" s="110">
        <v>1</v>
      </c>
      <c r="C64" s="110">
        <v>1</v>
      </c>
      <c r="D64" s="110">
        <v>1</v>
      </c>
      <c r="E64" s="110"/>
      <c r="F64" s="110"/>
      <c r="G64" s="110">
        <v>2</v>
      </c>
      <c r="H64" s="110">
        <v>3</v>
      </c>
      <c r="I64" s="110">
        <v>2</v>
      </c>
      <c r="J64" s="110">
        <v>10</v>
      </c>
    </row>
    <row r="65" spans="1:10" x14ac:dyDescent="0.2">
      <c r="A65" s="5" t="s">
        <v>163</v>
      </c>
      <c r="B65" s="110"/>
      <c r="C65" s="110">
        <v>3</v>
      </c>
      <c r="D65" s="110">
        <v>1</v>
      </c>
      <c r="E65" s="110"/>
      <c r="F65" s="110"/>
      <c r="G65" s="110">
        <v>1</v>
      </c>
      <c r="H65" s="110">
        <v>3</v>
      </c>
      <c r="I65" s="110"/>
      <c r="J65" s="110">
        <v>8</v>
      </c>
    </row>
    <row r="66" spans="1:10" x14ac:dyDescent="0.2">
      <c r="A66" s="5" t="s">
        <v>634</v>
      </c>
      <c r="B66" s="110"/>
      <c r="C66" s="110"/>
      <c r="D66" s="110"/>
      <c r="E66" s="110"/>
      <c r="F66" s="110"/>
      <c r="G66" s="110">
        <v>2</v>
      </c>
      <c r="H66" s="110">
        <v>4</v>
      </c>
      <c r="I66" s="110">
        <v>1</v>
      </c>
      <c r="J66" s="110">
        <v>7</v>
      </c>
    </row>
    <row r="67" spans="1:10" x14ac:dyDescent="0.2">
      <c r="A67" s="5" t="s">
        <v>537</v>
      </c>
      <c r="B67" s="110"/>
      <c r="C67" s="110"/>
      <c r="D67" s="110">
        <v>4</v>
      </c>
      <c r="E67" s="110"/>
      <c r="F67" s="110"/>
      <c r="G67" s="110"/>
      <c r="H67" s="110">
        <v>1</v>
      </c>
      <c r="I67" s="110">
        <v>1</v>
      </c>
      <c r="J67" s="110">
        <v>6</v>
      </c>
    </row>
    <row r="68" spans="1:10" x14ac:dyDescent="0.2">
      <c r="A68" s="5" t="s">
        <v>629</v>
      </c>
      <c r="B68" s="110">
        <v>1</v>
      </c>
      <c r="C68" s="110"/>
      <c r="D68" s="110"/>
      <c r="E68" s="110"/>
      <c r="F68" s="110">
        <v>1</v>
      </c>
      <c r="G68" s="110">
        <v>3</v>
      </c>
      <c r="H68" s="110"/>
      <c r="I68" s="110">
        <v>1</v>
      </c>
      <c r="J68" s="110">
        <v>6</v>
      </c>
    </row>
    <row r="69" spans="1:10" x14ac:dyDescent="0.2">
      <c r="A69" s="5" t="s">
        <v>147</v>
      </c>
      <c r="B69" s="110">
        <v>3</v>
      </c>
      <c r="C69" s="110"/>
      <c r="D69" s="110"/>
      <c r="E69" s="110">
        <v>1</v>
      </c>
      <c r="F69" s="110"/>
      <c r="G69" s="110"/>
      <c r="H69" s="110"/>
      <c r="I69" s="110">
        <v>2</v>
      </c>
      <c r="J69" s="110">
        <v>6</v>
      </c>
    </row>
    <row r="70" spans="1:10" x14ac:dyDescent="0.2">
      <c r="A70" s="5" t="s">
        <v>276</v>
      </c>
      <c r="B70" s="110"/>
      <c r="C70" s="110"/>
      <c r="D70" s="110"/>
      <c r="E70" s="110"/>
      <c r="F70" s="110">
        <v>1</v>
      </c>
      <c r="G70" s="110">
        <v>1</v>
      </c>
      <c r="H70" s="110">
        <v>3</v>
      </c>
      <c r="I70" s="110">
        <v>1</v>
      </c>
      <c r="J70" s="110">
        <v>6</v>
      </c>
    </row>
    <row r="71" spans="1:10" x14ac:dyDescent="0.2">
      <c r="A71" s="5" t="s">
        <v>541</v>
      </c>
      <c r="B71" s="110">
        <v>1</v>
      </c>
      <c r="C71" s="110"/>
      <c r="D71" s="110"/>
      <c r="E71" s="110"/>
      <c r="F71" s="110">
        <v>2</v>
      </c>
      <c r="G71" s="110"/>
      <c r="H71" s="110">
        <v>1</v>
      </c>
      <c r="I71" s="110"/>
      <c r="J71" s="110">
        <v>4</v>
      </c>
    </row>
    <row r="72" spans="1:10" x14ac:dyDescent="0.2">
      <c r="A72" s="5" t="s">
        <v>380</v>
      </c>
      <c r="B72" s="110"/>
      <c r="C72" s="110"/>
      <c r="D72" s="110"/>
      <c r="E72" s="110"/>
      <c r="F72" s="110">
        <v>1</v>
      </c>
      <c r="G72" s="110"/>
      <c r="H72" s="110">
        <v>2</v>
      </c>
      <c r="I72" s="110">
        <v>1</v>
      </c>
      <c r="J72" s="110">
        <v>4</v>
      </c>
    </row>
    <row r="73" spans="1:10" x14ac:dyDescent="0.2">
      <c r="A73" s="5" t="s">
        <v>134</v>
      </c>
      <c r="B73" s="110"/>
      <c r="C73" s="110"/>
      <c r="D73" s="110"/>
      <c r="E73" s="110"/>
      <c r="F73" s="110"/>
      <c r="G73" s="110"/>
      <c r="H73" s="110">
        <v>4</v>
      </c>
      <c r="I73" s="110"/>
      <c r="J73" s="110">
        <v>4</v>
      </c>
    </row>
    <row r="74" spans="1:10" x14ac:dyDescent="0.2">
      <c r="A74" s="5" t="s">
        <v>7</v>
      </c>
      <c r="B74" s="110"/>
      <c r="C74" s="110"/>
      <c r="D74" s="110">
        <v>2</v>
      </c>
      <c r="E74" s="110"/>
      <c r="F74" s="110"/>
      <c r="G74" s="110"/>
      <c r="H74" s="110">
        <v>1</v>
      </c>
      <c r="I74" s="110"/>
      <c r="J74" s="110">
        <v>3</v>
      </c>
    </row>
    <row r="75" spans="1:10" x14ac:dyDescent="0.2">
      <c r="A75" s="5" t="s">
        <v>18</v>
      </c>
      <c r="B75" s="110"/>
      <c r="C75" s="110">
        <v>1</v>
      </c>
      <c r="D75" s="110"/>
      <c r="E75" s="110"/>
      <c r="F75" s="110"/>
      <c r="G75" s="110"/>
      <c r="H75" s="110">
        <v>2</v>
      </c>
      <c r="I75" s="110"/>
      <c r="J75" s="110">
        <v>3</v>
      </c>
    </row>
    <row r="76" spans="1:10" x14ac:dyDescent="0.2">
      <c r="A76" s="5" t="s">
        <v>637</v>
      </c>
      <c r="B76" s="110"/>
      <c r="C76" s="110"/>
      <c r="D76" s="110"/>
      <c r="E76" s="110"/>
      <c r="F76" s="110"/>
      <c r="G76" s="110"/>
      <c r="H76" s="110">
        <v>2</v>
      </c>
      <c r="I76" s="110"/>
      <c r="J76" s="110">
        <v>2</v>
      </c>
    </row>
    <row r="77" spans="1:10" x14ac:dyDescent="0.2">
      <c r="A77" s="5" t="s">
        <v>522</v>
      </c>
      <c r="B77" s="110"/>
      <c r="C77" s="110"/>
      <c r="D77" s="110"/>
      <c r="E77" s="110"/>
      <c r="F77" s="110"/>
      <c r="G77" s="110"/>
      <c r="H77" s="110">
        <v>1</v>
      </c>
      <c r="I77" s="110">
        <v>1</v>
      </c>
      <c r="J77" s="110">
        <v>2</v>
      </c>
    </row>
    <row r="78" spans="1:10" x14ac:dyDescent="0.2">
      <c r="A78" s="5" t="s">
        <v>535</v>
      </c>
      <c r="B78" s="110"/>
      <c r="C78" s="110"/>
      <c r="D78" s="110"/>
      <c r="E78" s="110"/>
      <c r="F78" s="110"/>
      <c r="G78" s="110"/>
      <c r="H78" s="110">
        <v>2</v>
      </c>
      <c r="I78" s="110"/>
      <c r="J78" s="110">
        <v>2</v>
      </c>
    </row>
    <row r="79" spans="1:10" x14ac:dyDescent="0.2">
      <c r="A79" s="5" t="s">
        <v>154</v>
      </c>
      <c r="B79" s="110"/>
      <c r="C79" s="110"/>
      <c r="D79" s="110"/>
      <c r="E79" s="110"/>
      <c r="F79" s="110"/>
      <c r="G79" s="110">
        <v>2</v>
      </c>
      <c r="H79" s="110"/>
      <c r="I79" s="110"/>
      <c r="J79" s="110">
        <v>2</v>
      </c>
    </row>
    <row r="80" spans="1:10" x14ac:dyDescent="0.2">
      <c r="A80" s="5" t="s">
        <v>11</v>
      </c>
      <c r="B80" s="110"/>
      <c r="C80" s="110"/>
      <c r="D80" s="110"/>
      <c r="E80" s="110">
        <v>1</v>
      </c>
      <c r="F80" s="110"/>
      <c r="G80" s="110"/>
      <c r="H80" s="110">
        <v>1</v>
      </c>
      <c r="I80" s="110"/>
      <c r="J80" s="110">
        <v>2</v>
      </c>
    </row>
    <row r="81" spans="1:10" x14ac:dyDescent="0.2">
      <c r="A81" s="5" t="s">
        <v>16</v>
      </c>
      <c r="B81" s="110"/>
      <c r="C81" s="110"/>
      <c r="D81" s="110"/>
      <c r="E81" s="110"/>
      <c r="F81" s="110"/>
      <c r="G81" s="110"/>
      <c r="H81" s="110">
        <v>2</v>
      </c>
      <c r="I81" s="110"/>
      <c r="J81" s="110">
        <v>2</v>
      </c>
    </row>
    <row r="82" spans="1:10" x14ac:dyDescent="0.2">
      <c r="A82" s="5" t="s">
        <v>626</v>
      </c>
      <c r="B82" s="110"/>
      <c r="C82" s="110"/>
      <c r="D82" s="110"/>
      <c r="E82" s="110"/>
      <c r="F82" s="110"/>
      <c r="G82" s="110"/>
      <c r="H82" s="110">
        <v>1</v>
      </c>
      <c r="I82" s="110"/>
      <c r="J82" s="110">
        <v>1</v>
      </c>
    </row>
    <row r="83" spans="1:10" x14ac:dyDescent="0.2">
      <c r="A83" s="5" t="s">
        <v>432</v>
      </c>
      <c r="B83" s="110"/>
      <c r="C83" s="110"/>
      <c r="D83" s="110"/>
      <c r="E83" s="110"/>
      <c r="F83" s="110"/>
      <c r="G83" s="110"/>
      <c r="H83" s="110">
        <v>1</v>
      </c>
      <c r="I83" s="110"/>
      <c r="J83" s="110">
        <v>1</v>
      </c>
    </row>
    <row r="84" spans="1:10" x14ac:dyDescent="0.2">
      <c r="A84" s="5" t="s">
        <v>912</v>
      </c>
      <c r="B84" s="110"/>
      <c r="C84" s="110"/>
      <c r="D84" s="110"/>
      <c r="E84" s="110"/>
      <c r="F84" s="110"/>
      <c r="G84" s="110"/>
      <c r="H84" s="110">
        <v>1</v>
      </c>
      <c r="I84" s="110"/>
      <c r="J84" s="110">
        <v>1</v>
      </c>
    </row>
    <row r="85" spans="1:10" x14ac:dyDescent="0.2">
      <c r="A85" s="5" t="s">
        <v>502</v>
      </c>
      <c r="B85" s="110"/>
      <c r="C85" s="110">
        <v>1</v>
      </c>
      <c r="D85" s="110"/>
      <c r="E85" s="110"/>
      <c r="F85" s="110"/>
      <c r="G85" s="110"/>
      <c r="H85" s="110"/>
      <c r="I85" s="110"/>
      <c r="J85" s="110">
        <v>1</v>
      </c>
    </row>
    <row r="86" spans="1:10" x14ac:dyDescent="0.2">
      <c r="A86" s="5" t="s">
        <v>482</v>
      </c>
      <c r="B86" s="110"/>
      <c r="C86" s="110"/>
      <c r="D86" s="110"/>
      <c r="E86" s="110"/>
      <c r="F86" s="110"/>
      <c r="G86" s="110"/>
      <c r="H86" s="110">
        <v>1</v>
      </c>
      <c r="I86" s="110"/>
      <c r="J86" s="110">
        <v>1</v>
      </c>
    </row>
    <row r="87" spans="1:10" x14ac:dyDescent="0.2">
      <c r="A87" s="5" t="s">
        <v>143</v>
      </c>
      <c r="B87" s="110"/>
      <c r="C87" s="110"/>
      <c r="D87" s="110"/>
      <c r="E87" s="110"/>
      <c r="F87" s="110"/>
      <c r="G87" s="110"/>
      <c r="H87" s="110"/>
      <c r="I87" s="110"/>
      <c r="J87" s="110"/>
    </row>
    <row r="88" spans="1:10" x14ac:dyDescent="0.2">
      <c r="A88" s="5" t="s">
        <v>571</v>
      </c>
      <c r="B88" s="110"/>
      <c r="C88" s="110"/>
      <c r="D88" s="110"/>
      <c r="E88" s="110"/>
      <c r="F88" s="110"/>
      <c r="G88" s="110"/>
      <c r="H88" s="110"/>
      <c r="I88" s="110"/>
      <c r="J88" s="110"/>
    </row>
    <row r="89" spans="1:10" x14ac:dyDescent="0.2">
      <c r="A89" s="5" t="s">
        <v>539</v>
      </c>
      <c r="B89" s="110"/>
      <c r="C89" s="110"/>
      <c r="D89" s="110"/>
      <c r="E89" s="110"/>
      <c r="F89" s="110"/>
      <c r="G89" s="110"/>
      <c r="H89" s="110"/>
      <c r="I89" s="110"/>
      <c r="J89" s="110"/>
    </row>
    <row r="90" spans="1:10" x14ac:dyDescent="0.2">
      <c r="A90" s="5" t="s">
        <v>475</v>
      </c>
      <c r="B90" s="110"/>
      <c r="C90" s="110"/>
      <c r="D90" s="110"/>
      <c r="E90" s="110"/>
      <c r="F90" s="110"/>
      <c r="G90" s="110"/>
      <c r="H90" s="110"/>
      <c r="I90" s="110"/>
      <c r="J90" s="110"/>
    </row>
    <row r="91" spans="1:10" x14ac:dyDescent="0.2">
      <c r="A91" s="5" t="s">
        <v>615</v>
      </c>
      <c r="B91" s="110"/>
      <c r="C91" s="110"/>
      <c r="D91" s="110"/>
      <c r="E91" s="110"/>
      <c r="F91" s="110"/>
      <c r="G91" s="110"/>
      <c r="H91" s="110"/>
      <c r="I91" s="110"/>
      <c r="J91" s="110"/>
    </row>
    <row r="92" spans="1:10" x14ac:dyDescent="0.2">
      <c r="A92" s="5" t="s">
        <v>36</v>
      </c>
      <c r="B92" s="110"/>
      <c r="C92" s="110"/>
      <c r="D92" s="110"/>
      <c r="E92" s="110"/>
      <c r="F92" s="110"/>
      <c r="G92" s="110"/>
      <c r="H92" s="110"/>
      <c r="I92" s="110"/>
      <c r="J92" s="110"/>
    </row>
    <row r="93" spans="1:10" x14ac:dyDescent="0.2">
      <c r="A93" s="5" t="s">
        <v>14</v>
      </c>
      <c r="B93" s="110"/>
      <c r="C93" s="110"/>
      <c r="D93" s="110"/>
      <c r="E93" s="110"/>
      <c r="F93" s="110"/>
      <c r="G93" s="110"/>
      <c r="H93" s="110"/>
      <c r="I93" s="110"/>
      <c r="J93" s="110"/>
    </row>
    <row r="94" spans="1:10" x14ac:dyDescent="0.2">
      <c r="A94" s="5" t="s">
        <v>724</v>
      </c>
      <c r="B94" s="110"/>
      <c r="C94" s="110"/>
      <c r="D94" s="110"/>
      <c r="E94" s="110"/>
      <c r="F94" s="110"/>
      <c r="G94" s="110"/>
      <c r="H94" s="110"/>
      <c r="I94" s="110"/>
      <c r="J94" s="110"/>
    </row>
    <row r="95" spans="1:10" x14ac:dyDescent="0.2">
      <c r="A95" s="5" t="s">
        <v>145</v>
      </c>
      <c r="B95" s="110"/>
      <c r="C95" s="110"/>
      <c r="D95" s="110"/>
      <c r="E95" s="110"/>
      <c r="F95" s="110"/>
      <c r="G95" s="110"/>
      <c r="H95" s="110"/>
      <c r="I95" s="110"/>
      <c r="J95" s="110"/>
    </row>
    <row r="96" spans="1:10" x14ac:dyDescent="0.2">
      <c r="A96" s="5" t="s">
        <v>169</v>
      </c>
      <c r="B96" s="110"/>
      <c r="C96" s="110"/>
      <c r="D96" s="110"/>
      <c r="E96" s="110"/>
      <c r="F96" s="110"/>
      <c r="G96" s="110"/>
      <c r="H96" s="110"/>
      <c r="I96" s="110"/>
      <c r="J96" s="110"/>
    </row>
    <row r="97" spans="1:10" x14ac:dyDescent="0.2">
      <c r="A97" s="5" t="s">
        <v>677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x14ac:dyDescent="0.2">
      <c r="A98" s="5" t="s">
        <v>326</v>
      </c>
      <c r="B98" s="110"/>
      <c r="C98" s="110"/>
      <c r="D98" s="110"/>
      <c r="E98" s="110"/>
      <c r="F98" s="110"/>
      <c r="G98" s="110"/>
      <c r="H98" s="110"/>
      <c r="I98" s="110"/>
      <c r="J98" s="110"/>
    </row>
    <row r="99" spans="1:10" x14ac:dyDescent="0.2">
      <c r="A99" s="5" t="s">
        <v>409</v>
      </c>
      <c r="B99" s="110"/>
      <c r="C99" s="110"/>
      <c r="D99" s="110"/>
      <c r="E99" s="110"/>
      <c r="F99" s="110"/>
      <c r="G99" s="110"/>
      <c r="H99" s="110"/>
      <c r="I99" s="110"/>
      <c r="J99" s="110"/>
    </row>
    <row r="100" spans="1:10" x14ac:dyDescent="0.2">
      <c r="A100" s="5" t="s">
        <v>26</v>
      </c>
      <c r="B100" s="110"/>
      <c r="C100" s="110"/>
      <c r="D100" s="110"/>
      <c r="E100" s="110"/>
      <c r="F100" s="110"/>
      <c r="G100" s="110"/>
      <c r="H100" s="110"/>
      <c r="I100" s="110"/>
      <c r="J100" s="110"/>
    </row>
    <row r="101" spans="1:10" x14ac:dyDescent="0.2">
      <c r="A101" s="5" t="s">
        <v>909</v>
      </c>
      <c r="B101" s="110"/>
      <c r="C101" s="110"/>
      <c r="D101" s="110"/>
      <c r="E101" s="110"/>
      <c r="F101" s="110"/>
      <c r="G101" s="110"/>
      <c r="H101" s="110"/>
      <c r="I101" s="110"/>
      <c r="J101" s="110"/>
    </row>
    <row r="102" spans="1:10" x14ac:dyDescent="0.2">
      <c r="A102" s="5" t="s">
        <v>278</v>
      </c>
      <c r="B102" s="110"/>
      <c r="C102" s="110"/>
      <c r="D102" s="110"/>
      <c r="E102" s="110"/>
      <c r="F102" s="110"/>
      <c r="G102" s="110"/>
      <c r="H102" s="110"/>
      <c r="I102" s="110"/>
      <c r="J102" s="110"/>
    </row>
    <row r="103" spans="1:10" x14ac:dyDescent="0.2">
      <c r="A103" s="5" t="s">
        <v>250</v>
      </c>
      <c r="B103" s="110"/>
      <c r="C103" s="110"/>
      <c r="D103" s="110"/>
      <c r="E103" s="110"/>
      <c r="F103" s="110"/>
      <c r="G103" s="110"/>
      <c r="H103" s="110"/>
      <c r="I103" s="110"/>
      <c r="J103" s="110"/>
    </row>
    <row r="104" spans="1:10" x14ac:dyDescent="0.2">
      <c r="A104" s="5" t="s">
        <v>141</v>
      </c>
      <c r="B104" s="110"/>
      <c r="C104" s="110"/>
      <c r="D104" s="110"/>
      <c r="E104" s="110"/>
      <c r="F104" s="110"/>
      <c r="G104" s="110"/>
      <c r="H104" s="110"/>
      <c r="I104" s="110"/>
      <c r="J104" s="110"/>
    </row>
    <row r="105" spans="1:10" x14ac:dyDescent="0.2">
      <c r="A105" s="5" t="s">
        <v>757</v>
      </c>
      <c r="B105" s="110"/>
      <c r="C105" s="110"/>
      <c r="D105" s="110"/>
      <c r="E105" s="110"/>
      <c r="F105" s="110"/>
      <c r="G105" s="110"/>
      <c r="H105" s="110"/>
      <c r="I105" s="110"/>
      <c r="J105" s="110"/>
    </row>
    <row r="106" spans="1:10" x14ac:dyDescent="0.2">
      <c r="A106" s="5" t="s">
        <v>513</v>
      </c>
      <c r="B106" s="110"/>
      <c r="C106" s="110"/>
      <c r="D106" s="110"/>
      <c r="E106" s="110"/>
      <c r="F106" s="110"/>
      <c r="G106" s="110"/>
      <c r="H106" s="110"/>
      <c r="I106" s="110"/>
      <c r="J106" s="110"/>
    </row>
    <row r="107" spans="1:10" x14ac:dyDescent="0.2">
      <c r="A107" s="5" t="s">
        <v>367</v>
      </c>
      <c r="B107" s="110"/>
      <c r="C107" s="110"/>
      <c r="D107" s="110"/>
      <c r="E107" s="110"/>
      <c r="F107" s="110"/>
      <c r="G107" s="110"/>
      <c r="H107" s="110"/>
      <c r="I107" s="110"/>
      <c r="J107" s="110"/>
    </row>
    <row r="108" spans="1:10" x14ac:dyDescent="0.2">
      <c r="A108" s="5" t="s">
        <v>515</v>
      </c>
      <c r="B108" s="110"/>
      <c r="C108" s="110"/>
      <c r="D108" s="110"/>
      <c r="E108" s="110"/>
      <c r="F108" s="110"/>
      <c r="G108" s="110"/>
      <c r="H108" s="110"/>
      <c r="I108" s="110"/>
      <c r="J108" s="110"/>
    </row>
    <row r="109" spans="1:10" x14ac:dyDescent="0.2">
      <c r="A109" s="5" t="s">
        <v>451</v>
      </c>
      <c r="B109" s="110"/>
      <c r="C109" s="110"/>
      <c r="D109" s="110"/>
      <c r="E109" s="110"/>
      <c r="F109" s="110"/>
      <c r="G109" s="110"/>
      <c r="H109" s="110"/>
      <c r="I109" s="110"/>
      <c r="J109" s="110"/>
    </row>
    <row r="110" spans="1:10" x14ac:dyDescent="0.2">
      <c r="A110" s="5" t="s">
        <v>24</v>
      </c>
      <c r="B110" s="110"/>
      <c r="C110" s="110"/>
      <c r="D110" s="110"/>
      <c r="E110" s="110"/>
      <c r="F110" s="110"/>
      <c r="G110" s="110"/>
      <c r="H110" s="110"/>
      <c r="I110" s="110"/>
      <c r="J110" s="110"/>
    </row>
    <row r="111" spans="1:10" x14ac:dyDescent="0.2">
      <c r="A111" s="5" t="s">
        <v>30</v>
      </c>
      <c r="B111" s="110"/>
      <c r="C111" s="110"/>
      <c r="D111" s="110"/>
      <c r="E111" s="110"/>
      <c r="F111" s="110"/>
      <c r="G111" s="110"/>
      <c r="H111" s="110"/>
      <c r="I111" s="110"/>
      <c r="J111" s="110"/>
    </row>
    <row r="112" spans="1:10" x14ac:dyDescent="0.2">
      <c r="A112" s="5" t="s">
        <v>729</v>
      </c>
      <c r="B112" s="110"/>
      <c r="C112" s="110"/>
      <c r="D112" s="110"/>
      <c r="E112" s="110"/>
      <c r="F112" s="110"/>
      <c r="G112" s="110"/>
      <c r="H112" s="110"/>
      <c r="I112" s="110"/>
      <c r="J112" s="110"/>
    </row>
    <row r="113" spans="1:10" x14ac:dyDescent="0.2">
      <c r="A113" s="5" t="s">
        <v>911</v>
      </c>
      <c r="B113" s="110"/>
      <c r="C113" s="110"/>
      <c r="D113" s="110"/>
      <c r="E113" s="110"/>
      <c r="F113" s="110"/>
      <c r="G113" s="110"/>
      <c r="H113" s="110"/>
      <c r="I113" s="110"/>
      <c r="J113" s="110"/>
    </row>
    <row r="114" spans="1:10" x14ac:dyDescent="0.2">
      <c r="A114" s="5" t="s">
        <v>910</v>
      </c>
      <c r="B114" s="110"/>
      <c r="C114" s="110"/>
      <c r="D114" s="110"/>
      <c r="E114" s="110"/>
      <c r="F114" s="110"/>
      <c r="G114" s="110"/>
      <c r="H114" s="110"/>
      <c r="I114" s="110"/>
      <c r="J114" s="110"/>
    </row>
    <row r="115" spans="1:10" x14ac:dyDescent="0.2">
      <c r="A115" s="5" t="s">
        <v>328</v>
      </c>
      <c r="B115" s="110"/>
      <c r="C115" s="110"/>
      <c r="D115" s="110"/>
      <c r="E115" s="110"/>
      <c r="F115" s="110"/>
      <c r="G115" s="110"/>
      <c r="H115" s="110"/>
      <c r="I115" s="110"/>
      <c r="J115" s="110"/>
    </row>
    <row r="116" spans="1:10" x14ac:dyDescent="0.2">
      <c r="A116" s="5" t="s">
        <v>632</v>
      </c>
      <c r="B116" s="110"/>
      <c r="C116" s="110"/>
      <c r="D116" s="110"/>
      <c r="E116" s="110"/>
      <c r="F116" s="110"/>
      <c r="G116" s="110"/>
      <c r="H116" s="110"/>
      <c r="I116" s="110"/>
      <c r="J116" s="110"/>
    </row>
    <row r="117" spans="1:10" x14ac:dyDescent="0.2">
      <c r="A117" s="5" t="s">
        <v>297</v>
      </c>
      <c r="B117" s="110"/>
      <c r="C117" s="110"/>
      <c r="D117" s="110"/>
      <c r="E117" s="110"/>
      <c r="F117" s="110"/>
      <c r="G117" s="110"/>
      <c r="H117" s="110"/>
      <c r="I117" s="110"/>
      <c r="J117" s="110"/>
    </row>
    <row r="118" spans="1:10" x14ac:dyDescent="0.2">
      <c r="A118" s="5" t="s">
        <v>491</v>
      </c>
      <c r="B118" s="110"/>
      <c r="C118" s="110"/>
      <c r="D118" s="110"/>
      <c r="E118" s="110"/>
      <c r="F118" s="110"/>
      <c r="G118" s="110"/>
      <c r="H118" s="110"/>
      <c r="I118" s="110"/>
      <c r="J118" s="110"/>
    </row>
    <row r="119" spans="1:10" x14ac:dyDescent="0.2">
      <c r="A119" s="5" t="s">
        <v>694</v>
      </c>
      <c r="B119" s="110"/>
      <c r="C119" s="110"/>
      <c r="D119" s="110"/>
      <c r="E119" s="110"/>
      <c r="F119" s="110"/>
      <c r="G119" s="110"/>
      <c r="H119" s="110"/>
      <c r="I119" s="110"/>
      <c r="J119" s="110"/>
    </row>
    <row r="120" spans="1:10" x14ac:dyDescent="0.2">
      <c r="A120" s="5" t="s">
        <v>652</v>
      </c>
      <c r="B120" s="110">
        <v>3548</v>
      </c>
      <c r="C120" s="110">
        <v>43245</v>
      </c>
      <c r="D120" s="110">
        <v>37267</v>
      </c>
      <c r="E120" s="110">
        <v>7054</v>
      </c>
      <c r="F120" s="110">
        <v>18538</v>
      </c>
      <c r="G120" s="110">
        <v>20557</v>
      </c>
      <c r="H120" s="110">
        <v>121207</v>
      </c>
      <c r="I120" s="110">
        <v>24376</v>
      </c>
      <c r="J120" s="110">
        <v>275792</v>
      </c>
    </row>
  </sheetData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J15"/>
  <sheetViews>
    <sheetView workbookViewId="0">
      <selection activeCell="B20" sqref="B20"/>
    </sheetView>
  </sheetViews>
  <sheetFormatPr baseColWidth="10" defaultColWidth="9.1640625" defaultRowHeight="15" x14ac:dyDescent="0.2"/>
  <cols>
    <col min="1" max="1" width="20.83203125" customWidth="1"/>
    <col min="2" max="2" width="23.1640625" bestFit="1" customWidth="1"/>
    <col min="3" max="3" width="6.5" customWidth="1"/>
    <col min="4" max="4" width="5.83203125" customWidth="1"/>
    <col min="5" max="5" width="6" customWidth="1"/>
    <col min="6" max="7" width="5.5" customWidth="1"/>
    <col min="8" max="8" width="6.5" customWidth="1"/>
    <col min="9" max="9" width="5.5" customWidth="1"/>
    <col min="10" max="10" width="11.33203125" customWidth="1"/>
    <col min="11" max="11" width="24.5" bestFit="1" customWidth="1"/>
    <col min="12" max="12" width="20.1640625" bestFit="1" customWidth="1"/>
    <col min="13" max="13" width="24.5" bestFit="1" customWidth="1"/>
    <col min="14" max="14" width="20.1640625" bestFit="1" customWidth="1"/>
    <col min="15" max="15" width="24.5" bestFit="1" customWidth="1"/>
    <col min="16" max="16" width="20.1640625" bestFit="1" customWidth="1"/>
    <col min="17" max="17" width="24.5" bestFit="1" customWidth="1"/>
    <col min="18" max="18" width="24.83203125" bestFit="1" customWidth="1"/>
    <col min="19" max="19" width="29.33203125" bestFit="1" customWidth="1"/>
  </cols>
  <sheetData>
    <row r="2" spans="1:10" x14ac:dyDescent="0.2">
      <c r="A2" s="4" t="s">
        <v>661</v>
      </c>
      <c r="B2" t="s">
        <v>653</v>
      </c>
    </row>
    <row r="3" spans="1:10" x14ac:dyDescent="0.2">
      <c r="A3" s="4" t="s">
        <v>896</v>
      </c>
      <c r="B3" t="s">
        <v>653</v>
      </c>
    </row>
    <row r="4" spans="1:10" x14ac:dyDescent="0.2">
      <c r="A4" s="4" t="s">
        <v>650</v>
      </c>
      <c r="B4" t="s">
        <v>1133</v>
      </c>
    </row>
    <row r="5" spans="1:10" x14ac:dyDescent="0.2">
      <c r="A5" s="4" t="s">
        <v>665</v>
      </c>
      <c r="B5" t="s">
        <v>664</v>
      </c>
    </row>
    <row r="6" spans="1:10" x14ac:dyDescent="0.2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</row>
    <row r="7" spans="1:10" x14ac:dyDescent="0.2">
      <c r="A7" s="4" t="s">
        <v>862</v>
      </c>
      <c r="B7" s="4" t="s">
        <v>1131</v>
      </c>
    </row>
    <row r="8" spans="1:10" x14ac:dyDescent="0.2">
      <c r="A8" s="4" t="s">
        <v>651</v>
      </c>
      <c r="B8" t="s">
        <v>639</v>
      </c>
      <c r="C8" t="s">
        <v>640</v>
      </c>
      <c r="D8" t="s">
        <v>641</v>
      </c>
      <c r="E8" t="s">
        <v>642</v>
      </c>
      <c r="F8" t="s">
        <v>643</v>
      </c>
      <c r="G8" t="s">
        <v>644</v>
      </c>
      <c r="H8" t="s">
        <v>645</v>
      </c>
      <c r="I8" t="s">
        <v>646</v>
      </c>
      <c r="J8" t="s">
        <v>652</v>
      </c>
    </row>
    <row r="9" spans="1:10" x14ac:dyDescent="0.2">
      <c r="A9" s="5" t="s">
        <v>343</v>
      </c>
      <c r="B9" s="110">
        <v>522</v>
      </c>
      <c r="C9" s="110">
        <v>21747</v>
      </c>
      <c r="D9" s="110">
        <v>6863</v>
      </c>
      <c r="E9" s="110">
        <v>4095</v>
      </c>
      <c r="F9" s="110">
        <v>4976</v>
      </c>
      <c r="G9" s="110">
        <v>6317</v>
      </c>
      <c r="H9" s="110">
        <v>21593</v>
      </c>
      <c r="I9" s="110">
        <v>7434</v>
      </c>
      <c r="J9" s="110">
        <v>73547</v>
      </c>
    </row>
    <row r="10" spans="1:10" x14ac:dyDescent="0.2">
      <c r="A10" s="5" t="s">
        <v>610</v>
      </c>
      <c r="B10" s="110">
        <v>337</v>
      </c>
      <c r="C10" s="110">
        <v>450</v>
      </c>
      <c r="D10" s="110">
        <v>538</v>
      </c>
      <c r="E10" s="110">
        <v>169</v>
      </c>
      <c r="F10" s="110">
        <v>695</v>
      </c>
      <c r="G10" s="110">
        <v>412</v>
      </c>
      <c r="H10" s="110">
        <v>1559</v>
      </c>
      <c r="I10" s="110">
        <v>267</v>
      </c>
      <c r="J10" s="110">
        <v>4427</v>
      </c>
    </row>
    <row r="11" spans="1:10" x14ac:dyDescent="0.2">
      <c r="A11" s="5" t="s">
        <v>22</v>
      </c>
      <c r="B11" s="110"/>
      <c r="C11" s="110">
        <v>1</v>
      </c>
      <c r="D11" s="110"/>
      <c r="E11" s="110"/>
      <c r="F11" s="110">
        <v>1</v>
      </c>
      <c r="G11" s="110"/>
      <c r="H11" s="110">
        <v>35</v>
      </c>
      <c r="I11" s="110"/>
      <c r="J11" s="110">
        <v>37</v>
      </c>
    </row>
    <row r="12" spans="1:10" x14ac:dyDescent="0.2">
      <c r="A12" s="5" t="s">
        <v>214</v>
      </c>
      <c r="B12" s="110"/>
      <c r="C12" s="110">
        <v>2</v>
      </c>
      <c r="D12" s="110"/>
      <c r="E12" s="110"/>
      <c r="F12" s="110"/>
      <c r="G12" s="110"/>
      <c r="H12" s="110"/>
      <c r="I12" s="110"/>
      <c r="J12" s="110">
        <v>2</v>
      </c>
    </row>
    <row r="13" spans="1:10" x14ac:dyDescent="0.2">
      <c r="A13" s="5" t="s">
        <v>908</v>
      </c>
      <c r="B13" s="110"/>
      <c r="C13" s="110"/>
      <c r="D13" s="110"/>
      <c r="E13" s="110"/>
      <c r="F13" s="110"/>
      <c r="G13" s="110"/>
      <c r="H13" s="110"/>
      <c r="I13" s="110"/>
      <c r="J13" s="110"/>
    </row>
    <row r="14" spans="1:10" x14ac:dyDescent="0.2">
      <c r="A14" s="5" t="s">
        <v>171</v>
      </c>
      <c r="B14" s="110"/>
      <c r="C14" s="110"/>
      <c r="D14" s="110"/>
      <c r="E14" s="110"/>
      <c r="F14" s="110"/>
      <c r="G14" s="110"/>
      <c r="H14" s="110"/>
      <c r="I14" s="110"/>
      <c r="J14" s="110"/>
    </row>
    <row r="15" spans="1:10" x14ac:dyDescent="0.2">
      <c r="A15" s="5" t="s">
        <v>652</v>
      </c>
      <c r="B15" s="110">
        <v>859</v>
      </c>
      <c r="C15" s="110">
        <v>22200</v>
      </c>
      <c r="D15" s="110">
        <v>7401</v>
      </c>
      <c r="E15" s="110">
        <v>4264</v>
      </c>
      <c r="F15" s="110">
        <v>5672</v>
      </c>
      <c r="G15" s="110">
        <v>6729</v>
      </c>
      <c r="H15" s="110">
        <v>23187</v>
      </c>
      <c r="I15" s="110">
        <v>7701</v>
      </c>
      <c r="J15" s="110">
        <v>78013</v>
      </c>
    </row>
  </sheetData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</sheetPr>
  <dimension ref="A1:M4102"/>
  <sheetViews>
    <sheetView showGridLines="0" workbookViewId="0">
      <pane ySplit="2" topLeftCell="A3" activePane="bottomLeft" state="frozen"/>
      <selection activeCell="G25" sqref="G25"/>
      <selection pane="bottomLeft" activeCell="E23" sqref="E23"/>
    </sheetView>
  </sheetViews>
  <sheetFormatPr baseColWidth="10" defaultColWidth="8.83203125" defaultRowHeight="15" x14ac:dyDescent="0.2"/>
  <cols>
    <col min="1" max="1" width="21.33203125" customWidth="1"/>
    <col min="3" max="3" width="15.5" customWidth="1"/>
    <col min="4" max="4" width="23.6640625" customWidth="1"/>
    <col min="5" max="8" width="15.5" customWidth="1"/>
    <col min="9" max="9" width="23.83203125" customWidth="1"/>
    <col min="10" max="10" width="23.6640625" customWidth="1"/>
    <col min="11" max="11" width="24.1640625" customWidth="1"/>
  </cols>
  <sheetData>
    <row r="1" spans="1:13" x14ac:dyDescent="0.2">
      <c r="E1" s="20">
        <v>45078</v>
      </c>
      <c r="F1" s="20">
        <v>44713</v>
      </c>
      <c r="G1" s="19" t="s">
        <v>914</v>
      </c>
      <c r="H1" s="19" t="s">
        <v>915</v>
      </c>
      <c r="I1" s="72" t="s">
        <v>899</v>
      </c>
      <c r="J1" s="72"/>
      <c r="K1" s="72"/>
    </row>
    <row r="2" spans="1:13" ht="65.25" customHeight="1" x14ac:dyDescent="0.2">
      <c r="A2" s="10" t="s">
        <v>650</v>
      </c>
      <c r="B2" s="10" t="s">
        <v>648</v>
      </c>
      <c r="C2" s="10" t="s">
        <v>0</v>
      </c>
      <c r="D2" s="10" t="s">
        <v>1</v>
      </c>
      <c r="E2" s="10" t="s">
        <v>859</v>
      </c>
      <c r="F2" s="10" t="s">
        <v>860</v>
      </c>
      <c r="G2" s="11" t="s">
        <v>857</v>
      </c>
      <c r="H2" s="11" t="s">
        <v>858</v>
      </c>
      <c r="I2" s="70" t="s">
        <v>661</v>
      </c>
      <c r="J2" s="70" t="s">
        <v>665</v>
      </c>
      <c r="K2" s="71" t="s">
        <v>896</v>
      </c>
      <c r="M2" s="18" t="s">
        <v>900</v>
      </c>
    </row>
    <row r="3" spans="1:13" x14ac:dyDescent="0.2">
      <c r="A3" t="s">
        <v>649</v>
      </c>
      <c r="B3" t="s">
        <v>639</v>
      </c>
      <c r="C3" s="1" t="s">
        <v>2</v>
      </c>
      <c r="D3" s="1" t="s">
        <v>4</v>
      </c>
      <c r="E3" s="2"/>
      <c r="F3" s="3"/>
      <c r="G3" s="2">
        <v>2</v>
      </c>
      <c r="H3" s="3"/>
      <c r="I3" s="68" t="str">
        <f>VLOOKUP(C3,СПРАВОЧНИК!B:D,2,0)</f>
        <v>ЯПОНИЯ</v>
      </c>
      <c r="J3" s="68" t="str">
        <f>VLOOKUP(C3,СПРАВОЧНИК!B:D,3,0)</f>
        <v>ИНОМАРКИ</v>
      </c>
      <c r="K3" s="69" t="str">
        <f>VLOOKUP(СВОД2023[[#This Row],[ФО]],СПРАВОЧНИК!H:P,2,0)</f>
        <v>Дальневосточный ФО</v>
      </c>
    </row>
    <row r="4" spans="1:13" x14ac:dyDescent="0.2">
      <c r="A4" t="s">
        <v>649</v>
      </c>
      <c r="B4" t="s">
        <v>639</v>
      </c>
      <c r="C4" s="1" t="s">
        <v>21</v>
      </c>
      <c r="D4" s="1" t="s">
        <v>916</v>
      </c>
      <c r="E4" s="2"/>
      <c r="F4" s="3"/>
      <c r="G4" s="2">
        <v>1</v>
      </c>
      <c r="H4" s="3">
        <v>1</v>
      </c>
      <c r="I4" s="68" t="str">
        <f>VLOOKUP(C4,СПРАВОЧНИК!B:D,2,0)</f>
        <v>ЕВРОПА</v>
      </c>
      <c r="J4" s="68" t="str">
        <f>VLOOKUP(C4,СПРАВОЧНИК!B:D,3,0)</f>
        <v>ИНОМАРКИ</v>
      </c>
      <c r="K4" s="69" t="str">
        <f>VLOOKUP(СВОД2023[[#This Row],[ФО]],СПРАВОЧНИК!H:P,2,0)</f>
        <v>Дальневосточный ФО</v>
      </c>
    </row>
    <row r="5" spans="1:13" x14ac:dyDescent="0.2">
      <c r="A5" t="s">
        <v>649</v>
      </c>
      <c r="B5" t="s">
        <v>639</v>
      </c>
      <c r="C5" s="1" t="s">
        <v>21</v>
      </c>
      <c r="D5" s="1" t="s">
        <v>917</v>
      </c>
      <c r="E5" s="2"/>
      <c r="F5" s="3"/>
      <c r="G5" s="2">
        <v>1</v>
      </c>
      <c r="H5" s="3"/>
      <c r="I5" s="68" t="str">
        <f>VLOOKUP(C5,СПРАВОЧНИК!B:D,2,0)</f>
        <v>ЕВРОПА</v>
      </c>
      <c r="J5" s="68" t="str">
        <f>VLOOKUP(C5,СПРАВОЧНИК!B:D,3,0)</f>
        <v>ИНОМАРКИ</v>
      </c>
      <c r="K5" s="69" t="str">
        <f>VLOOKUP(СВОД2023[[#This Row],[ФО]],СПРАВОЧНИК!H:P,2,0)</f>
        <v>Дальневосточный ФО</v>
      </c>
    </row>
    <row r="6" spans="1:13" x14ac:dyDescent="0.2">
      <c r="A6" t="s">
        <v>649</v>
      </c>
      <c r="B6" t="s">
        <v>639</v>
      </c>
      <c r="C6" s="1" t="s">
        <v>21</v>
      </c>
      <c r="D6" s="1" t="s">
        <v>918</v>
      </c>
      <c r="E6" s="2"/>
      <c r="F6" s="3"/>
      <c r="G6" s="2"/>
      <c r="H6" s="3">
        <v>2</v>
      </c>
      <c r="I6" s="68" t="str">
        <f>VLOOKUP(C6,СПРАВОЧНИК!B:D,2,0)</f>
        <v>ЕВРОПА</v>
      </c>
      <c r="J6" s="68" t="str">
        <f>VLOOKUP(C6,СПРАВОЧНИК!B:D,3,0)</f>
        <v>ИНОМАРКИ</v>
      </c>
      <c r="K6" s="69" t="str">
        <f>VLOOKUP(СВОД2023[[#This Row],[ФО]],СПРАВОЧНИК!H:P,2,0)</f>
        <v>Дальневосточный ФО</v>
      </c>
    </row>
    <row r="7" spans="1:13" x14ac:dyDescent="0.2">
      <c r="A7" t="s">
        <v>649</v>
      </c>
      <c r="B7" t="s">
        <v>639</v>
      </c>
      <c r="C7" s="1" t="s">
        <v>21</v>
      </c>
      <c r="D7" s="1" t="s">
        <v>919</v>
      </c>
      <c r="E7" s="2"/>
      <c r="F7" s="3"/>
      <c r="G7" s="2">
        <v>2</v>
      </c>
      <c r="H7" s="3"/>
      <c r="I7" s="68" t="str">
        <f>VLOOKUP(C7,СПРАВОЧНИК!B:D,2,0)</f>
        <v>ЕВРОПА</v>
      </c>
      <c r="J7" s="68" t="str">
        <f>VLOOKUP(C7,СПРАВОЧНИК!B:D,3,0)</f>
        <v>ИНОМАРКИ</v>
      </c>
      <c r="K7" s="69" t="str">
        <f>VLOOKUP(СВОД2023[[#This Row],[ФО]],СПРАВОЧНИК!H:P,2,0)</f>
        <v>Дальневосточный ФО</v>
      </c>
    </row>
    <row r="8" spans="1:13" x14ac:dyDescent="0.2">
      <c r="A8" t="s">
        <v>649</v>
      </c>
      <c r="B8" t="s">
        <v>639</v>
      </c>
      <c r="C8" s="1" t="s">
        <v>21</v>
      </c>
      <c r="D8" s="1" t="s">
        <v>920</v>
      </c>
      <c r="E8" s="2"/>
      <c r="F8" s="3"/>
      <c r="G8" s="2">
        <v>1</v>
      </c>
      <c r="H8" s="3">
        <v>7</v>
      </c>
      <c r="I8" s="68" t="str">
        <f>VLOOKUP(C8,СПРАВОЧНИК!B:D,2,0)</f>
        <v>ЕВРОПА</v>
      </c>
      <c r="J8" s="68" t="str">
        <f>VLOOKUP(C8,СПРАВОЧНИК!B:D,3,0)</f>
        <v>ИНОМАРКИ</v>
      </c>
      <c r="K8" s="69" t="str">
        <f>VLOOKUP(СВОД2023[[#This Row],[ФО]],СПРАВОЧНИК!H:P,2,0)</f>
        <v>Дальневосточный ФО</v>
      </c>
    </row>
    <row r="9" spans="1:13" x14ac:dyDescent="0.2">
      <c r="A9" t="s">
        <v>649</v>
      </c>
      <c r="B9" t="s">
        <v>639</v>
      </c>
      <c r="C9" s="1" t="s">
        <v>21</v>
      </c>
      <c r="D9" s="1" t="s">
        <v>921</v>
      </c>
      <c r="E9" s="2"/>
      <c r="F9" s="3"/>
      <c r="G9" s="2">
        <v>5</v>
      </c>
      <c r="H9" s="3"/>
      <c r="I9" s="68" t="str">
        <f>VLOOKUP(C9,СПРАВОЧНИК!B:D,2,0)</f>
        <v>ЕВРОПА</v>
      </c>
      <c r="J9" s="68" t="str">
        <f>VLOOKUP(C9,СПРАВОЧНИК!B:D,3,0)</f>
        <v>ИНОМАРКИ</v>
      </c>
      <c r="K9" s="69" t="str">
        <f>VLOOKUP(СВОД2023[[#This Row],[ФО]],СПРАВОЧНИК!H:P,2,0)</f>
        <v>Дальневосточный ФО</v>
      </c>
    </row>
    <row r="10" spans="1:13" x14ac:dyDescent="0.2">
      <c r="A10" t="s">
        <v>649</v>
      </c>
      <c r="B10" t="s">
        <v>639</v>
      </c>
      <c r="C10" s="1" t="s">
        <v>21</v>
      </c>
      <c r="D10" s="1" t="s">
        <v>922</v>
      </c>
      <c r="E10" s="2"/>
      <c r="F10" s="3"/>
      <c r="G10" s="2">
        <v>5</v>
      </c>
      <c r="H10" s="3">
        <v>3</v>
      </c>
      <c r="I10" s="68" t="str">
        <f>VLOOKUP(C10,СПРАВОЧНИК!B:D,2,0)</f>
        <v>ЕВРОПА</v>
      </c>
      <c r="J10" s="68" t="str">
        <f>VLOOKUP(C10,СПРАВОЧНИК!B:D,3,0)</f>
        <v>ИНОМАРКИ</v>
      </c>
      <c r="K10" s="69" t="str">
        <f>VLOOKUP(СВОД2023[[#This Row],[ФО]],СПРАВОЧНИК!H:P,2,0)</f>
        <v>Дальневосточный ФО</v>
      </c>
    </row>
    <row r="11" spans="1:13" x14ac:dyDescent="0.2">
      <c r="A11" t="s">
        <v>649</v>
      </c>
      <c r="B11" t="s">
        <v>639</v>
      </c>
      <c r="C11" s="1" t="s">
        <v>21</v>
      </c>
      <c r="D11" s="1" t="s">
        <v>923</v>
      </c>
      <c r="E11" s="2"/>
      <c r="F11" s="3"/>
      <c r="G11" s="2">
        <v>1</v>
      </c>
      <c r="H11" s="3">
        <v>1</v>
      </c>
      <c r="I11" s="68" t="str">
        <f>VLOOKUP(C11,СПРАВОЧНИК!B:D,2,0)</f>
        <v>ЕВРОПА</v>
      </c>
      <c r="J11" s="68" t="str">
        <f>VLOOKUP(C11,СПРАВОЧНИК!B:D,3,0)</f>
        <v>ИНОМАРКИ</v>
      </c>
      <c r="K11" s="69" t="str">
        <f>VLOOKUP(СВОД2023[[#This Row],[ФО]],СПРАВОЧНИК!H:P,2,0)</f>
        <v>Дальневосточный ФО</v>
      </c>
    </row>
    <row r="12" spans="1:13" x14ac:dyDescent="0.2">
      <c r="A12" t="s">
        <v>649</v>
      </c>
      <c r="B12" t="s">
        <v>639</v>
      </c>
      <c r="C12" s="1" t="s">
        <v>21</v>
      </c>
      <c r="D12" s="1" t="s">
        <v>924</v>
      </c>
      <c r="E12" s="2"/>
      <c r="F12" s="3"/>
      <c r="G12" s="2">
        <v>1</v>
      </c>
      <c r="H12" s="3"/>
      <c r="I12" s="68" t="str">
        <f>VLOOKUP(C12,СПРАВОЧНИК!B:D,2,0)</f>
        <v>ЕВРОПА</v>
      </c>
      <c r="J12" s="68" t="str">
        <f>VLOOKUP(C12,СПРАВОЧНИК!B:D,3,0)</f>
        <v>ИНОМАРКИ</v>
      </c>
      <c r="K12" s="69" t="str">
        <f>VLOOKUP(СВОД2023[[#This Row],[ФО]],СПРАВОЧНИК!H:P,2,0)</f>
        <v>Дальневосточный ФО</v>
      </c>
    </row>
    <row r="13" spans="1:13" x14ac:dyDescent="0.2">
      <c r="A13" t="s">
        <v>649</v>
      </c>
      <c r="B13" t="s">
        <v>639</v>
      </c>
      <c r="C13" s="1" t="s">
        <v>22</v>
      </c>
      <c r="D13" s="1" t="s">
        <v>23</v>
      </c>
      <c r="E13" s="2"/>
      <c r="F13" s="3"/>
      <c r="G13" s="2">
        <v>1</v>
      </c>
      <c r="H13" s="3"/>
      <c r="I13" s="68" t="str">
        <f>VLOOKUP(C13,СПРАВОЧНИК!B:D,2,0)</f>
        <v>РОССИЯ</v>
      </c>
      <c r="J13" s="68" t="str">
        <f>VLOOKUP(C13,СПРАВОЧНИК!B:D,3,0)</f>
        <v>ОТЕЧЕСТВЕННЫЕ</v>
      </c>
      <c r="K13" s="69" t="str">
        <f>VLOOKUP(СВОД2023[[#This Row],[ФО]],СПРАВОЧНИК!H:P,2,0)</f>
        <v>Дальневосточный ФО</v>
      </c>
    </row>
    <row r="14" spans="1:13" x14ac:dyDescent="0.2">
      <c r="A14" t="s">
        <v>649</v>
      </c>
      <c r="B14" t="s">
        <v>639</v>
      </c>
      <c r="C14" s="1" t="s">
        <v>908</v>
      </c>
      <c r="D14" s="1" t="s">
        <v>925</v>
      </c>
      <c r="E14" s="2">
        <v>1</v>
      </c>
      <c r="F14" s="3"/>
      <c r="G14" s="2">
        <v>4</v>
      </c>
      <c r="H14" s="3"/>
      <c r="I14" s="68" t="str">
        <f>VLOOKUP(C14,СПРАВОЧНИК!B:D,2,0)</f>
        <v>РОССИЯ</v>
      </c>
      <c r="J14" s="68" t="str">
        <f>VLOOKUP(C14,СПРАВОЧНИК!B:D,3,0)</f>
        <v>ОТЕЧЕСТВЕННЫЕ</v>
      </c>
      <c r="K14" s="69" t="str">
        <f>VLOOKUP(СВОД2023[[#This Row],[ФО]],СПРАВОЧНИК!H:P,2,0)</f>
        <v>Дальневосточный ФО</v>
      </c>
    </row>
    <row r="15" spans="1:13" x14ac:dyDescent="0.2">
      <c r="A15" t="s">
        <v>649</v>
      </c>
      <c r="B15" t="s">
        <v>639</v>
      </c>
      <c r="C15" s="1" t="s">
        <v>32</v>
      </c>
      <c r="D15" s="1" t="s">
        <v>35</v>
      </c>
      <c r="E15" s="2"/>
      <c r="F15" s="3"/>
      <c r="G15" s="2">
        <v>1</v>
      </c>
      <c r="H15" s="3"/>
      <c r="I15" s="68" t="str">
        <f>VLOOKUP(C15,СПРАВОЧНИК!B:D,2,0)</f>
        <v>ЕВРОПА</v>
      </c>
      <c r="J15" s="68" t="str">
        <f>VLOOKUP(C15,СПРАВОЧНИК!B:D,3,0)</f>
        <v>ИНОМАРКИ</v>
      </c>
      <c r="K15" s="69" t="str">
        <f>VLOOKUP(СВОД2023[[#This Row],[ФО]],СПРАВОЧНИК!H:P,2,0)</f>
        <v>Дальневосточный ФО</v>
      </c>
    </row>
    <row r="16" spans="1:13" x14ac:dyDescent="0.2">
      <c r="A16" t="s">
        <v>649</v>
      </c>
      <c r="B16" t="s">
        <v>639</v>
      </c>
      <c r="C16" s="1" t="s">
        <v>38</v>
      </c>
      <c r="D16" s="1" t="s">
        <v>43</v>
      </c>
      <c r="E16" s="2"/>
      <c r="F16" s="3"/>
      <c r="G16" s="2">
        <v>3</v>
      </c>
      <c r="H16" s="3"/>
      <c r="I16" s="68" t="str">
        <f>VLOOKUP(C16,СПРАВОЧНИК!B:D,2,0)</f>
        <v>ЕВРОПА</v>
      </c>
      <c r="J16" s="68" t="str">
        <f>VLOOKUP(C16,СПРАВОЧНИК!B:D,3,0)</f>
        <v>ИНОМАРКИ</v>
      </c>
      <c r="K16" s="69" t="str">
        <f>VLOOKUP(СВОД2023[[#This Row],[ФО]],СПРАВОЧНИК!H:P,2,0)</f>
        <v>Дальневосточный ФО</v>
      </c>
    </row>
    <row r="17" spans="1:11" x14ac:dyDescent="0.2">
      <c r="A17" t="s">
        <v>649</v>
      </c>
      <c r="B17" t="s">
        <v>639</v>
      </c>
      <c r="C17" s="1" t="s">
        <v>38</v>
      </c>
      <c r="D17" s="1" t="s">
        <v>44</v>
      </c>
      <c r="E17" s="2"/>
      <c r="F17" s="3"/>
      <c r="G17" s="2"/>
      <c r="H17" s="3">
        <v>1</v>
      </c>
      <c r="I17" s="68" t="str">
        <f>VLOOKUP(C17,СПРАВОЧНИК!B:D,2,0)</f>
        <v>ЕВРОПА</v>
      </c>
      <c r="J17" s="68" t="str">
        <f>VLOOKUP(C17,СПРАВОЧНИК!B:D,3,0)</f>
        <v>ИНОМАРКИ</v>
      </c>
      <c r="K17" s="69" t="str">
        <f>VLOOKUP(СВОД2023[[#This Row],[ФО]],СПРАВОЧНИК!H:P,2,0)</f>
        <v>Дальневосточный ФО</v>
      </c>
    </row>
    <row r="18" spans="1:11" x14ac:dyDescent="0.2">
      <c r="A18" t="s">
        <v>649</v>
      </c>
      <c r="B18" t="s">
        <v>639</v>
      </c>
      <c r="C18" s="1" t="s">
        <v>38</v>
      </c>
      <c r="D18" s="1" t="s">
        <v>45</v>
      </c>
      <c r="E18" s="2">
        <v>1</v>
      </c>
      <c r="F18" s="3"/>
      <c r="G18" s="2">
        <v>2</v>
      </c>
      <c r="H18" s="3">
        <v>1</v>
      </c>
      <c r="I18" s="68" t="str">
        <f>VLOOKUP(C18,СПРАВОЧНИК!B:D,2,0)</f>
        <v>ЕВРОПА</v>
      </c>
      <c r="J18" s="68" t="str">
        <f>VLOOKUP(C18,СПРАВОЧНИК!B:D,3,0)</f>
        <v>ИНОМАРКИ</v>
      </c>
      <c r="K18" s="69" t="str">
        <f>VLOOKUP(СВОД2023[[#This Row],[ФО]],СПРАВОЧНИК!H:P,2,0)</f>
        <v>Дальневосточный ФО</v>
      </c>
    </row>
    <row r="19" spans="1:11" x14ac:dyDescent="0.2">
      <c r="A19" t="s">
        <v>649</v>
      </c>
      <c r="B19" t="s">
        <v>639</v>
      </c>
      <c r="C19" s="1" t="s">
        <v>38</v>
      </c>
      <c r="D19" s="1" t="s">
        <v>47</v>
      </c>
      <c r="E19" s="2"/>
      <c r="F19" s="3"/>
      <c r="G19" s="2"/>
      <c r="H19" s="3">
        <v>3</v>
      </c>
      <c r="I19" s="68" t="str">
        <f>VLOOKUP(C19,СПРАВОЧНИК!B:D,2,0)</f>
        <v>ЕВРОПА</v>
      </c>
      <c r="J19" s="68" t="str">
        <f>VLOOKUP(C19,СПРАВОЧНИК!B:D,3,0)</f>
        <v>ИНОМАРКИ</v>
      </c>
      <c r="K19" s="69" t="str">
        <f>VLOOKUP(СВОД2023[[#This Row],[ФО]],СПРАВОЧНИК!H:P,2,0)</f>
        <v>Дальневосточный ФО</v>
      </c>
    </row>
    <row r="20" spans="1:11" x14ac:dyDescent="0.2">
      <c r="A20" t="s">
        <v>649</v>
      </c>
      <c r="B20" t="s">
        <v>639</v>
      </c>
      <c r="C20" s="1" t="s">
        <v>38</v>
      </c>
      <c r="D20" s="1" t="s">
        <v>49</v>
      </c>
      <c r="E20" s="2"/>
      <c r="F20" s="3"/>
      <c r="G20" s="2"/>
      <c r="H20" s="3">
        <v>1</v>
      </c>
      <c r="I20" s="68" t="str">
        <f>VLOOKUP(C20,СПРАВОЧНИК!B:D,2,0)</f>
        <v>ЕВРОПА</v>
      </c>
      <c r="J20" s="68" t="str">
        <f>VLOOKUP(C20,СПРАВОЧНИК!B:D,3,0)</f>
        <v>ИНОМАРКИ</v>
      </c>
      <c r="K20" s="69" t="str">
        <f>VLOOKUP(СВОД2023[[#This Row],[ФО]],СПРАВОЧНИК!H:P,2,0)</f>
        <v>Дальневосточный ФО</v>
      </c>
    </row>
    <row r="21" spans="1:11" x14ac:dyDescent="0.2">
      <c r="A21" t="s">
        <v>649</v>
      </c>
      <c r="B21" t="s">
        <v>639</v>
      </c>
      <c r="C21" s="1" t="s">
        <v>38</v>
      </c>
      <c r="D21" s="1" t="s">
        <v>56</v>
      </c>
      <c r="E21" s="2"/>
      <c r="F21" s="3">
        <v>1</v>
      </c>
      <c r="G21" s="2"/>
      <c r="H21" s="3">
        <v>4</v>
      </c>
      <c r="I21" s="68" t="str">
        <f>VLOOKUP(C21,СПРАВОЧНИК!B:D,2,0)</f>
        <v>ЕВРОПА</v>
      </c>
      <c r="J21" s="68" t="str">
        <f>VLOOKUP(C21,СПРАВОЧНИК!B:D,3,0)</f>
        <v>ИНОМАРКИ</v>
      </c>
      <c r="K21" s="69" t="str">
        <f>VLOOKUP(СВОД2023[[#This Row],[ФО]],СПРАВОЧНИК!H:P,2,0)</f>
        <v>Дальневосточный ФО</v>
      </c>
    </row>
    <row r="22" spans="1:11" x14ac:dyDescent="0.2">
      <c r="A22" t="s">
        <v>649</v>
      </c>
      <c r="B22" t="s">
        <v>639</v>
      </c>
      <c r="C22" s="1" t="s">
        <v>38</v>
      </c>
      <c r="D22" s="1" t="s">
        <v>57</v>
      </c>
      <c r="E22" s="2"/>
      <c r="F22" s="3"/>
      <c r="G22" s="2"/>
      <c r="H22" s="3">
        <v>1</v>
      </c>
      <c r="I22" s="68" t="str">
        <f>VLOOKUP(C22,СПРАВОЧНИК!B:D,2,0)</f>
        <v>ЕВРОПА</v>
      </c>
      <c r="J22" s="68" t="str">
        <f>VLOOKUP(C22,СПРАВОЧНИК!B:D,3,0)</f>
        <v>ИНОМАРКИ</v>
      </c>
      <c r="K22" s="69" t="str">
        <f>VLOOKUP(СВОД2023[[#This Row],[ФО]],СПРАВОЧНИК!H:P,2,0)</f>
        <v>Дальневосточный ФО</v>
      </c>
    </row>
    <row r="23" spans="1:11" x14ac:dyDescent="0.2">
      <c r="A23" t="s">
        <v>649</v>
      </c>
      <c r="B23" t="s">
        <v>639</v>
      </c>
      <c r="C23" s="1" t="s">
        <v>38</v>
      </c>
      <c r="D23" s="1" t="s">
        <v>58</v>
      </c>
      <c r="E23" s="2"/>
      <c r="F23" s="3"/>
      <c r="G23" s="2">
        <v>1</v>
      </c>
      <c r="H23" s="3">
        <v>6</v>
      </c>
      <c r="I23" s="68" t="str">
        <f>VLOOKUP(C23,СПРАВОЧНИК!B:D,2,0)</f>
        <v>ЕВРОПА</v>
      </c>
      <c r="J23" s="68" t="str">
        <f>VLOOKUP(C23,СПРАВОЧНИК!B:D,3,0)</f>
        <v>ИНОМАРКИ</v>
      </c>
      <c r="K23" s="69" t="str">
        <f>VLOOKUP(СВОД2023[[#This Row],[ФО]],СПРАВОЧНИК!H:P,2,0)</f>
        <v>Дальневосточный ФО</v>
      </c>
    </row>
    <row r="24" spans="1:11" x14ac:dyDescent="0.2">
      <c r="A24" t="s">
        <v>649</v>
      </c>
      <c r="B24" t="s">
        <v>639</v>
      </c>
      <c r="C24" s="1" t="s">
        <v>38</v>
      </c>
      <c r="D24" s="1" t="s">
        <v>59</v>
      </c>
      <c r="E24" s="2"/>
      <c r="F24" s="3"/>
      <c r="G24" s="2">
        <v>1</v>
      </c>
      <c r="H24" s="3">
        <v>4</v>
      </c>
      <c r="I24" s="68" t="str">
        <f>VLOOKUP(C24,СПРАВОЧНИК!B:D,2,0)</f>
        <v>ЕВРОПА</v>
      </c>
      <c r="J24" s="68" t="str">
        <f>VLOOKUP(C24,СПРАВОЧНИК!B:D,3,0)</f>
        <v>ИНОМАРКИ</v>
      </c>
      <c r="K24" s="69" t="str">
        <f>VLOOKUP(СВОД2023[[#This Row],[ФО]],СПРАВОЧНИК!H:P,2,0)</f>
        <v>Дальневосточный ФО</v>
      </c>
    </row>
    <row r="25" spans="1:11" x14ac:dyDescent="0.2">
      <c r="A25" t="s">
        <v>649</v>
      </c>
      <c r="B25" t="s">
        <v>639</v>
      </c>
      <c r="C25" s="1" t="s">
        <v>38</v>
      </c>
      <c r="D25" s="1" t="s">
        <v>61</v>
      </c>
      <c r="E25" s="2">
        <v>1</v>
      </c>
      <c r="F25" s="3"/>
      <c r="G25" s="2">
        <v>7</v>
      </c>
      <c r="H25" s="3">
        <v>8</v>
      </c>
      <c r="I25" s="68" t="str">
        <f>VLOOKUP(C25,СПРАВОЧНИК!B:D,2,0)</f>
        <v>ЕВРОПА</v>
      </c>
      <c r="J25" s="68" t="str">
        <f>VLOOKUP(C25,СПРАВОЧНИК!B:D,3,0)</f>
        <v>ИНОМАРКИ</v>
      </c>
      <c r="K25" s="69" t="str">
        <f>VLOOKUP(СВОД2023[[#This Row],[ФО]],СПРАВОЧНИК!H:P,2,0)</f>
        <v>Дальневосточный ФО</v>
      </c>
    </row>
    <row r="26" spans="1:11" x14ac:dyDescent="0.2">
      <c r="A26" t="s">
        <v>649</v>
      </c>
      <c r="B26" t="s">
        <v>639</v>
      </c>
      <c r="C26" s="1" t="s">
        <v>38</v>
      </c>
      <c r="D26" s="1" t="s">
        <v>62</v>
      </c>
      <c r="E26" s="2"/>
      <c r="F26" s="3"/>
      <c r="G26" s="2"/>
      <c r="H26" s="3">
        <v>2</v>
      </c>
      <c r="I26" s="68" t="str">
        <f>VLOOKUP(C26,СПРАВОЧНИК!B:D,2,0)</f>
        <v>ЕВРОПА</v>
      </c>
      <c r="J26" s="68" t="str">
        <f>VLOOKUP(C26,СПРАВОЧНИК!B:D,3,0)</f>
        <v>ИНОМАРКИ</v>
      </c>
      <c r="K26" s="69" t="str">
        <f>VLOOKUP(СВОД2023[[#This Row],[ФО]],СПРАВОЧНИК!H:P,2,0)</f>
        <v>Дальневосточный ФО</v>
      </c>
    </row>
    <row r="27" spans="1:11" x14ac:dyDescent="0.2">
      <c r="A27" t="s">
        <v>649</v>
      </c>
      <c r="B27" t="s">
        <v>639</v>
      </c>
      <c r="C27" s="1" t="s">
        <v>38</v>
      </c>
      <c r="D27" s="1" t="s">
        <v>63</v>
      </c>
      <c r="E27" s="2"/>
      <c r="F27" s="3">
        <v>1</v>
      </c>
      <c r="G27" s="2">
        <v>15</v>
      </c>
      <c r="H27" s="3">
        <v>8</v>
      </c>
      <c r="I27" s="68" t="str">
        <f>VLOOKUP(C27,СПРАВОЧНИК!B:D,2,0)</f>
        <v>ЕВРОПА</v>
      </c>
      <c r="J27" s="68" t="str">
        <f>VLOOKUP(C27,СПРАВОЧНИК!B:D,3,0)</f>
        <v>ИНОМАРКИ</v>
      </c>
      <c r="K27" s="69" t="str">
        <f>VLOOKUP(СВОД2023[[#This Row],[ФО]],СПРАВОЧНИК!H:P,2,0)</f>
        <v>Дальневосточный ФО</v>
      </c>
    </row>
    <row r="28" spans="1:11" x14ac:dyDescent="0.2">
      <c r="A28" t="s">
        <v>649</v>
      </c>
      <c r="B28" t="s">
        <v>639</v>
      </c>
      <c r="C28" s="1" t="s">
        <v>38</v>
      </c>
      <c r="D28" s="1" t="s">
        <v>64</v>
      </c>
      <c r="E28" s="2"/>
      <c r="F28" s="3"/>
      <c r="G28" s="2"/>
      <c r="H28" s="3">
        <v>2</v>
      </c>
      <c r="I28" s="68" t="str">
        <f>VLOOKUP(C28,СПРАВОЧНИК!B:D,2,0)</f>
        <v>ЕВРОПА</v>
      </c>
      <c r="J28" s="68" t="str">
        <f>VLOOKUP(C28,СПРАВОЧНИК!B:D,3,0)</f>
        <v>ИНОМАРКИ</v>
      </c>
      <c r="K28" s="69" t="str">
        <f>VLOOKUP(СВОД2023[[#This Row],[ФО]],СПРАВОЧНИК!H:P,2,0)</f>
        <v>Дальневосточный ФО</v>
      </c>
    </row>
    <row r="29" spans="1:11" x14ac:dyDescent="0.2">
      <c r="A29" t="s">
        <v>649</v>
      </c>
      <c r="B29" t="s">
        <v>639</v>
      </c>
      <c r="C29" s="1" t="s">
        <v>38</v>
      </c>
      <c r="D29" s="1" t="s">
        <v>65</v>
      </c>
      <c r="E29" s="2">
        <v>2</v>
      </c>
      <c r="F29" s="3"/>
      <c r="G29" s="2">
        <v>8</v>
      </c>
      <c r="H29" s="3">
        <v>5</v>
      </c>
      <c r="I29" s="68" t="str">
        <f>VLOOKUP(C29,СПРАВОЧНИК!B:D,2,0)</f>
        <v>ЕВРОПА</v>
      </c>
      <c r="J29" s="68" t="str">
        <f>VLOOKUP(C29,СПРАВОЧНИК!B:D,3,0)</f>
        <v>ИНОМАРКИ</v>
      </c>
      <c r="K29" s="69" t="str">
        <f>VLOOKUP(СВОД2023[[#This Row],[ФО]],СПРАВОЧНИК!H:P,2,0)</f>
        <v>Дальневосточный ФО</v>
      </c>
    </row>
    <row r="30" spans="1:11" x14ac:dyDescent="0.2">
      <c r="A30" t="s">
        <v>649</v>
      </c>
      <c r="B30" t="s">
        <v>639</v>
      </c>
      <c r="C30" s="1" t="s">
        <v>71</v>
      </c>
      <c r="D30" s="1" t="s">
        <v>74</v>
      </c>
      <c r="E30" s="2"/>
      <c r="F30" s="3"/>
      <c r="G30" s="2">
        <v>1</v>
      </c>
      <c r="H30" s="3"/>
      <c r="I30" s="68" t="str">
        <f>VLOOKUP(C30,СПРАВОЧНИК!B:D,2,0)</f>
        <v>КИТАЙ</v>
      </c>
      <c r="J30" s="68" t="str">
        <f>VLOOKUP(C30,СПРАВОЧНИК!B:D,3,0)</f>
        <v>ИНОМАРКИ</v>
      </c>
      <c r="K30" s="69" t="str">
        <f>VLOOKUP(СВОД2023[[#This Row],[ФО]],СПРАВОЧНИК!H:P,2,0)</f>
        <v>Дальневосточный ФО</v>
      </c>
    </row>
    <row r="31" spans="1:11" x14ac:dyDescent="0.2">
      <c r="A31" t="s">
        <v>649</v>
      </c>
      <c r="B31" t="s">
        <v>639</v>
      </c>
      <c r="C31" s="1" t="s">
        <v>71</v>
      </c>
      <c r="D31" s="1" t="s">
        <v>78</v>
      </c>
      <c r="E31" s="2"/>
      <c r="F31" s="3"/>
      <c r="G31" s="2">
        <v>2</v>
      </c>
      <c r="H31" s="3"/>
      <c r="I31" s="68" t="str">
        <f>VLOOKUP(C31,СПРАВОЧНИК!B:D,2,0)</f>
        <v>КИТАЙ</v>
      </c>
      <c r="J31" s="68" t="str">
        <f>VLOOKUP(C31,СПРАВОЧНИК!B:D,3,0)</f>
        <v>ИНОМАРКИ</v>
      </c>
      <c r="K31" s="69" t="str">
        <f>VLOOKUP(СВОД2023[[#This Row],[ФО]],СПРАВОЧНИК!H:P,2,0)</f>
        <v>Дальневосточный ФО</v>
      </c>
    </row>
    <row r="32" spans="1:11" x14ac:dyDescent="0.2">
      <c r="A32" t="s">
        <v>649</v>
      </c>
      <c r="B32" t="s">
        <v>639</v>
      </c>
      <c r="C32" s="1" t="s">
        <v>71</v>
      </c>
      <c r="D32" s="1" t="s">
        <v>79</v>
      </c>
      <c r="E32" s="2"/>
      <c r="F32" s="3"/>
      <c r="G32" s="2">
        <v>1</v>
      </c>
      <c r="H32" s="3"/>
      <c r="I32" s="68" t="str">
        <f>VLOOKUP(C32,СПРАВОЧНИК!B:D,2,0)</f>
        <v>КИТАЙ</v>
      </c>
      <c r="J32" s="68" t="str">
        <f>VLOOKUP(C32,СПРАВОЧНИК!B:D,3,0)</f>
        <v>ИНОМАРКИ</v>
      </c>
      <c r="K32" s="69" t="str">
        <f>VLOOKUP(СВОД2023[[#This Row],[ФО]],СПРАВОЧНИК!H:P,2,0)</f>
        <v>Дальневосточный ФО</v>
      </c>
    </row>
    <row r="33" spans="1:11" x14ac:dyDescent="0.2">
      <c r="A33" t="s">
        <v>649</v>
      </c>
      <c r="B33" t="s">
        <v>639</v>
      </c>
      <c r="C33" s="1" t="s">
        <v>80</v>
      </c>
      <c r="D33" s="1" t="s">
        <v>83</v>
      </c>
      <c r="E33" s="2"/>
      <c r="F33" s="3"/>
      <c r="G33" s="2"/>
      <c r="H33" s="3">
        <v>2</v>
      </c>
      <c r="I33" s="68" t="str">
        <f>VLOOKUP(C33,СПРАВОЧНИК!B:D,2,0)</f>
        <v>США</v>
      </c>
      <c r="J33" s="68" t="str">
        <f>VLOOKUP(C33,СПРАВОЧНИК!B:D,3,0)</f>
        <v>ИНОМАРКИ</v>
      </c>
      <c r="K33" s="69" t="str">
        <f>VLOOKUP(СВОД2023[[#This Row],[ФО]],СПРАВОЧНИК!H:P,2,0)</f>
        <v>Дальневосточный ФО</v>
      </c>
    </row>
    <row r="34" spans="1:11" x14ac:dyDescent="0.2">
      <c r="A34" t="s">
        <v>649</v>
      </c>
      <c r="B34" t="s">
        <v>639</v>
      </c>
      <c r="C34" s="1" t="s">
        <v>80</v>
      </c>
      <c r="D34" s="1" t="s">
        <v>85</v>
      </c>
      <c r="E34" s="2">
        <v>1</v>
      </c>
      <c r="F34" s="3"/>
      <c r="G34" s="2">
        <v>7</v>
      </c>
      <c r="H34" s="3">
        <v>4</v>
      </c>
      <c r="I34" s="68" t="str">
        <f>VLOOKUP(C34,СПРАВОЧНИК!B:D,2,0)</f>
        <v>США</v>
      </c>
      <c r="J34" s="68" t="str">
        <f>VLOOKUP(C34,СПРАВОЧНИК!B:D,3,0)</f>
        <v>ИНОМАРКИ</v>
      </c>
      <c r="K34" s="69" t="str">
        <f>VLOOKUP(СВОД2023[[#This Row],[ФО]],СПРАВОЧНИК!H:P,2,0)</f>
        <v>Дальневосточный ФО</v>
      </c>
    </row>
    <row r="35" spans="1:11" x14ac:dyDescent="0.2">
      <c r="A35" t="s">
        <v>649</v>
      </c>
      <c r="B35" t="s">
        <v>639</v>
      </c>
      <c r="C35" s="1" t="s">
        <v>86</v>
      </c>
      <c r="D35" s="1" t="s">
        <v>89</v>
      </c>
      <c r="E35" s="2">
        <v>3</v>
      </c>
      <c r="F35" s="3"/>
      <c r="G35" s="2">
        <v>6</v>
      </c>
      <c r="H35" s="3"/>
      <c r="I35" s="68" t="str">
        <f>VLOOKUP(C35,СПРАВОЧНИК!B:D,2,0)</f>
        <v>КИТАЙ</v>
      </c>
      <c r="J35" s="68" t="str">
        <f>VLOOKUP(C35,СПРАВОЧНИК!B:D,3,0)</f>
        <v>ИНОМАРКИ</v>
      </c>
      <c r="K35" s="69" t="str">
        <f>VLOOKUP(СВОД2023[[#This Row],[ФО]],СПРАВОЧНИК!H:P,2,0)</f>
        <v>Дальневосточный ФО</v>
      </c>
    </row>
    <row r="36" spans="1:11" x14ac:dyDescent="0.2">
      <c r="A36" t="s">
        <v>649</v>
      </c>
      <c r="B36" t="s">
        <v>639</v>
      </c>
      <c r="C36" s="1" t="s">
        <v>86</v>
      </c>
      <c r="D36" s="1" t="s">
        <v>90</v>
      </c>
      <c r="E36" s="2">
        <v>2</v>
      </c>
      <c r="F36" s="3"/>
      <c r="G36" s="2">
        <v>5</v>
      </c>
      <c r="H36" s="3"/>
      <c r="I36" s="68" t="str">
        <f>VLOOKUP(C36,СПРАВОЧНИК!B:D,2,0)</f>
        <v>КИТАЙ</v>
      </c>
      <c r="J36" s="68" t="str">
        <f>VLOOKUP(C36,СПРАВОЧНИК!B:D,3,0)</f>
        <v>ИНОМАРКИ</v>
      </c>
      <c r="K36" s="69" t="str">
        <f>VLOOKUP(СВОД2023[[#This Row],[ФО]],СПРАВОЧНИК!H:P,2,0)</f>
        <v>Дальневосточный ФО</v>
      </c>
    </row>
    <row r="37" spans="1:11" x14ac:dyDescent="0.2">
      <c r="A37" t="s">
        <v>649</v>
      </c>
      <c r="B37" t="s">
        <v>639</v>
      </c>
      <c r="C37" s="1" t="s">
        <v>86</v>
      </c>
      <c r="D37" s="1" t="s">
        <v>91</v>
      </c>
      <c r="E37" s="2">
        <v>2</v>
      </c>
      <c r="F37" s="3"/>
      <c r="G37" s="2">
        <v>8</v>
      </c>
      <c r="H37" s="3">
        <v>2</v>
      </c>
      <c r="I37" s="68" t="str">
        <f>VLOOKUP(C37,СПРАВОЧНИК!B:D,2,0)</f>
        <v>КИТАЙ</v>
      </c>
      <c r="J37" s="68" t="str">
        <f>VLOOKUP(C37,СПРАВОЧНИК!B:D,3,0)</f>
        <v>ИНОМАРКИ</v>
      </c>
      <c r="K37" s="69" t="str">
        <f>VLOOKUP(СВОД2023[[#This Row],[ФО]],СПРАВОЧНИК!H:P,2,0)</f>
        <v>Дальневосточный ФО</v>
      </c>
    </row>
    <row r="38" spans="1:11" x14ac:dyDescent="0.2">
      <c r="A38" t="s">
        <v>649</v>
      </c>
      <c r="B38" t="s">
        <v>639</v>
      </c>
      <c r="C38" s="1" t="s">
        <v>86</v>
      </c>
      <c r="D38" s="1" t="s">
        <v>92</v>
      </c>
      <c r="E38" s="2">
        <v>1</v>
      </c>
      <c r="F38" s="3"/>
      <c r="G38" s="2">
        <v>2</v>
      </c>
      <c r="H38" s="3"/>
      <c r="I38" s="68" t="str">
        <f>VLOOKUP(C38,СПРАВОЧНИК!B:D,2,0)</f>
        <v>КИТАЙ</v>
      </c>
      <c r="J38" s="68" t="str">
        <f>VLOOKUP(C38,СПРАВОЧНИК!B:D,3,0)</f>
        <v>ИНОМАРКИ</v>
      </c>
      <c r="K38" s="69" t="str">
        <f>VLOOKUP(СВОД2023[[#This Row],[ФО]],СПРАВОЧНИК!H:P,2,0)</f>
        <v>Дальневосточный ФО</v>
      </c>
    </row>
    <row r="39" spans="1:11" x14ac:dyDescent="0.2">
      <c r="A39" t="s">
        <v>649</v>
      </c>
      <c r="B39" t="s">
        <v>639</v>
      </c>
      <c r="C39" s="1" t="s">
        <v>86</v>
      </c>
      <c r="D39" s="1" t="s">
        <v>926</v>
      </c>
      <c r="E39" s="2">
        <v>1</v>
      </c>
      <c r="F39" s="3"/>
      <c r="G39" s="2">
        <v>1</v>
      </c>
      <c r="H39" s="3"/>
      <c r="I39" s="68" t="str">
        <f>VLOOKUP(C39,СПРАВОЧНИК!B:D,2,0)</f>
        <v>КИТАЙ</v>
      </c>
      <c r="J39" s="68" t="str">
        <f>VLOOKUP(C39,СПРАВОЧНИК!B:D,3,0)</f>
        <v>ИНОМАРКИ</v>
      </c>
      <c r="K39" s="69" t="str">
        <f>VLOOKUP(СВОД2023[[#This Row],[ФО]],СПРАВОЧНИК!H:P,2,0)</f>
        <v>Дальневосточный ФО</v>
      </c>
    </row>
    <row r="40" spans="1:11" x14ac:dyDescent="0.2">
      <c r="A40" t="s">
        <v>649</v>
      </c>
      <c r="B40" t="s">
        <v>639</v>
      </c>
      <c r="C40" s="1" t="s">
        <v>86</v>
      </c>
      <c r="D40" s="1" t="s">
        <v>94</v>
      </c>
      <c r="E40" s="2">
        <v>1</v>
      </c>
      <c r="F40" s="3"/>
      <c r="G40" s="2">
        <v>1</v>
      </c>
      <c r="H40" s="3"/>
      <c r="I40" s="68" t="str">
        <f>VLOOKUP(C40,СПРАВОЧНИК!B:D,2,0)</f>
        <v>КИТАЙ</v>
      </c>
      <c r="J40" s="68" t="str">
        <f>VLOOKUP(C40,СПРАВОЧНИК!B:D,3,0)</f>
        <v>ИНОМАРКИ</v>
      </c>
      <c r="K40" s="69" t="str">
        <f>VLOOKUP(СВОД2023[[#This Row],[ФО]],СПРАВОЧНИК!H:P,2,0)</f>
        <v>Дальневосточный ФО</v>
      </c>
    </row>
    <row r="41" spans="1:11" x14ac:dyDescent="0.2">
      <c r="A41" t="s">
        <v>649</v>
      </c>
      <c r="B41" t="s">
        <v>639</v>
      </c>
      <c r="C41" s="1" t="s">
        <v>86</v>
      </c>
      <c r="D41" s="1" t="s">
        <v>95</v>
      </c>
      <c r="E41" s="2">
        <v>7</v>
      </c>
      <c r="F41" s="3"/>
      <c r="G41" s="2">
        <v>13</v>
      </c>
      <c r="H41" s="3"/>
      <c r="I41" s="68" t="str">
        <f>VLOOKUP(C41,СПРАВОЧНИК!B:D,2,0)</f>
        <v>КИТАЙ</v>
      </c>
      <c r="J41" s="68" t="str">
        <f>VLOOKUP(C41,СПРАВОЧНИК!B:D,3,0)</f>
        <v>ИНОМАРКИ</v>
      </c>
      <c r="K41" s="69" t="str">
        <f>VLOOKUP(СВОД2023[[#This Row],[ФО]],СПРАВОЧНИК!H:P,2,0)</f>
        <v>Дальневосточный ФО</v>
      </c>
    </row>
    <row r="42" spans="1:11" x14ac:dyDescent="0.2">
      <c r="A42" t="s">
        <v>649</v>
      </c>
      <c r="B42" t="s">
        <v>639</v>
      </c>
      <c r="C42" s="1" t="s">
        <v>86</v>
      </c>
      <c r="D42" s="1" t="s">
        <v>96</v>
      </c>
      <c r="E42" s="2">
        <v>1</v>
      </c>
      <c r="F42" s="3"/>
      <c r="G42" s="2">
        <v>1</v>
      </c>
      <c r="H42" s="3"/>
      <c r="I42" s="68" t="str">
        <f>VLOOKUP(C42,СПРАВОЧНИК!B:D,2,0)</f>
        <v>КИТАЙ</v>
      </c>
      <c r="J42" s="68" t="str">
        <f>VLOOKUP(C42,СПРАВОЧНИК!B:D,3,0)</f>
        <v>ИНОМАРКИ</v>
      </c>
      <c r="K42" s="69" t="str">
        <f>VLOOKUP(СВОД2023[[#This Row],[ФО]],СПРАВОЧНИК!H:P,2,0)</f>
        <v>Дальневосточный ФО</v>
      </c>
    </row>
    <row r="43" spans="1:11" x14ac:dyDescent="0.2">
      <c r="A43" t="s">
        <v>649</v>
      </c>
      <c r="B43" t="s">
        <v>639</v>
      </c>
      <c r="C43" s="1" t="s">
        <v>98</v>
      </c>
      <c r="D43" s="1" t="s">
        <v>102</v>
      </c>
      <c r="E43" s="2"/>
      <c r="F43" s="3"/>
      <c r="G43" s="2"/>
      <c r="H43" s="3">
        <v>13</v>
      </c>
      <c r="I43" s="68" t="str">
        <f>VLOOKUP(C43,СПРАВОЧНИК!B:D,2,0)</f>
        <v>КИТАЙ</v>
      </c>
      <c r="J43" s="68" t="str">
        <f>VLOOKUP(C43,СПРАВОЧНИК!B:D,3,0)</f>
        <v>ИНОМАРКИ</v>
      </c>
      <c r="K43" s="69" t="str">
        <f>VLOOKUP(СВОД2023[[#This Row],[ФО]],СПРАВОЧНИК!H:P,2,0)</f>
        <v>Дальневосточный ФО</v>
      </c>
    </row>
    <row r="44" spans="1:11" x14ac:dyDescent="0.2">
      <c r="A44" t="s">
        <v>649</v>
      </c>
      <c r="B44" t="s">
        <v>639</v>
      </c>
      <c r="C44" s="1" t="s">
        <v>98</v>
      </c>
      <c r="D44" s="1" t="s">
        <v>106</v>
      </c>
      <c r="E44" s="2">
        <v>2</v>
      </c>
      <c r="F44" s="3">
        <v>6</v>
      </c>
      <c r="G44" s="2">
        <v>9</v>
      </c>
      <c r="H44" s="3">
        <v>19</v>
      </c>
      <c r="I44" s="68" t="str">
        <f>VLOOKUP(C44,СПРАВОЧНИК!B:D,2,0)</f>
        <v>КИТАЙ</v>
      </c>
      <c r="J44" s="68" t="str">
        <f>VLOOKUP(C44,СПРАВОЧНИК!B:D,3,0)</f>
        <v>ИНОМАРКИ</v>
      </c>
      <c r="K44" s="69" t="str">
        <f>VLOOKUP(СВОД2023[[#This Row],[ФО]],СПРАВОЧНИК!H:P,2,0)</f>
        <v>Дальневосточный ФО</v>
      </c>
    </row>
    <row r="45" spans="1:11" x14ac:dyDescent="0.2">
      <c r="A45" t="s">
        <v>649</v>
      </c>
      <c r="B45" t="s">
        <v>639</v>
      </c>
      <c r="C45" s="1" t="s">
        <v>98</v>
      </c>
      <c r="D45" s="1" t="s">
        <v>107</v>
      </c>
      <c r="E45" s="2">
        <v>9</v>
      </c>
      <c r="F45" s="3"/>
      <c r="G45" s="2">
        <v>38</v>
      </c>
      <c r="H45" s="3"/>
      <c r="I45" s="68" t="str">
        <f>VLOOKUP(C45,СПРАВОЧНИК!B:D,2,0)</f>
        <v>КИТАЙ</v>
      </c>
      <c r="J45" s="68" t="str">
        <f>VLOOKUP(C45,СПРАВОЧНИК!B:D,3,0)</f>
        <v>ИНОМАРКИ</v>
      </c>
      <c r="K45" s="69" t="str">
        <f>VLOOKUP(СВОД2023[[#This Row],[ФО]],СПРАВОЧНИК!H:P,2,0)</f>
        <v>Дальневосточный ФО</v>
      </c>
    </row>
    <row r="46" spans="1:11" x14ac:dyDescent="0.2">
      <c r="A46" t="s">
        <v>649</v>
      </c>
      <c r="B46" t="s">
        <v>639</v>
      </c>
      <c r="C46" s="1" t="s">
        <v>98</v>
      </c>
      <c r="D46" s="1" t="s">
        <v>671</v>
      </c>
      <c r="E46" s="2">
        <v>1</v>
      </c>
      <c r="F46" s="3"/>
      <c r="G46" s="2">
        <v>2</v>
      </c>
      <c r="H46" s="3"/>
      <c r="I46" s="68" t="str">
        <f>VLOOKUP(C46,СПРАВОЧНИК!B:D,2,0)</f>
        <v>КИТАЙ</v>
      </c>
      <c r="J46" s="68" t="str">
        <f>VLOOKUP(C46,СПРАВОЧНИК!B:D,3,0)</f>
        <v>ИНОМАРКИ</v>
      </c>
      <c r="K46" s="69" t="str">
        <f>VLOOKUP(СВОД2023[[#This Row],[ФО]],СПРАВОЧНИК!H:P,2,0)</f>
        <v>Дальневосточный ФО</v>
      </c>
    </row>
    <row r="47" spans="1:11" x14ac:dyDescent="0.2">
      <c r="A47" t="s">
        <v>649</v>
      </c>
      <c r="B47" t="s">
        <v>639</v>
      </c>
      <c r="C47" s="1" t="s">
        <v>98</v>
      </c>
      <c r="D47" s="1" t="s">
        <v>109</v>
      </c>
      <c r="E47" s="2">
        <v>21</v>
      </c>
      <c r="F47" s="3">
        <v>9</v>
      </c>
      <c r="G47" s="2">
        <v>94</v>
      </c>
      <c r="H47" s="3">
        <v>48</v>
      </c>
      <c r="I47" s="68" t="str">
        <f>VLOOKUP(C47,СПРАВОЧНИК!B:D,2,0)</f>
        <v>КИТАЙ</v>
      </c>
      <c r="J47" s="68" t="str">
        <f>VLOOKUP(C47,СПРАВОЧНИК!B:D,3,0)</f>
        <v>ИНОМАРКИ</v>
      </c>
      <c r="K47" s="69" t="str">
        <f>VLOOKUP(СВОД2023[[#This Row],[ФО]],СПРАВОЧНИК!H:P,2,0)</f>
        <v>Дальневосточный ФО</v>
      </c>
    </row>
    <row r="48" spans="1:11" x14ac:dyDescent="0.2">
      <c r="A48" t="s">
        <v>649</v>
      </c>
      <c r="B48" t="s">
        <v>639</v>
      </c>
      <c r="C48" s="1" t="s">
        <v>98</v>
      </c>
      <c r="D48" s="1" t="s">
        <v>110</v>
      </c>
      <c r="E48" s="2">
        <v>2</v>
      </c>
      <c r="F48" s="3">
        <v>1</v>
      </c>
      <c r="G48" s="2">
        <v>9</v>
      </c>
      <c r="H48" s="3">
        <v>4</v>
      </c>
      <c r="I48" s="68" t="str">
        <f>VLOOKUP(C48,СПРАВОЧНИК!B:D,2,0)</f>
        <v>КИТАЙ</v>
      </c>
      <c r="J48" s="68" t="str">
        <f>VLOOKUP(C48,СПРАВОЧНИК!B:D,3,0)</f>
        <v>ИНОМАРКИ</v>
      </c>
      <c r="K48" s="69" t="str">
        <f>VLOOKUP(СВОД2023[[#This Row],[ФО]],СПРАВОЧНИК!H:P,2,0)</f>
        <v>Дальневосточный ФО</v>
      </c>
    </row>
    <row r="49" spans="1:11" x14ac:dyDescent="0.2">
      <c r="A49" t="s">
        <v>649</v>
      </c>
      <c r="B49" t="s">
        <v>639</v>
      </c>
      <c r="C49" s="1" t="s">
        <v>98</v>
      </c>
      <c r="D49" s="1" t="s">
        <v>111</v>
      </c>
      <c r="E49" s="2">
        <v>2</v>
      </c>
      <c r="F49" s="3">
        <v>2</v>
      </c>
      <c r="G49" s="2">
        <v>6</v>
      </c>
      <c r="H49" s="3">
        <v>24</v>
      </c>
      <c r="I49" s="68" t="str">
        <f>VLOOKUP(C49,СПРАВОЧНИК!B:D,2,0)</f>
        <v>КИТАЙ</v>
      </c>
      <c r="J49" s="68" t="str">
        <f>VLOOKUP(C49,СПРАВОЧНИК!B:D,3,0)</f>
        <v>ИНОМАРКИ</v>
      </c>
      <c r="K49" s="69" t="str">
        <f>VLOOKUP(СВОД2023[[#This Row],[ФО]],СПРАВОЧНИК!H:P,2,0)</f>
        <v>Дальневосточный ФО</v>
      </c>
    </row>
    <row r="50" spans="1:11" x14ac:dyDescent="0.2">
      <c r="A50" t="s">
        <v>649</v>
      </c>
      <c r="B50" t="s">
        <v>639</v>
      </c>
      <c r="C50" s="1" t="s">
        <v>98</v>
      </c>
      <c r="D50" s="1" t="s">
        <v>112</v>
      </c>
      <c r="E50" s="2">
        <v>12</v>
      </c>
      <c r="F50" s="3"/>
      <c r="G50" s="2">
        <v>38</v>
      </c>
      <c r="H50" s="3">
        <v>1</v>
      </c>
      <c r="I50" s="68" t="str">
        <f>VLOOKUP(C50,СПРАВОЧНИК!B:D,2,0)</f>
        <v>КИТАЙ</v>
      </c>
      <c r="J50" s="68" t="str">
        <f>VLOOKUP(C50,СПРАВОЧНИК!B:D,3,0)</f>
        <v>ИНОМАРКИ</v>
      </c>
      <c r="K50" s="69" t="str">
        <f>VLOOKUP(СВОД2023[[#This Row],[ФО]],СПРАВОЧНИК!H:P,2,0)</f>
        <v>Дальневосточный ФО</v>
      </c>
    </row>
    <row r="51" spans="1:11" x14ac:dyDescent="0.2">
      <c r="A51" t="s">
        <v>649</v>
      </c>
      <c r="B51" t="s">
        <v>639</v>
      </c>
      <c r="C51" s="1" t="s">
        <v>114</v>
      </c>
      <c r="D51" s="1" t="s">
        <v>119</v>
      </c>
      <c r="E51" s="2"/>
      <c r="F51" s="3"/>
      <c r="G51" s="2">
        <v>1</v>
      </c>
      <c r="H51" s="3"/>
      <c r="I51" s="68" t="str">
        <f>VLOOKUP(C51,СПРАВОЧНИК!B:D,2,0)</f>
        <v>США</v>
      </c>
      <c r="J51" s="68" t="str">
        <f>VLOOKUP(C51,СПРАВОЧНИК!B:D,3,0)</f>
        <v>ИНОМАРКИ</v>
      </c>
      <c r="K51" s="69" t="str">
        <f>VLOOKUP(СВОД2023[[#This Row],[ФО]],СПРАВОЧНИК!H:P,2,0)</f>
        <v>Дальневосточный ФО</v>
      </c>
    </row>
    <row r="52" spans="1:11" x14ac:dyDescent="0.2">
      <c r="A52" t="s">
        <v>649</v>
      </c>
      <c r="B52" t="s">
        <v>639</v>
      </c>
      <c r="C52" s="1" t="s">
        <v>114</v>
      </c>
      <c r="D52" s="1" t="s">
        <v>121</v>
      </c>
      <c r="E52" s="2"/>
      <c r="F52" s="3"/>
      <c r="G52" s="2">
        <v>1</v>
      </c>
      <c r="H52" s="3"/>
      <c r="I52" s="68" t="str">
        <f>VLOOKUP(C52,СПРАВОЧНИК!B:D,2,0)</f>
        <v>США</v>
      </c>
      <c r="J52" s="68" t="str">
        <f>VLOOKUP(C52,СПРАВОЧНИК!B:D,3,0)</f>
        <v>ИНОМАРКИ</v>
      </c>
      <c r="K52" s="69" t="str">
        <f>VLOOKUP(СВОД2023[[#This Row],[ФО]],СПРАВОЧНИК!H:P,2,0)</f>
        <v>Дальневосточный ФО</v>
      </c>
    </row>
    <row r="53" spans="1:11" x14ac:dyDescent="0.2">
      <c r="A53" t="s">
        <v>649</v>
      </c>
      <c r="B53" t="s">
        <v>639</v>
      </c>
      <c r="C53" s="1" t="s">
        <v>114</v>
      </c>
      <c r="D53" s="1" t="s">
        <v>124</v>
      </c>
      <c r="E53" s="2"/>
      <c r="F53" s="3">
        <v>1</v>
      </c>
      <c r="G53" s="2"/>
      <c r="H53" s="3">
        <v>2</v>
      </c>
      <c r="I53" s="68" t="str">
        <f>VLOOKUP(C53,СПРАВОЧНИК!B:D,2,0)</f>
        <v>США</v>
      </c>
      <c r="J53" s="68" t="str">
        <f>VLOOKUP(C53,СПРАВОЧНИК!B:D,3,0)</f>
        <v>ИНОМАРКИ</v>
      </c>
      <c r="K53" s="69" t="str">
        <f>VLOOKUP(СВОД2023[[#This Row],[ФО]],СПРАВОЧНИК!H:P,2,0)</f>
        <v>Дальневосточный ФО</v>
      </c>
    </row>
    <row r="54" spans="1:11" x14ac:dyDescent="0.2">
      <c r="A54" t="s">
        <v>649</v>
      </c>
      <c r="B54" t="s">
        <v>639</v>
      </c>
      <c r="C54" s="1" t="s">
        <v>114</v>
      </c>
      <c r="D54" s="1" t="s">
        <v>129</v>
      </c>
      <c r="E54" s="2"/>
      <c r="F54" s="3"/>
      <c r="G54" s="2">
        <v>1</v>
      </c>
      <c r="H54" s="3"/>
      <c r="I54" s="68" t="str">
        <f>VLOOKUP(C54,СПРАВОЧНИК!B:D,2,0)</f>
        <v>США</v>
      </c>
      <c r="J54" s="68" t="str">
        <f>VLOOKUP(C54,СПРАВОЧНИК!B:D,3,0)</f>
        <v>ИНОМАРКИ</v>
      </c>
      <c r="K54" s="69" t="str">
        <f>VLOOKUP(СВОД2023[[#This Row],[ФО]],СПРАВОЧНИК!H:P,2,0)</f>
        <v>Дальневосточный ФО</v>
      </c>
    </row>
    <row r="55" spans="1:11" x14ac:dyDescent="0.2">
      <c r="A55" t="s">
        <v>649</v>
      </c>
      <c r="B55" t="s">
        <v>639</v>
      </c>
      <c r="C55" s="1" t="s">
        <v>114</v>
      </c>
      <c r="D55" s="1" t="s">
        <v>130</v>
      </c>
      <c r="E55" s="2"/>
      <c r="F55" s="3"/>
      <c r="G55" s="2">
        <v>2</v>
      </c>
      <c r="H55" s="3">
        <v>5</v>
      </c>
      <c r="I55" s="68" t="str">
        <f>VLOOKUP(C55,СПРАВОЧНИК!B:D,2,0)</f>
        <v>США</v>
      </c>
      <c r="J55" s="68" t="str">
        <f>VLOOKUP(C55,СПРАВОЧНИК!B:D,3,0)</f>
        <v>ИНОМАРКИ</v>
      </c>
      <c r="K55" s="69" t="str">
        <f>VLOOKUP(СВОД2023[[#This Row],[ФО]],СПРАВОЧНИК!H:P,2,0)</f>
        <v>Дальневосточный ФО</v>
      </c>
    </row>
    <row r="56" spans="1:11" x14ac:dyDescent="0.2">
      <c r="A56" t="s">
        <v>649</v>
      </c>
      <c r="B56" t="s">
        <v>639</v>
      </c>
      <c r="C56" s="1" t="s">
        <v>114</v>
      </c>
      <c r="D56" s="1" t="s">
        <v>132</v>
      </c>
      <c r="E56" s="2"/>
      <c r="F56" s="3"/>
      <c r="G56" s="2">
        <v>1</v>
      </c>
      <c r="H56" s="3"/>
      <c r="I56" s="68" t="str">
        <f>VLOOKUP(C56,СПРАВОЧНИК!B:D,2,0)</f>
        <v>США</v>
      </c>
      <c r="J56" s="68" t="str">
        <f>VLOOKUP(C56,СПРАВОЧНИК!B:D,3,0)</f>
        <v>ИНОМАРКИ</v>
      </c>
      <c r="K56" s="69" t="str">
        <f>VLOOKUP(СВОД2023[[#This Row],[ФО]],СПРАВОЧНИК!H:P,2,0)</f>
        <v>Дальневосточный ФО</v>
      </c>
    </row>
    <row r="57" spans="1:11" x14ac:dyDescent="0.2">
      <c r="A57" t="s">
        <v>649</v>
      </c>
      <c r="B57" t="s">
        <v>639</v>
      </c>
      <c r="C57" s="1" t="s">
        <v>147</v>
      </c>
      <c r="D57" s="1" t="s">
        <v>153</v>
      </c>
      <c r="E57" s="2">
        <v>2</v>
      </c>
      <c r="F57" s="3"/>
      <c r="G57" s="2">
        <v>3</v>
      </c>
      <c r="H57" s="3">
        <v>3</v>
      </c>
      <c r="I57" s="68" t="str">
        <f>VLOOKUP(C57,СПРАВОЧНИК!B:D,2,0)</f>
        <v>ЯПОНИЯ</v>
      </c>
      <c r="J57" s="68" t="str">
        <f>VLOOKUP(C57,СПРАВОЧНИК!B:D,3,0)</f>
        <v>ИНОМАРКИ</v>
      </c>
      <c r="K57" s="69" t="str">
        <f>VLOOKUP(СВОД2023[[#This Row],[ФО]],СПРАВОЧНИК!H:P,2,0)</f>
        <v>Дальневосточный ФО</v>
      </c>
    </row>
    <row r="58" spans="1:11" x14ac:dyDescent="0.2">
      <c r="A58" t="s">
        <v>649</v>
      </c>
      <c r="B58" t="s">
        <v>639</v>
      </c>
      <c r="C58" s="1" t="s">
        <v>156</v>
      </c>
      <c r="D58" s="1" t="s">
        <v>157</v>
      </c>
      <c r="E58" s="2">
        <v>1</v>
      </c>
      <c r="F58" s="3"/>
      <c r="G58" s="2">
        <v>1</v>
      </c>
      <c r="H58" s="3"/>
      <c r="I58" s="68" t="str">
        <f>VLOOKUP(C58,СПРАВОЧНИК!B:D,2,0)</f>
        <v>КИТАЙ</v>
      </c>
      <c r="J58" s="68" t="str">
        <f>VLOOKUP(C58,СПРАВОЧНИК!B:D,3,0)</f>
        <v>ИНОМАРКИ</v>
      </c>
      <c r="K58" s="69" t="str">
        <f>VLOOKUP(СВОД2023[[#This Row],[ФО]],СПРАВОЧНИК!H:P,2,0)</f>
        <v>Дальневосточный ФО</v>
      </c>
    </row>
    <row r="59" spans="1:11" x14ac:dyDescent="0.2">
      <c r="A59" t="s">
        <v>649</v>
      </c>
      <c r="B59" t="s">
        <v>639</v>
      </c>
      <c r="C59" s="1" t="s">
        <v>169</v>
      </c>
      <c r="D59" s="1" t="s">
        <v>170</v>
      </c>
      <c r="E59" s="2"/>
      <c r="F59" s="3"/>
      <c r="G59" s="2">
        <v>1</v>
      </c>
      <c r="H59" s="3"/>
      <c r="I59" s="68" t="str">
        <f>VLOOKUP(C59,СПРАВОЧНИК!B:D,2,0)</f>
        <v>КИТАЙ</v>
      </c>
      <c r="J59" s="68" t="str">
        <f>VLOOKUP(C59,СПРАВОЧНИК!B:D,3,0)</f>
        <v>ИНОМАРКИ</v>
      </c>
      <c r="K59" s="69" t="str">
        <f>VLOOKUP(СВОД2023[[#This Row],[ФО]],СПРАВОЧНИК!H:P,2,0)</f>
        <v>Дальневосточный ФО</v>
      </c>
    </row>
    <row r="60" spans="1:11" x14ac:dyDescent="0.2">
      <c r="A60" t="s">
        <v>649</v>
      </c>
      <c r="B60" t="s">
        <v>639</v>
      </c>
      <c r="C60" s="1" t="s">
        <v>174</v>
      </c>
      <c r="D60" s="1" t="s">
        <v>175</v>
      </c>
      <c r="E60" s="2">
        <v>7</v>
      </c>
      <c r="F60" s="3">
        <v>2</v>
      </c>
      <c r="G60" s="2">
        <v>20</v>
      </c>
      <c r="H60" s="3">
        <v>3</v>
      </c>
      <c r="I60" s="68" t="str">
        <f>VLOOKUP(C60,СПРАВОЧНИК!B:D,2,0)</f>
        <v>КИТАЙ</v>
      </c>
      <c r="J60" s="68" t="str">
        <f>VLOOKUP(C60,СПРАВОЧНИК!B:D,3,0)</f>
        <v>ИНОМАРКИ</v>
      </c>
      <c r="K60" s="69" t="str">
        <f>VLOOKUP(СВОД2023[[#This Row],[ФО]],СПРАВОЧНИК!H:P,2,0)</f>
        <v>Дальневосточный ФО</v>
      </c>
    </row>
    <row r="61" spans="1:11" x14ac:dyDescent="0.2">
      <c r="A61" t="s">
        <v>649</v>
      </c>
      <c r="B61" t="s">
        <v>639</v>
      </c>
      <c r="C61" s="1" t="s">
        <v>174</v>
      </c>
      <c r="D61" s="1" t="s">
        <v>176</v>
      </c>
      <c r="E61" s="2">
        <v>2</v>
      </c>
      <c r="F61" s="3">
        <v>5</v>
      </c>
      <c r="G61" s="2">
        <v>31</v>
      </c>
      <c r="H61" s="3">
        <v>26</v>
      </c>
      <c r="I61" s="68" t="str">
        <f>VLOOKUP(C61,СПРАВОЧНИК!B:D,2,0)</f>
        <v>КИТАЙ</v>
      </c>
      <c r="J61" s="68" t="str">
        <f>VLOOKUP(C61,СПРАВОЧНИК!B:D,3,0)</f>
        <v>ИНОМАРКИ</v>
      </c>
      <c r="K61" s="69" t="str">
        <f>VLOOKUP(СВОД2023[[#This Row],[ФО]],СПРАВОЧНИК!H:P,2,0)</f>
        <v>Дальневосточный ФО</v>
      </c>
    </row>
    <row r="62" spans="1:11" x14ac:dyDescent="0.2">
      <c r="A62" t="s">
        <v>649</v>
      </c>
      <c r="B62" t="s">
        <v>639</v>
      </c>
      <c r="C62" s="1" t="s">
        <v>174</v>
      </c>
      <c r="D62" s="1" t="s">
        <v>177</v>
      </c>
      <c r="E62" s="2">
        <v>3</v>
      </c>
      <c r="F62" s="3">
        <v>1</v>
      </c>
      <c r="G62" s="2">
        <v>29</v>
      </c>
      <c r="H62" s="3">
        <v>11</v>
      </c>
      <c r="I62" s="68" t="str">
        <f>VLOOKUP(C62,СПРАВОЧНИК!B:D,2,0)</f>
        <v>КИТАЙ</v>
      </c>
      <c r="J62" s="68" t="str">
        <f>VLOOKUP(C62,СПРАВОЧНИК!B:D,3,0)</f>
        <v>ИНОМАРКИ</v>
      </c>
      <c r="K62" s="69" t="str">
        <f>VLOOKUP(СВОД2023[[#This Row],[ФО]],СПРАВОЧНИК!H:P,2,0)</f>
        <v>Дальневосточный ФО</v>
      </c>
    </row>
    <row r="63" spans="1:11" x14ac:dyDescent="0.2">
      <c r="A63" t="s">
        <v>649</v>
      </c>
      <c r="B63" t="s">
        <v>639</v>
      </c>
      <c r="C63" s="1" t="s">
        <v>178</v>
      </c>
      <c r="D63" s="1" t="s">
        <v>180</v>
      </c>
      <c r="E63" s="2">
        <v>1</v>
      </c>
      <c r="F63" s="3"/>
      <c r="G63" s="2">
        <v>1</v>
      </c>
      <c r="H63" s="3"/>
      <c r="I63" s="68" t="str">
        <f>VLOOKUP(C63,СПРАВОЧНИК!B:D,2,0)</f>
        <v>КИТАЙ</v>
      </c>
      <c r="J63" s="68" t="str">
        <f>VLOOKUP(C63,СПРАВОЧНИК!B:D,3,0)</f>
        <v>ИНОМАРКИ</v>
      </c>
      <c r="K63" s="69" t="str">
        <f>VLOOKUP(СВОД2023[[#This Row],[ФО]],СПРАВОЧНИК!H:P,2,0)</f>
        <v>Дальневосточный ФО</v>
      </c>
    </row>
    <row r="64" spans="1:11" x14ac:dyDescent="0.2">
      <c r="A64" t="s">
        <v>649</v>
      </c>
      <c r="B64" t="s">
        <v>639</v>
      </c>
      <c r="C64" s="1" t="s">
        <v>178</v>
      </c>
      <c r="D64" s="1" t="s">
        <v>181</v>
      </c>
      <c r="E64" s="2">
        <v>1</v>
      </c>
      <c r="F64" s="3"/>
      <c r="G64" s="2">
        <v>1</v>
      </c>
      <c r="H64" s="3"/>
      <c r="I64" s="68" t="str">
        <f>VLOOKUP(C64,СПРАВОЧНИК!B:D,2,0)</f>
        <v>КИТАЙ</v>
      </c>
      <c r="J64" s="68" t="str">
        <f>VLOOKUP(C64,СПРАВОЧНИК!B:D,3,0)</f>
        <v>ИНОМАРКИ</v>
      </c>
      <c r="K64" s="69" t="str">
        <f>VLOOKUP(СВОД2023[[#This Row],[ФО]],СПРАВОЧНИК!H:P,2,0)</f>
        <v>Дальневосточный ФО</v>
      </c>
    </row>
    <row r="65" spans="1:11" x14ac:dyDescent="0.2">
      <c r="A65" t="s">
        <v>649</v>
      </c>
      <c r="B65" t="s">
        <v>639</v>
      </c>
      <c r="C65" s="1" t="s">
        <v>178</v>
      </c>
      <c r="D65" s="1" t="s">
        <v>182</v>
      </c>
      <c r="E65" s="2"/>
      <c r="F65" s="3"/>
      <c r="G65" s="2"/>
      <c r="H65" s="3">
        <v>2</v>
      </c>
      <c r="I65" s="68" t="str">
        <f>VLOOKUP(C65,СПРАВОЧНИК!B:D,2,0)</f>
        <v>КИТАЙ</v>
      </c>
      <c r="J65" s="68" t="str">
        <f>VLOOKUP(C65,СПРАВОЧНИК!B:D,3,0)</f>
        <v>ИНОМАРКИ</v>
      </c>
      <c r="K65" s="69" t="str">
        <f>VLOOKUP(СВОД2023[[#This Row],[ФО]],СПРАВОЧНИК!H:P,2,0)</f>
        <v>Дальневосточный ФО</v>
      </c>
    </row>
    <row r="66" spans="1:11" x14ac:dyDescent="0.2">
      <c r="A66" t="s">
        <v>649</v>
      </c>
      <c r="B66" t="s">
        <v>639</v>
      </c>
      <c r="C66" s="1" t="s">
        <v>178</v>
      </c>
      <c r="D66" s="1" t="s">
        <v>183</v>
      </c>
      <c r="E66" s="2"/>
      <c r="F66" s="3"/>
      <c r="G66" s="2">
        <v>1</v>
      </c>
      <c r="H66" s="3">
        <v>2</v>
      </c>
      <c r="I66" s="68" t="str">
        <f>VLOOKUP(C66,СПРАВОЧНИК!B:D,2,0)</f>
        <v>КИТАЙ</v>
      </c>
      <c r="J66" s="68" t="str">
        <f>VLOOKUP(C66,СПРАВОЧНИК!B:D,3,0)</f>
        <v>ИНОМАРКИ</v>
      </c>
      <c r="K66" s="69" t="str">
        <f>VLOOKUP(СВОД2023[[#This Row],[ФО]],СПРАВОЧНИК!H:P,2,0)</f>
        <v>Дальневосточный ФО</v>
      </c>
    </row>
    <row r="67" spans="1:11" x14ac:dyDescent="0.2">
      <c r="A67" t="s">
        <v>649</v>
      </c>
      <c r="B67" t="s">
        <v>639</v>
      </c>
      <c r="C67" s="1" t="s">
        <v>196</v>
      </c>
      <c r="D67" s="1" t="s">
        <v>197</v>
      </c>
      <c r="E67" s="2">
        <v>1</v>
      </c>
      <c r="F67" s="3"/>
      <c r="G67" s="2">
        <v>3</v>
      </c>
      <c r="H67" s="3"/>
      <c r="I67" s="68" t="str">
        <f>VLOOKUP(C67,СПРАВОЧНИК!B:D,2,0)</f>
        <v>США</v>
      </c>
      <c r="J67" s="68" t="str">
        <f>VLOOKUP(C67,СПРАВОЧНИК!B:D,3,0)</f>
        <v>ИНОМАРКИ</v>
      </c>
      <c r="K67" s="69" t="str">
        <f>VLOOKUP(СВОД2023[[#This Row],[ФО]],СПРАВОЧНИК!H:P,2,0)</f>
        <v>Дальневосточный ФО</v>
      </c>
    </row>
    <row r="68" spans="1:11" x14ac:dyDescent="0.2">
      <c r="A68" t="s">
        <v>649</v>
      </c>
      <c r="B68" t="s">
        <v>639</v>
      </c>
      <c r="C68" s="1" t="s">
        <v>196</v>
      </c>
      <c r="D68" s="1" t="s">
        <v>927</v>
      </c>
      <c r="E68" s="2"/>
      <c r="F68" s="3">
        <v>1</v>
      </c>
      <c r="G68" s="2"/>
      <c r="H68" s="3">
        <v>1</v>
      </c>
      <c r="I68" s="68" t="str">
        <f>VLOOKUP(C68,СПРАВОЧНИК!B:D,2,0)</f>
        <v>США</v>
      </c>
      <c r="J68" s="68" t="str">
        <f>VLOOKUP(C68,СПРАВОЧНИК!B:D,3,0)</f>
        <v>ИНОМАРКИ</v>
      </c>
      <c r="K68" s="69" t="str">
        <f>VLOOKUP(СВОД2023[[#This Row],[ФО]],СПРАВОЧНИК!H:P,2,0)</f>
        <v>Дальневосточный ФО</v>
      </c>
    </row>
    <row r="69" spans="1:11" x14ac:dyDescent="0.2">
      <c r="A69" t="s">
        <v>649</v>
      </c>
      <c r="B69" t="s">
        <v>639</v>
      </c>
      <c r="C69" s="1" t="s">
        <v>196</v>
      </c>
      <c r="D69" s="1" t="s">
        <v>205</v>
      </c>
      <c r="E69" s="2"/>
      <c r="F69" s="3"/>
      <c r="G69" s="2">
        <v>2</v>
      </c>
      <c r="H69" s="3"/>
      <c r="I69" s="68" t="str">
        <f>VLOOKUP(C69,СПРАВОЧНИК!B:D,2,0)</f>
        <v>США</v>
      </c>
      <c r="J69" s="68" t="str">
        <f>VLOOKUP(C69,СПРАВОЧНИК!B:D,3,0)</f>
        <v>ИНОМАРКИ</v>
      </c>
      <c r="K69" s="69" t="str">
        <f>VLOOKUP(СВОД2023[[#This Row],[ФО]],СПРАВОЧНИК!H:P,2,0)</f>
        <v>Дальневосточный ФО</v>
      </c>
    </row>
    <row r="70" spans="1:11" x14ac:dyDescent="0.2">
      <c r="A70" t="s">
        <v>649</v>
      </c>
      <c r="B70" t="s">
        <v>639</v>
      </c>
      <c r="C70" s="1" t="s">
        <v>196</v>
      </c>
      <c r="D70" s="1" t="s">
        <v>206</v>
      </c>
      <c r="E70" s="2"/>
      <c r="F70" s="3"/>
      <c r="G70" s="2">
        <v>1</v>
      </c>
      <c r="H70" s="3"/>
      <c r="I70" s="68" t="str">
        <f>VLOOKUP(C70,СПРАВОЧНИК!B:D,2,0)</f>
        <v>США</v>
      </c>
      <c r="J70" s="68" t="str">
        <f>VLOOKUP(C70,СПРАВОЧНИК!B:D,3,0)</f>
        <v>ИНОМАРКИ</v>
      </c>
      <c r="K70" s="69" t="str">
        <f>VLOOKUP(СВОД2023[[#This Row],[ФО]],СПРАВОЧНИК!H:P,2,0)</f>
        <v>Дальневосточный ФО</v>
      </c>
    </row>
    <row r="71" spans="1:11" x14ac:dyDescent="0.2">
      <c r="A71" t="s">
        <v>649</v>
      </c>
      <c r="B71" t="s">
        <v>639</v>
      </c>
      <c r="C71" s="1" t="s">
        <v>207</v>
      </c>
      <c r="D71" s="1" t="s">
        <v>213</v>
      </c>
      <c r="E71" s="2"/>
      <c r="F71" s="3">
        <v>1</v>
      </c>
      <c r="G71" s="2">
        <v>1</v>
      </c>
      <c r="H71" s="3">
        <v>3</v>
      </c>
      <c r="I71" s="68" t="str">
        <f>VLOOKUP(C71,СПРАВОЧНИК!B:D,2,0)</f>
        <v>КИТАЙ</v>
      </c>
      <c r="J71" s="68" t="str">
        <f>VLOOKUP(C71,СПРАВОЧНИК!B:D,3,0)</f>
        <v>ИНОМАРКИ</v>
      </c>
      <c r="K71" s="69" t="str">
        <f>VLOOKUP(СВОД2023[[#This Row],[ФО]],СПРАВОЧНИК!H:P,2,0)</f>
        <v>Дальневосточный ФО</v>
      </c>
    </row>
    <row r="72" spans="1:11" x14ac:dyDescent="0.2">
      <c r="A72" t="s">
        <v>649</v>
      </c>
      <c r="B72" t="s">
        <v>639</v>
      </c>
      <c r="C72" s="1" t="s">
        <v>216</v>
      </c>
      <c r="D72" s="1" t="s">
        <v>217</v>
      </c>
      <c r="E72" s="2"/>
      <c r="F72" s="3"/>
      <c r="G72" s="2"/>
      <c r="H72" s="3">
        <v>1</v>
      </c>
      <c r="I72" s="68" t="str">
        <f>VLOOKUP(C72,СПРАВОЧНИК!B:D,2,0)</f>
        <v>КИТАЙ</v>
      </c>
      <c r="J72" s="68" t="str">
        <f>VLOOKUP(C72,СПРАВОЧНИК!B:D,3,0)</f>
        <v>ИНОМАРКИ</v>
      </c>
      <c r="K72" s="69" t="str">
        <f>VLOOKUP(СВОД2023[[#This Row],[ФО]],СПРАВОЧНИК!H:P,2,0)</f>
        <v>Дальневосточный ФО</v>
      </c>
    </row>
    <row r="73" spans="1:11" x14ac:dyDescent="0.2">
      <c r="A73" t="s">
        <v>649</v>
      </c>
      <c r="B73" t="s">
        <v>639</v>
      </c>
      <c r="C73" s="1" t="s">
        <v>216</v>
      </c>
      <c r="D73" s="1" t="s">
        <v>218</v>
      </c>
      <c r="E73" s="2">
        <v>8</v>
      </c>
      <c r="F73" s="3">
        <v>1</v>
      </c>
      <c r="G73" s="2">
        <v>35</v>
      </c>
      <c r="H73" s="3">
        <v>9</v>
      </c>
      <c r="I73" s="68" t="str">
        <f>VLOOKUP(C73,СПРАВОЧНИК!B:D,2,0)</f>
        <v>КИТАЙ</v>
      </c>
      <c r="J73" s="68" t="str">
        <f>VLOOKUP(C73,СПРАВОЧНИК!B:D,3,0)</f>
        <v>ИНОМАРКИ</v>
      </c>
      <c r="K73" s="69" t="str">
        <f>VLOOKUP(СВОД2023[[#This Row],[ФО]],СПРАВОЧНИК!H:P,2,0)</f>
        <v>Дальневосточный ФО</v>
      </c>
    </row>
    <row r="74" spans="1:11" x14ac:dyDescent="0.2">
      <c r="A74" t="s">
        <v>649</v>
      </c>
      <c r="B74" t="s">
        <v>639</v>
      </c>
      <c r="C74" s="1" t="s">
        <v>216</v>
      </c>
      <c r="D74" s="1" t="s">
        <v>219</v>
      </c>
      <c r="E74" s="2">
        <v>9</v>
      </c>
      <c r="F74" s="3">
        <v>2</v>
      </c>
      <c r="G74" s="2">
        <v>30</v>
      </c>
      <c r="H74" s="3">
        <v>7</v>
      </c>
      <c r="I74" s="68" t="str">
        <f>VLOOKUP(C74,СПРАВОЧНИК!B:D,2,0)</f>
        <v>КИТАЙ</v>
      </c>
      <c r="J74" s="68" t="str">
        <f>VLOOKUP(C74,СПРАВОЧНИК!B:D,3,0)</f>
        <v>ИНОМАРКИ</v>
      </c>
      <c r="K74" s="69" t="str">
        <f>VLOOKUP(СВОД2023[[#This Row],[ФО]],СПРАВОЧНИК!H:P,2,0)</f>
        <v>Дальневосточный ФО</v>
      </c>
    </row>
    <row r="75" spans="1:11" x14ac:dyDescent="0.2">
      <c r="A75" t="s">
        <v>649</v>
      </c>
      <c r="B75" t="s">
        <v>639</v>
      </c>
      <c r="C75" s="1" t="s">
        <v>216</v>
      </c>
      <c r="D75" s="1" t="s">
        <v>225</v>
      </c>
      <c r="E75" s="2">
        <v>2</v>
      </c>
      <c r="F75" s="3"/>
      <c r="G75" s="2">
        <v>14</v>
      </c>
      <c r="H75" s="3"/>
      <c r="I75" s="68" t="str">
        <f>VLOOKUP(C75,СПРАВОЧНИК!B:D,2,0)</f>
        <v>КИТАЙ</v>
      </c>
      <c r="J75" s="68" t="str">
        <f>VLOOKUP(C75,СПРАВОЧНИК!B:D,3,0)</f>
        <v>ИНОМАРКИ</v>
      </c>
      <c r="K75" s="69" t="str">
        <f>VLOOKUP(СВОД2023[[#This Row],[ФО]],СПРАВОЧНИК!H:P,2,0)</f>
        <v>Дальневосточный ФО</v>
      </c>
    </row>
    <row r="76" spans="1:11" x14ac:dyDescent="0.2">
      <c r="A76" t="s">
        <v>649</v>
      </c>
      <c r="B76" t="s">
        <v>639</v>
      </c>
      <c r="C76" s="1" t="s">
        <v>216</v>
      </c>
      <c r="D76" s="1" t="s">
        <v>228</v>
      </c>
      <c r="E76" s="2">
        <v>11</v>
      </c>
      <c r="F76" s="3">
        <v>1</v>
      </c>
      <c r="G76" s="2">
        <v>38</v>
      </c>
      <c r="H76" s="3">
        <v>6</v>
      </c>
      <c r="I76" s="68" t="str">
        <f>VLOOKUP(C76,СПРАВОЧНИК!B:D,2,0)</f>
        <v>КИТАЙ</v>
      </c>
      <c r="J76" s="68" t="str">
        <f>VLOOKUP(C76,СПРАВОЧНИК!B:D,3,0)</f>
        <v>ИНОМАРКИ</v>
      </c>
      <c r="K76" s="69" t="str">
        <f>VLOOKUP(СВОД2023[[#This Row],[ФО]],СПРАВОЧНИК!H:P,2,0)</f>
        <v>Дальневосточный ФО</v>
      </c>
    </row>
    <row r="77" spans="1:11" x14ac:dyDescent="0.2">
      <c r="A77" t="s">
        <v>649</v>
      </c>
      <c r="B77" t="s">
        <v>639</v>
      </c>
      <c r="C77" s="1" t="s">
        <v>216</v>
      </c>
      <c r="D77" s="1" t="s">
        <v>229</v>
      </c>
      <c r="E77" s="2">
        <v>4</v>
      </c>
      <c r="F77" s="3"/>
      <c r="G77" s="2">
        <v>11</v>
      </c>
      <c r="H77" s="3"/>
      <c r="I77" s="68" t="str">
        <f>VLOOKUP(C77,СПРАВОЧНИК!B:D,2,0)</f>
        <v>КИТАЙ</v>
      </c>
      <c r="J77" s="68" t="str">
        <f>VLOOKUP(C77,СПРАВОЧНИК!B:D,3,0)</f>
        <v>ИНОМАРКИ</v>
      </c>
      <c r="K77" s="69" t="str">
        <f>VLOOKUP(СВОД2023[[#This Row],[ФО]],СПРАВОЧНИК!H:P,2,0)</f>
        <v>Дальневосточный ФО</v>
      </c>
    </row>
    <row r="78" spans="1:11" x14ac:dyDescent="0.2">
      <c r="A78" t="s">
        <v>649</v>
      </c>
      <c r="B78" t="s">
        <v>639</v>
      </c>
      <c r="C78" s="1" t="s">
        <v>216</v>
      </c>
      <c r="D78" s="1" t="s">
        <v>230</v>
      </c>
      <c r="E78" s="2">
        <v>1</v>
      </c>
      <c r="F78" s="3"/>
      <c r="G78" s="2">
        <v>1</v>
      </c>
      <c r="H78" s="3"/>
      <c r="I78" s="68" t="str">
        <f>VLOOKUP(C78,СПРАВОЧНИК!B:D,2,0)</f>
        <v>КИТАЙ</v>
      </c>
      <c r="J78" s="68" t="str">
        <f>VLOOKUP(C78,СПРАВОЧНИК!B:D,3,0)</f>
        <v>ИНОМАРКИ</v>
      </c>
      <c r="K78" s="69" t="str">
        <f>VLOOKUP(СВОД2023[[#This Row],[ФО]],СПРАВОЧНИК!H:P,2,0)</f>
        <v>Дальневосточный ФО</v>
      </c>
    </row>
    <row r="79" spans="1:11" x14ac:dyDescent="0.2">
      <c r="A79" t="s">
        <v>649</v>
      </c>
      <c r="B79" t="s">
        <v>639</v>
      </c>
      <c r="C79" s="1" t="s">
        <v>231</v>
      </c>
      <c r="D79" s="1" t="s">
        <v>232</v>
      </c>
      <c r="E79" s="2"/>
      <c r="F79" s="3"/>
      <c r="G79" s="2">
        <v>1</v>
      </c>
      <c r="H79" s="3"/>
      <c r="I79" s="68" t="str">
        <f>VLOOKUP(C79,СПРАВОЧНИК!B:D,2,0)</f>
        <v>КОРЕЯ</v>
      </c>
      <c r="J79" s="68" t="str">
        <f>VLOOKUP(C79,СПРАВОЧНИК!B:D,3,0)</f>
        <v>ИНОМАРКИ</v>
      </c>
      <c r="K79" s="69" t="str">
        <f>VLOOKUP(СВОД2023[[#This Row],[ФО]],СПРАВОЧНИК!H:P,2,0)</f>
        <v>Дальневосточный ФО</v>
      </c>
    </row>
    <row r="80" spans="1:11" x14ac:dyDescent="0.2">
      <c r="A80" t="s">
        <v>649</v>
      </c>
      <c r="B80" t="s">
        <v>639</v>
      </c>
      <c r="C80" s="1" t="s">
        <v>231</v>
      </c>
      <c r="D80" s="1" t="s">
        <v>233</v>
      </c>
      <c r="E80" s="2"/>
      <c r="F80" s="3"/>
      <c r="G80" s="2">
        <v>2</v>
      </c>
      <c r="H80" s="3">
        <v>1</v>
      </c>
      <c r="I80" s="68" t="str">
        <f>VLOOKUP(C80,СПРАВОЧНИК!B:D,2,0)</f>
        <v>КОРЕЯ</v>
      </c>
      <c r="J80" s="68" t="str">
        <f>VLOOKUP(C80,СПРАВОЧНИК!B:D,3,0)</f>
        <v>ИНОМАРКИ</v>
      </c>
      <c r="K80" s="69" t="str">
        <f>VLOOKUP(СВОД2023[[#This Row],[ФО]],СПРАВОЧНИК!H:P,2,0)</f>
        <v>Дальневосточный ФО</v>
      </c>
    </row>
    <row r="81" spans="1:11" x14ac:dyDescent="0.2">
      <c r="A81" t="s">
        <v>649</v>
      </c>
      <c r="B81" t="s">
        <v>639</v>
      </c>
      <c r="C81" s="1" t="s">
        <v>231</v>
      </c>
      <c r="D81" s="1" t="s">
        <v>235</v>
      </c>
      <c r="E81" s="2"/>
      <c r="F81" s="3"/>
      <c r="G81" s="2">
        <v>7</v>
      </c>
      <c r="H81" s="3">
        <v>3</v>
      </c>
      <c r="I81" s="68" t="str">
        <f>VLOOKUP(C81,СПРАВОЧНИК!B:D,2,0)</f>
        <v>КОРЕЯ</v>
      </c>
      <c r="J81" s="68" t="str">
        <f>VLOOKUP(C81,СПРАВОЧНИК!B:D,3,0)</f>
        <v>ИНОМАРКИ</v>
      </c>
      <c r="K81" s="69" t="str">
        <f>VLOOKUP(СВОД2023[[#This Row],[ФО]],СПРАВОЧНИК!H:P,2,0)</f>
        <v>Дальневосточный ФО</v>
      </c>
    </row>
    <row r="82" spans="1:11" x14ac:dyDescent="0.2">
      <c r="A82" t="s">
        <v>649</v>
      </c>
      <c r="B82" t="s">
        <v>639</v>
      </c>
      <c r="C82" s="1" t="s">
        <v>231</v>
      </c>
      <c r="D82" s="1" t="s">
        <v>236</v>
      </c>
      <c r="E82" s="2">
        <v>4</v>
      </c>
      <c r="F82" s="3">
        <v>2</v>
      </c>
      <c r="G82" s="2">
        <v>11</v>
      </c>
      <c r="H82" s="3">
        <v>6</v>
      </c>
      <c r="I82" s="68" t="str">
        <f>VLOOKUP(C82,СПРАВОЧНИК!B:D,2,0)</f>
        <v>КОРЕЯ</v>
      </c>
      <c r="J82" s="68" t="str">
        <f>VLOOKUP(C82,СПРАВОЧНИК!B:D,3,0)</f>
        <v>ИНОМАРКИ</v>
      </c>
      <c r="K82" s="69" t="str">
        <f>VLOOKUP(СВОД2023[[#This Row],[ФО]],СПРАВОЧНИК!H:P,2,0)</f>
        <v>Дальневосточный ФО</v>
      </c>
    </row>
    <row r="83" spans="1:11" x14ac:dyDescent="0.2">
      <c r="A83" t="s">
        <v>649</v>
      </c>
      <c r="B83" t="s">
        <v>639</v>
      </c>
      <c r="C83" s="1" t="s">
        <v>237</v>
      </c>
      <c r="D83" s="1" t="s">
        <v>240</v>
      </c>
      <c r="E83" s="2"/>
      <c r="F83" s="3"/>
      <c r="G83" s="2"/>
      <c r="H83" s="3">
        <v>1</v>
      </c>
      <c r="I83" s="68" t="str">
        <f>VLOOKUP(C83,СПРАВОЧНИК!B:D,2,0)</f>
        <v>США</v>
      </c>
      <c r="J83" s="68" t="str">
        <f>VLOOKUP(C83,СПРАВОЧНИК!B:D,3,0)</f>
        <v>ИНОМАРКИ</v>
      </c>
      <c r="K83" s="69" t="str">
        <f>VLOOKUP(СВОД2023[[#This Row],[ФО]],СПРАВОЧНИК!H:P,2,0)</f>
        <v>Дальневосточный ФО</v>
      </c>
    </row>
    <row r="84" spans="1:11" x14ac:dyDescent="0.2">
      <c r="A84" t="s">
        <v>649</v>
      </c>
      <c r="B84" t="s">
        <v>639</v>
      </c>
      <c r="C84" s="1" t="s">
        <v>241</v>
      </c>
      <c r="D84" s="1" t="s">
        <v>242</v>
      </c>
      <c r="E84" s="2">
        <v>16</v>
      </c>
      <c r="F84" s="3"/>
      <c r="G84" s="2">
        <v>52</v>
      </c>
      <c r="H84" s="3"/>
      <c r="I84" s="68" t="str">
        <f>VLOOKUP(C84,СПРАВОЧНИК!B:D,2,0)</f>
        <v>КИТАЙ</v>
      </c>
      <c r="J84" s="68" t="str">
        <f>VLOOKUP(C84,СПРАВОЧНИК!B:D,3,0)</f>
        <v>ИНОМАРКИ</v>
      </c>
      <c r="K84" s="69" t="str">
        <f>VLOOKUP(СВОД2023[[#This Row],[ФО]],СПРАВОЧНИК!H:P,2,0)</f>
        <v>Дальневосточный ФО</v>
      </c>
    </row>
    <row r="85" spans="1:11" x14ac:dyDescent="0.2">
      <c r="A85" t="s">
        <v>649</v>
      </c>
      <c r="B85" t="s">
        <v>639</v>
      </c>
      <c r="C85" s="1" t="s">
        <v>241</v>
      </c>
      <c r="D85" s="1" t="s">
        <v>243</v>
      </c>
      <c r="E85" s="2">
        <v>6</v>
      </c>
      <c r="F85" s="3">
        <v>4</v>
      </c>
      <c r="G85" s="2">
        <v>43</v>
      </c>
      <c r="H85" s="3">
        <v>25</v>
      </c>
      <c r="I85" s="68" t="str">
        <f>VLOOKUP(C85,СПРАВОЧНИК!B:D,2,0)</f>
        <v>КИТАЙ</v>
      </c>
      <c r="J85" s="68" t="str">
        <f>VLOOKUP(C85,СПРАВОЧНИК!B:D,3,0)</f>
        <v>ИНОМАРКИ</v>
      </c>
      <c r="K85" s="69" t="str">
        <f>VLOOKUP(СВОД2023[[#This Row],[ФО]],СПРАВОЧНИК!H:P,2,0)</f>
        <v>Дальневосточный ФО</v>
      </c>
    </row>
    <row r="86" spans="1:11" x14ac:dyDescent="0.2">
      <c r="A86" t="s">
        <v>649</v>
      </c>
      <c r="B86" t="s">
        <v>639</v>
      </c>
      <c r="C86" s="1" t="s">
        <v>241</v>
      </c>
      <c r="D86" s="1" t="s">
        <v>244</v>
      </c>
      <c r="E86" s="2">
        <v>6</v>
      </c>
      <c r="F86" s="3">
        <v>1</v>
      </c>
      <c r="G86" s="2">
        <v>43</v>
      </c>
      <c r="H86" s="3">
        <v>25</v>
      </c>
      <c r="I86" s="68" t="str">
        <f>VLOOKUP(C86,СПРАВОЧНИК!B:D,2,0)</f>
        <v>КИТАЙ</v>
      </c>
      <c r="J86" s="68" t="str">
        <f>VLOOKUP(C86,СПРАВОЧНИК!B:D,3,0)</f>
        <v>ИНОМАРКИ</v>
      </c>
      <c r="K86" s="69" t="str">
        <f>VLOOKUP(СВОД2023[[#This Row],[ФО]],СПРАВОЧНИК!H:P,2,0)</f>
        <v>Дальневосточный ФО</v>
      </c>
    </row>
    <row r="87" spans="1:11" x14ac:dyDescent="0.2">
      <c r="A87" t="s">
        <v>649</v>
      </c>
      <c r="B87" t="s">
        <v>639</v>
      </c>
      <c r="C87" s="1" t="s">
        <v>241</v>
      </c>
      <c r="D87" s="1" t="s">
        <v>245</v>
      </c>
      <c r="E87" s="2"/>
      <c r="F87" s="3"/>
      <c r="G87" s="2"/>
      <c r="H87" s="3">
        <v>1</v>
      </c>
      <c r="I87" s="68" t="str">
        <f>VLOOKUP(C87,СПРАВОЧНИК!B:D,2,0)</f>
        <v>КИТАЙ</v>
      </c>
      <c r="J87" s="68" t="str">
        <f>VLOOKUP(C87,СПРАВОЧНИК!B:D,3,0)</f>
        <v>ИНОМАРКИ</v>
      </c>
      <c r="K87" s="69" t="str">
        <f>VLOOKUP(СВОД2023[[#This Row],[ФО]],СПРАВОЧНИК!H:P,2,0)</f>
        <v>Дальневосточный ФО</v>
      </c>
    </row>
    <row r="88" spans="1:11" x14ac:dyDescent="0.2">
      <c r="A88" t="s">
        <v>649</v>
      </c>
      <c r="B88" t="s">
        <v>639</v>
      </c>
      <c r="C88" s="1" t="s">
        <v>241</v>
      </c>
      <c r="D88" s="1" t="s">
        <v>246</v>
      </c>
      <c r="E88" s="2">
        <v>1</v>
      </c>
      <c r="F88" s="3"/>
      <c r="G88" s="2">
        <v>1</v>
      </c>
      <c r="H88" s="3"/>
      <c r="I88" s="68" t="str">
        <f>VLOOKUP(C88,СПРАВОЧНИК!B:D,2,0)</f>
        <v>КИТАЙ</v>
      </c>
      <c r="J88" s="68" t="str">
        <f>VLOOKUP(C88,СПРАВОЧНИК!B:D,3,0)</f>
        <v>ИНОМАРКИ</v>
      </c>
      <c r="K88" s="69" t="str">
        <f>VLOOKUP(СВОД2023[[#This Row],[ФО]],СПРАВОЧНИК!H:P,2,0)</f>
        <v>Дальневосточный ФО</v>
      </c>
    </row>
    <row r="89" spans="1:11" x14ac:dyDescent="0.2">
      <c r="A89" t="s">
        <v>649</v>
      </c>
      <c r="B89" t="s">
        <v>639</v>
      </c>
      <c r="C89" s="1" t="s">
        <v>241</v>
      </c>
      <c r="D89" s="1" t="s">
        <v>247</v>
      </c>
      <c r="E89" s="2">
        <v>1</v>
      </c>
      <c r="F89" s="3">
        <v>3</v>
      </c>
      <c r="G89" s="2">
        <v>23</v>
      </c>
      <c r="H89" s="3">
        <v>16</v>
      </c>
      <c r="I89" s="68" t="str">
        <f>VLOOKUP(C89,СПРАВОЧНИК!B:D,2,0)</f>
        <v>КИТАЙ</v>
      </c>
      <c r="J89" s="68" t="str">
        <f>VLOOKUP(C89,СПРАВОЧНИК!B:D,3,0)</f>
        <v>ИНОМАРКИ</v>
      </c>
      <c r="K89" s="69" t="str">
        <f>VLOOKUP(СВОД2023[[#This Row],[ФО]],СПРАВОЧНИК!H:P,2,0)</f>
        <v>Дальневосточный ФО</v>
      </c>
    </row>
    <row r="90" spans="1:11" x14ac:dyDescent="0.2">
      <c r="A90" t="s">
        <v>649</v>
      </c>
      <c r="B90" t="s">
        <v>639</v>
      </c>
      <c r="C90" s="1" t="s">
        <v>241</v>
      </c>
      <c r="D90" s="1" t="s">
        <v>248</v>
      </c>
      <c r="E90" s="2">
        <v>19</v>
      </c>
      <c r="F90" s="3">
        <v>7</v>
      </c>
      <c r="G90" s="2">
        <v>96</v>
      </c>
      <c r="H90" s="3">
        <v>43</v>
      </c>
      <c r="I90" s="68" t="str">
        <f>VLOOKUP(C90,СПРАВОЧНИК!B:D,2,0)</f>
        <v>КИТАЙ</v>
      </c>
      <c r="J90" s="68" t="str">
        <f>VLOOKUP(C90,СПРАВОЧНИК!B:D,3,0)</f>
        <v>ИНОМАРКИ</v>
      </c>
      <c r="K90" s="69" t="str">
        <f>VLOOKUP(СВОД2023[[#This Row],[ФО]],СПРАВОЧНИК!H:P,2,0)</f>
        <v>Дальневосточный ФО</v>
      </c>
    </row>
    <row r="91" spans="1:11" x14ac:dyDescent="0.2">
      <c r="A91" t="s">
        <v>649</v>
      </c>
      <c r="B91" t="s">
        <v>639</v>
      </c>
      <c r="C91" s="1" t="s">
        <v>250</v>
      </c>
      <c r="D91" s="1" t="s">
        <v>251</v>
      </c>
      <c r="E91" s="2"/>
      <c r="F91" s="3"/>
      <c r="G91" s="2">
        <v>1</v>
      </c>
      <c r="H91" s="3"/>
      <c r="I91" s="68" t="str">
        <f>VLOOKUP(C91,СПРАВОЧНИК!B:D,2,0)</f>
        <v>КИТАЙ</v>
      </c>
      <c r="J91" s="68" t="str">
        <f>VLOOKUP(C91,СПРАВОЧНИК!B:D,3,0)</f>
        <v>ИНОМАРКИ</v>
      </c>
      <c r="K91" s="69" t="str">
        <f>VLOOKUP(СВОД2023[[#This Row],[ФО]],СПРАВОЧНИК!H:P,2,0)</f>
        <v>Дальневосточный ФО</v>
      </c>
    </row>
    <row r="92" spans="1:11" x14ac:dyDescent="0.2">
      <c r="A92" t="s">
        <v>649</v>
      </c>
      <c r="B92" t="s">
        <v>639</v>
      </c>
      <c r="C92" s="1" t="s">
        <v>252</v>
      </c>
      <c r="D92" s="1" t="s">
        <v>253</v>
      </c>
      <c r="E92" s="2"/>
      <c r="F92" s="3"/>
      <c r="G92" s="2">
        <v>1</v>
      </c>
      <c r="H92" s="3"/>
      <c r="I92" s="68" t="str">
        <f>VLOOKUP(C92,СПРАВОЧНИК!B:D,2,0)</f>
        <v>ЯПОНИЯ</v>
      </c>
      <c r="J92" s="68" t="str">
        <f>VLOOKUP(C92,СПРАВОЧНИК!B:D,3,0)</f>
        <v>ИНОМАРКИ</v>
      </c>
      <c r="K92" s="69" t="str">
        <f>VLOOKUP(СВОД2023[[#This Row],[ФО]],СПРАВОЧНИК!H:P,2,0)</f>
        <v>Дальневосточный ФО</v>
      </c>
    </row>
    <row r="93" spans="1:11" x14ac:dyDescent="0.2">
      <c r="A93" t="s">
        <v>649</v>
      </c>
      <c r="B93" t="s">
        <v>639</v>
      </c>
      <c r="C93" s="1" t="s">
        <v>252</v>
      </c>
      <c r="D93" s="1" t="s">
        <v>255</v>
      </c>
      <c r="E93" s="2">
        <v>2</v>
      </c>
      <c r="F93" s="3"/>
      <c r="G93" s="2">
        <v>6</v>
      </c>
      <c r="H93" s="3">
        <v>4</v>
      </c>
      <c r="I93" s="68" t="str">
        <f>VLOOKUP(C93,СПРАВОЧНИК!B:D,2,0)</f>
        <v>ЯПОНИЯ</v>
      </c>
      <c r="J93" s="68" t="str">
        <f>VLOOKUP(C93,СПРАВОЧНИК!B:D,3,0)</f>
        <v>ИНОМАРКИ</v>
      </c>
      <c r="K93" s="69" t="str">
        <f>VLOOKUP(СВОД2023[[#This Row],[ФО]],СПРАВОЧНИК!H:P,2,0)</f>
        <v>Дальневосточный ФО</v>
      </c>
    </row>
    <row r="94" spans="1:11" x14ac:dyDescent="0.2">
      <c r="A94" t="s">
        <v>649</v>
      </c>
      <c r="B94" t="s">
        <v>639</v>
      </c>
      <c r="C94" s="1" t="s">
        <v>252</v>
      </c>
      <c r="D94" s="1" t="s">
        <v>256</v>
      </c>
      <c r="E94" s="2">
        <v>3</v>
      </c>
      <c r="F94" s="3">
        <v>2</v>
      </c>
      <c r="G94" s="2">
        <v>7</v>
      </c>
      <c r="H94" s="3">
        <v>10</v>
      </c>
      <c r="I94" s="68" t="str">
        <f>VLOOKUP(C94,СПРАВОЧНИК!B:D,2,0)</f>
        <v>ЯПОНИЯ</v>
      </c>
      <c r="J94" s="68" t="str">
        <f>VLOOKUP(C94,СПРАВОЧНИК!B:D,3,0)</f>
        <v>ИНОМАРКИ</v>
      </c>
      <c r="K94" s="69" t="str">
        <f>VLOOKUP(СВОД2023[[#This Row],[ФО]],СПРАВОЧНИК!H:P,2,0)</f>
        <v>Дальневосточный ФО</v>
      </c>
    </row>
    <row r="95" spans="1:11" x14ac:dyDescent="0.2">
      <c r="A95" t="s">
        <v>649</v>
      </c>
      <c r="B95" t="s">
        <v>639</v>
      </c>
      <c r="C95" s="1" t="s">
        <v>252</v>
      </c>
      <c r="D95" s="1" t="s">
        <v>257</v>
      </c>
      <c r="E95" s="2">
        <v>1</v>
      </c>
      <c r="F95" s="3"/>
      <c r="G95" s="2">
        <v>2</v>
      </c>
      <c r="H95" s="3"/>
      <c r="I95" s="68" t="str">
        <f>VLOOKUP(C95,СПРАВОЧНИК!B:D,2,0)</f>
        <v>ЯПОНИЯ</v>
      </c>
      <c r="J95" s="68" t="str">
        <f>VLOOKUP(C95,СПРАВОЧНИК!B:D,3,0)</f>
        <v>ИНОМАРКИ</v>
      </c>
      <c r="K95" s="69" t="str">
        <f>VLOOKUP(СВОД2023[[#This Row],[ФО]],СПРАВОЧНИК!H:P,2,0)</f>
        <v>Дальневосточный ФО</v>
      </c>
    </row>
    <row r="96" spans="1:11" x14ac:dyDescent="0.2">
      <c r="A96" t="s">
        <v>649</v>
      </c>
      <c r="B96" t="s">
        <v>639</v>
      </c>
      <c r="C96" s="1" t="s">
        <v>252</v>
      </c>
      <c r="D96" s="1" t="s">
        <v>261</v>
      </c>
      <c r="E96" s="2"/>
      <c r="F96" s="3"/>
      <c r="G96" s="2">
        <v>1</v>
      </c>
      <c r="H96" s="3"/>
      <c r="I96" s="68" t="str">
        <f>VLOOKUP(C96,СПРАВОЧНИК!B:D,2,0)</f>
        <v>ЯПОНИЯ</v>
      </c>
      <c r="J96" s="68" t="str">
        <f>VLOOKUP(C96,СПРАВОЧНИК!B:D,3,0)</f>
        <v>ИНОМАРКИ</v>
      </c>
      <c r="K96" s="69" t="str">
        <f>VLOOKUP(СВОД2023[[#This Row],[ФО]],СПРАВОЧНИК!H:P,2,0)</f>
        <v>Дальневосточный ФО</v>
      </c>
    </row>
    <row r="97" spans="1:11" x14ac:dyDescent="0.2">
      <c r="A97" t="s">
        <v>649</v>
      </c>
      <c r="B97" t="s">
        <v>639</v>
      </c>
      <c r="C97" s="1" t="s">
        <v>252</v>
      </c>
      <c r="D97" s="1" t="s">
        <v>266</v>
      </c>
      <c r="E97" s="2"/>
      <c r="F97" s="3"/>
      <c r="G97" s="2"/>
      <c r="H97" s="3">
        <v>1</v>
      </c>
      <c r="I97" s="68" t="str">
        <f>VLOOKUP(C97,СПРАВОЧНИК!B:D,2,0)</f>
        <v>ЯПОНИЯ</v>
      </c>
      <c r="J97" s="68" t="str">
        <f>VLOOKUP(C97,СПРАВОЧНИК!B:D,3,0)</f>
        <v>ИНОМАРКИ</v>
      </c>
      <c r="K97" s="69" t="str">
        <f>VLOOKUP(СВОД2023[[#This Row],[ФО]],СПРАВОЧНИК!H:P,2,0)</f>
        <v>Дальневосточный ФО</v>
      </c>
    </row>
    <row r="98" spans="1:11" x14ac:dyDescent="0.2">
      <c r="A98" t="s">
        <v>649</v>
      </c>
      <c r="B98" t="s">
        <v>639</v>
      </c>
      <c r="C98" s="1" t="s">
        <v>252</v>
      </c>
      <c r="D98" s="1" t="s">
        <v>270</v>
      </c>
      <c r="E98" s="2"/>
      <c r="F98" s="3"/>
      <c r="G98" s="2">
        <v>1</v>
      </c>
      <c r="H98" s="3">
        <v>1</v>
      </c>
      <c r="I98" s="68" t="str">
        <f>VLOOKUP(C98,СПРАВОЧНИК!B:D,2,0)</f>
        <v>ЯПОНИЯ</v>
      </c>
      <c r="J98" s="68" t="str">
        <f>VLOOKUP(C98,СПРАВОЧНИК!B:D,3,0)</f>
        <v>ИНОМАРКИ</v>
      </c>
      <c r="K98" s="69" t="str">
        <f>VLOOKUP(СВОД2023[[#This Row],[ФО]],СПРАВОЧНИК!H:P,2,0)</f>
        <v>Дальневосточный ФО</v>
      </c>
    </row>
    <row r="99" spans="1:11" x14ac:dyDescent="0.2">
      <c r="A99" t="s">
        <v>649</v>
      </c>
      <c r="B99" t="s">
        <v>639</v>
      </c>
      <c r="C99" s="1" t="s">
        <v>252</v>
      </c>
      <c r="D99" s="1" t="s">
        <v>272</v>
      </c>
      <c r="E99" s="2">
        <v>4</v>
      </c>
      <c r="F99" s="3">
        <v>1</v>
      </c>
      <c r="G99" s="2">
        <v>23</v>
      </c>
      <c r="H99" s="3">
        <v>11</v>
      </c>
      <c r="I99" s="68" t="str">
        <f>VLOOKUP(C99,СПРАВОЧНИК!B:D,2,0)</f>
        <v>ЯПОНИЯ</v>
      </c>
      <c r="J99" s="68" t="str">
        <f>VLOOKUP(C99,СПРАВОЧНИК!B:D,3,0)</f>
        <v>ИНОМАРКИ</v>
      </c>
      <c r="K99" s="69" t="str">
        <f>VLOOKUP(СВОД2023[[#This Row],[ФО]],СПРАВОЧНИК!H:P,2,0)</f>
        <v>Дальневосточный ФО</v>
      </c>
    </row>
    <row r="100" spans="1:11" x14ac:dyDescent="0.2">
      <c r="A100" t="s">
        <v>649</v>
      </c>
      <c r="B100" t="s">
        <v>639</v>
      </c>
      <c r="C100" s="1" t="s">
        <v>273</v>
      </c>
      <c r="D100" s="1" t="s">
        <v>928</v>
      </c>
      <c r="E100" s="2">
        <v>1</v>
      </c>
      <c r="F100" s="3"/>
      <c r="G100" s="2">
        <v>1</v>
      </c>
      <c r="H100" s="3"/>
      <c r="I100" s="68" t="str">
        <f>VLOOKUP(C100,СПРАВОЧНИК!B:D,2,0)</f>
        <v>КИТАЙ</v>
      </c>
      <c r="J100" s="68" t="str">
        <f>VLOOKUP(C100,СПРАВОЧНИК!B:D,3,0)</f>
        <v>ИНОМАРКИ</v>
      </c>
      <c r="K100" s="69" t="str">
        <f>VLOOKUP(СВОД2023[[#This Row],[ФО]],СПРАВОЧНИК!H:P,2,0)</f>
        <v>Дальневосточный ФО</v>
      </c>
    </row>
    <row r="101" spans="1:11" x14ac:dyDescent="0.2">
      <c r="A101" t="s">
        <v>649</v>
      </c>
      <c r="B101" t="s">
        <v>639</v>
      </c>
      <c r="C101" s="1" t="s">
        <v>280</v>
      </c>
      <c r="D101" s="1" t="s">
        <v>929</v>
      </c>
      <c r="E101" s="2">
        <v>5</v>
      </c>
      <c r="F101" s="3">
        <v>19</v>
      </c>
      <c r="G101" s="2">
        <v>29</v>
      </c>
      <c r="H101" s="3">
        <v>230</v>
      </c>
      <c r="I101" s="68" t="str">
        <f>VLOOKUP(C101,СПРАВОЧНИК!B:D,2,0)</f>
        <v>КОРЕЯ</v>
      </c>
      <c r="J101" s="68" t="str">
        <f>VLOOKUP(C101,СПРАВОЧНИК!B:D,3,0)</f>
        <v>ИНОМАРКИ</v>
      </c>
      <c r="K101" s="69" t="str">
        <f>VLOOKUP(СВОД2023[[#This Row],[ФО]],СПРАВОЧНИК!H:P,2,0)</f>
        <v>Дальневосточный ФО</v>
      </c>
    </row>
    <row r="102" spans="1:11" x14ac:dyDescent="0.2">
      <c r="A102" t="s">
        <v>649</v>
      </c>
      <c r="B102" t="s">
        <v>639</v>
      </c>
      <c r="C102" s="1" t="s">
        <v>280</v>
      </c>
      <c r="D102" s="1" t="s">
        <v>930</v>
      </c>
      <c r="E102" s="2"/>
      <c r="F102" s="3">
        <v>1</v>
      </c>
      <c r="G102" s="2"/>
      <c r="H102" s="3">
        <v>1</v>
      </c>
      <c r="I102" s="68" t="str">
        <f>VLOOKUP(C102,СПРАВОЧНИК!B:D,2,0)</f>
        <v>КОРЕЯ</v>
      </c>
      <c r="J102" s="68" t="str">
        <f>VLOOKUP(C102,СПРАВОЧНИК!B:D,3,0)</f>
        <v>ИНОМАРКИ</v>
      </c>
      <c r="K102" s="69" t="str">
        <f>VLOOKUP(СВОД2023[[#This Row],[ФО]],СПРАВОЧНИК!H:P,2,0)</f>
        <v>Дальневосточный ФО</v>
      </c>
    </row>
    <row r="103" spans="1:11" x14ac:dyDescent="0.2">
      <c r="A103" t="s">
        <v>649</v>
      </c>
      <c r="B103" t="s">
        <v>639</v>
      </c>
      <c r="C103" s="1" t="s">
        <v>280</v>
      </c>
      <c r="D103" s="1" t="s">
        <v>931</v>
      </c>
      <c r="E103" s="2"/>
      <c r="F103" s="3"/>
      <c r="G103" s="2">
        <v>1</v>
      </c>
      <c r="H103" s="3"/>
      <c r="I103" s="68" t="str">
        <f>VLOOKUP(C103,СПРАВОЧНИК!B:D,2,0)</f>
        <v>КОРЕЯ</v>
      </c>
      <c r="J103" s="68" t="str">
        <f>VLOOKUP(C103,СПРАВОЧНИК!B:D,3,0)</f>
        <v>ИНОМАРКИ</v>
      </c>
      <c r="K103" s="69" t="str">
        <f>VLOOKUP(СВОД2023[[#This Row],[ФО]],СПРАВОЧНИК!H:P,2,0)</f>
        <v>Дальневосточный ФО</v>
      </c>
    </row>
    <row r="104" spans="1:11" x14ac:dyDescent="0.2">
      <c r="A104" t="s">
        <v>649</v>
      </c>
      <c r="B104" t="s">
        <v>639</v>
      </c>
      <c r="C104" s="1" t="s">
        <v>280</v>
      </c>
      <c r="D104" s="1" t="s">
        <v>285</v>
      </c>
      <c r="E104" s="2">
        <v>1</v>
      </c>
      <c r="F104" s="3"/>
      <c r="G104" s="2">
        <v>2</v>
      </c>
      <c r="H104" s="3">
        <v>4</v>
      </c>
      <c r="I104" s="68" t="str">
        <f>VLOOKUP(C104,СПРАВОЧНИК!B:D,2,0)</f>
        <v>КОРЕЯ</v>
      </c>
      <c r="J104" s="68" t="str">
        <f>VLOOKUP(C104,СПРАВОЧНИК!B:D,3,0)</f>
        <v>ИНОМАРКИ</v>
      </c>
      <c r="K104" s="69" t="str">
        <f>VLOOKUP(СВОД2023[[#This Row],[ФО]],СПРАВОЧНИК!H:P,2,0)</f>
        <v>Дальневосточный ФО</v>
      </c>
    </row>
    <row r="105" spans="1:11" x14ac:dyDescent="0.2">
      <c r="A105" t="s">
        <v>649</v>
      </c>
      <c r="B105" t="s">
        <v>639</v>
      </c>
      <c r="C105" s="1" t="s">
        <v>280</v>
      </c>
      <c r="D105" s="1" t="s">
        <v>288</v>
      </c>
      <c r="E105" s="2">
        <v>4</v>
      </c>
      <c r="F105" s="3">
        <v>3</v>
      </c>
      <c r="G105" s="2">
        <v>22</v>
      </c>
      <c r="H105" s="3">
        <v>21</v>
      </c>
      <c r="I105" s="68" t="str">
        <f>VLOOKUP(C105,СПРАВОЧНИК!B:D,2,0)</f>
        <v>КОРЕЯ</v>
      </c>
      <c r="J105" s="68" t="str">
        <f>VLOOKUP(C105,СПРАВОЧНИК!B:D,3,0)</f>
        <v>ИНОМАРКИ</v>
      </c>
      <c r="K105" s="69" t="str">
        <f>VLOOKUP(СВОД2023[[#This Row],[ФО]],СПРАВОЧНИК!H:P,2,0)</f>
        <v>Дальневосточный ФО</v>
      </c>
    </row>
    <row r="106" spans="1:11" x14ac:dyDescent="0.2">
      <c r="A106" t="s">
        <v>649</v>
      </c>
      <c r="B106" t="s">
        <v>639</v>
      </c>
      <c r="C106" s="1" t="s">
        <v>280</v>
      </c>
      <c r="D106" s="1" t="s">
        <v>289</v>
      </c>
      <c r="E106" s="2">
        <v>2</v>
      </c>
      <c r="F106" s="3">
        <v>1</v>
      </c>
      <c r="G106" s="2">
        <v>3</v>
      </c>
      <c r="H106" s="3">
        <v>13</v>
      </c>
      <c r="I106" s="68" t="str">
        <f>VLOOKUP(C106,СПРАВОЧНИК!B:D,2,0)</f>
        <v>КОРЕЯ</v>
      </c>
      <c r="J106" s="68" t="str">
        <f>VLOOKUP(C106,СПРАВОЧНИК!B:D,3,0)</f>
        <v>ИНОМАРКИ</v>
      </c>
      <c r="K106" s="69" t="str">
        <f>VLOOKUP(СВОД2023[[#This Row],[ФО]],СПРАВОЧНИК!H:P,2,0)</f>
        <v>Дальневосточный ФО</v>
      </c>
    </row>
    <row r="107" spans="1:11" x14ac:dyDescent="0.2">
      <c r="A107" t="s">
        <v>649</v>
      </c>
      <c r="B107" t="s">
        <v>639</v>
      </c>
      <c r="C107" s="1" t="s">
        <v>280</v>
      </c>
      <c r="D107" s="1" t="s">
        <v>290</v>
      </c>
      <c r="E107" s="2">
        <v>1</v>
      </c>
      <c r="F107" s="3">
        <v>2</v>
      </c>
      <c r="G107" s="2">
        <v>8</v>
      </c>
      <c r="H107" s="3">
        <v>3</v>
      </c>
      <c r="I107" s="68" t="str">
        <f>VLOOKUP(C107,СПРАВОЧНИК!B:D,2,0)</f>
        <v>КОРЕЯ</v>
      </c>
      <c r="J107" s="68" t="str">
        <f>VLOOKUP(C107,СПРАВОЧНИК!B:D,3,0)</f>
        <v>ИНОМАРКИ</v>
      </c>
      <c r="K107" s="69" t="str">
        <f>VLOOKUP(СВОД2023[[#This Row],[ФО]],СПРАВОЧНИК!H:P,2,0)</f>
        <v>Дальневосточный ФО</v>
      </c>
    </row>
    <row r="108" spans="1:11" x14ac:dyDescent="0.2">
      <c r="A108" t="s">
        <v>649</v>
      </c>
      <c r="B108" t="s">
        <v>639</v>
      </c>
      <c r="C108" s="1" t="s">
        <v>280</v>
      </c>
      <c r="D108" s="1" t="s">
        <v>932</v>
      </c>
      <c r="E108" s="2"/>
      <c r="F108" s="3"/>
      <c r="G108" s="2">
        <v>1</v>
      </c>
      <c r="H108" s="3"/>
      <c r="I108" s="68" t="str">
        <f>VLOOKUP(C108,СПРАВОЧНИК!B:D,2,0)</f>
        <v>КОРЕЯ</v>
      </c>
      <c r="J108" s="68" t="str">
        <f>VLOOKUP(C108,СПРАВОЧНИК!B:D,3,0)</f>
        <v>ИНОМАРКИ</v>
      </c>
      <c r="K108" s="69" t="str">
        <f>VLOOKUP(СВОД2023[[#This Row],[ФО]],СПРАВОЧНИК!H:P,2,0)</f>
        <v>Дальневосточный ФО</v>
      </c>
    </row>
    <row r="109" spans="1:11" x14ac:dyDescent="0.2">
      <c r="A109" t="s">
        <v>649</v>
      </c>
      <c r="B109" t="s">
        <v>639</v>
      </c>
      <c r="C109" s="1" t="s">
        <v>280</v>
      </c>
      <c r="D109" s="1" t="s">
        <v>933</v>
      </c>
      <c r="E109" s="2">
        <v>5</v>
      </c>
      <c r="F109" s="3">
        <v>2</v>
      </c>
      <c r="G109" s="2">
        <v>16</v>
      </c>
      <c r="H109" s="3">
        <v>5</v>
      </c>
      <c r="I109" s="68" t="str">
        <f>VLOOKUP(C109,СПРАВОЧНИК!B:D,2,0)</f>
        <v>КОРЕЯ</v>
      </c>
      <c r="J109" s="68" t="str">
        <f>VLOOKUP(C109,СПРАВОЧНИК!B:D,3,0)</f>
        <v>ИНОМАРКИ</v>
      </c>
      <c r="K109" s="69" t="str">
        <f>VLOOKUP(СВОД2023[[#This Row],[ФО]],СПРАВОЧНИК!H:P,2,0)</f>
        <v>Дальневосточный ФО</v>
      </c>
    </row>
    <row r="110" spans="1:11" x14ac:dyDescent="0.2">
      <c r="A110" t="s">
        <v>649</v>
      </c>
      <c r="B110" t="s">
        <v>639</v>
      </c>
      <c r="C110" s="1" t="s">
        <v>280</v>
      </c>
      <c r="D110" s="1" t="s">
        <v>934</v>
      </c>
      <c r="E110" s="2"/>
      <c r="F110" s="3">
        <v>7</v>
      </c>
      <c r="G110" s="2">
        <v>11</v>
      </c>
      <c r="H110" s="3">
        <v>74</v>
      </c>
      <c r="I110" s="68" t="str">
        <f>VLOOKUP(C110,СПРАВОЧНИК!B:D,2,0)</f>
        <v>КОРЕЯ</v>
      </c>
      <c r="J110" s="68" t="str">
        <f>VLOOKUP(C110,СПРАВОЧНИК!B:D,3,0)</f>
        <v>ИНОМАРКИ</v>
      </c>
      <c r="K110" s="69" t="str">
        <f>VLOOKUP(СВОД2023[[#This Row],[ФО]],СПРАВОЧНИК!H:P,2,0)</f>
        <v>Дальневосточный ФО</v>
      </c>
    </row>
    <row r="111" spans="1:11" x14ac:dyDescent="0.2">
      <c r="A111" t="s">
        <v>649</v>
      </c>
      <c r="B111" t="s">
        <v>639</v>
      </c>
      <c r="C111" s="1" t="s">
        <v>280</v>
      </c>
      <c r="D111" s="1" t="s">
        <v>935</v>
      </c>
      <c r="E111" s="2">
        <v>4</v>
      </c>
      <c r="F111" s="3">
        <v>5</v>
      </c>
      <c r="G111" s="2">
        <v>27</v>
      </c>
      <c r="H111" s="3">
        <v>33</v>
      </c>
      <c r="I111" s="68" t="str">
        <f>VLOOKUP(C111,СПРАВОЧНИК!B:D,2,0)</f>
        <v>КОРЕЯ</v>
      </c>
      <c r="J111" s="68" t="str">
        <f>VLOOKUP(C111,СПРАВОЧНИК!B:D,3,0)</f>
        <v>ИНОМАРКИ</v>
      </c>
      <c r="K111" s="69" t="str">
        <f>VLOOKUP(СВОД2023[[#This Row],[ФО]],СПРАВОЧНИК!H:P,2,0)</f>
        <v>Дальневосточный ФО</v>
      </c>
    </row>
    <row r="112" spans="1:11" x14ac:dyDescent="0.2">
      <c r="A112" t="s">
        <v>649</v>
      </c>
      <c r="B112" t="s">
        <v>639</v>
      </c>
      <c r="C112" s="1" t="s">
        <v>291</v>
      </c>
      <c r="D112" s="1" t="s">
        <v>672</v>
      </c>
      <c r="E112" s="2"/>
      <c r="F112" s="3"/>
      <c r="G112" s="2">
        <v>1</v>
      </c>
      <c r="H112" s="3"/>
      <c r="I112" s="68" t="str">
        <f>VLOOKUP(C112,СПРАВОЧНИК!B:D,2,0)</f>
        <v>ЯПОНИЯ</v>
      </c>
      <c r="J112" s="68" t="str">
        <f>VLOOKUP(C112,СПРАВОЧНИК!B:D,3,0)</f>
        <v>ИНОМАРКИ</v>
      </c>
      <c r="K112" s="69" t="str">
        <f>VLOOKUP(СВОД2023[[#This Row],[ФО]],СПРАВОЧНИК!H:P,2,0)</f>
        <v>Дальневосточный ФО</v>
      </c>
    </row>
    <row r="113" spans="1:11" x14ac:dyDescent="0.2">
      <c r="A113" t="s">
        <v>649</v>
      </c>
      <c r="B113" t="s">
        <v>639</v>
      </c>
      <c r="C113" s="1" t="s">
        <v>291</v>
      </c>
      <c r="D113" s="1" t="s">
        <v>293</v>
      </c>
      <c r="E113" s="2"/>
      <c r="F113" s="3"/>
      <c r="G113" s="2">
        <v>1</v>
      </c>
      <c r="H113" s="3">
        <v>9</v>
      </c>
      <c r="I113" s="68" t="str">
        <f>VLOOKUP(C113,СПРАВОЧНИК!B:D,2,0)</f>
        <v>ЯПОНИЯ</v>
      </c>
      <c r="J113" s="68" t="str">
        <f>VLOOKUP(C113,СПРАВОЧНИК!B:D,3,0)</f>
        <v>ИНОМАРКИ</v>
      </c>
      <c r="K113" s="69" t="str">
        <f>VLOOKUP(СВОД2023[[#This Row],[ФО]],СПРАВОЧНИК!H:P,2,0)</f>
        <v>Дальневосточный ФО</v>
      </c>
    </row>
    <row r="114" spans="1:11" x14ac:dyDescent="0.2">
      <c r="A114" t="s">
        <v>649</v>
      </c>
      <c r="B114" t="s">
        <v>639</v>
      </c>
      <c r="C114" s="1" t="s">
        <v>291</v>
      </c>
      <c r="D114" s="1" t="s">
        <v>294</v>
      </c>
      <c r="E114" s="2"/>
      <c r="F114" s="3">
        <v>3</v>
      </c>
      <c r="G114" s="2"/>
      <c r="H114" s="3">
        <v>25</v>
      </c>
      <c r="I114" s="68" t="str">
        <f>VLOOKUP(C114,СПРАВОЧНИК!B:D,2,0)</f>
        <v>ЯПОНИЯ</v>
      </c>
      <c r="J114" s="68" t="str">
        <f>VLOOKUP(C114,СПРАВОЧНИК!B:D,3,0)</f>
        <v>ИНОМАРКИ</v>
      </c>
      <c r="K114" s="69" t="str">
        <f>VLOOKUP(СВОД2023[[#This Row],[ФО]],СПРАВОЧНИК!H:P,2,0)</f>
        <v>Дальневосточный ФО</v>
      </c>
    </row>
    <row r="115" spans="1:11" x14ac:dyDescent="0.2">
      <c r="A115" t="s">
        <v>649</v>
      </c>
      <c r="B115" t="s">
        <v>639</v>
      </c>
      <c r="C115" s="1" t="s">
        <v>291</v>
      </c>
      <c r="D115" s="1" t="s">
        <v>296</v>
      </c>
      <c r="E115" s="2"/>
      <c r="F115" s="3"/>
      <c r="G115" s="2"/>
      <c r="H115" s="3">
        <v>12</v>
      </c>
      <c r="I115" s="68" t="str">
        <f>VLOOKUP(C115,СПРАВОЧНИК!B:D,2,0)</f>
        <v>ЯПОНИЯ</v>
      </c>
      <c r="J115" s="68" t="str">
        <f>VLOOKUP(C115,СПРАВОЧНИК!B:D,3,0)</f>
        <v>ИНОМАРКИ</v>
      </c>
      <c r="K115" s="69" t="str">
        <f>VLOOKUP(СВОД2023[[#This Row],[ФО]],СПРАВОЧНИК!H:P,2,0)</f>
        <v>Дальневосточный ФО</v>
      </c>
    </row>
    <row r="116" spans="1:11" x14ac:dyDescent="0.2">
      <c r="A116" t="s">
        <v>649</v>
      </c>
      <c r="B116" t="s">
        <v>639</v>
      </c>
      <c r="C116" s="1" t="s">
        <v>300</v>
      </c>
      <c r="D116" s="1" t="s">
        <v>301</v>
      </c>
      <c r="E116" s="2"/>
      <c r="F116" s="3"/>
      <c r="G116" s="2">
        <v>1</v>
      </c>
      <c r="H116" s="3">
        <v>11</v>
      </c>
      <c r="I116" s="68" t="str">
        <f>VLOOKUP(C116,СПРАВОЧНИК!B:D,2,0)</f>
        <v>ЯПОНИЯ</v>
      </c>
      <c r="J116" s="68" t="str">
        <f>VLOOKUP(C116,СПРАВОЧНИК!B:D,3,0)</f>
        <v>ИНОМАРКИ</v>
      </c>
      <c r="K116" s="69" t="str">
        <f>VLOOKUP(СВОД2023[[#This Row],[ФО]],СПРАВОЧНИК!H:P,2,0)</f>
        <v>Дальневосточный ФО</v>
      </c>
    </row>
    <row r="117" spans="1:11" x14ac:dyDescent="0.2">
      <c r="A117" t="s">
        <v>649</v>
      </c>
      <c r="B117" t="s">
        <v>639</v>
      </c>
      <c r="C117" s="1" t="s">
        <v>302</v>
      </c>
      <c r="D117" s="1" t="s">
        <v>303</v>
      </c>
      <c r="E117" s="2"/>
      <c r="F117" s="3"/>
      <c r="G117" s="2"/>
      <c r="H117" s="3">
        <v>1</v>
      </c>
      <c r="I117" s="68" t="str">
        <f>VLOOKUP(C117,СПРАВОЧНИК!B:D,2,0)</f>
        <v>КИТАЙ</v>
      </c>
      <c r="J117" s="68" t="str">
        <f>VLOOKUP(C117,СПРАВОЧНИК!B:D,3,0)</f>
        <v>ИНОМАРКИ</v>
      </c>
      <c r="K117" s="69" t="str">
        <f>VLOOKUP(СВОД2023[[#This Row],[ФО]],СПРАВОЧНИК!H:P,2,0)</f>
        <v>Дальневосточный ФО</v>
      </c>
    </row>
    <row r="118" spans="1:11" x14ac:dyDescent="0.2">
      <c r="A118" t="s">
        <v>649</v>
      </c>
      <c r="B118" t="s">
        <v>639</v>
      </c>
      <c r="C118" s="1" t="s">
        <v>302</v>
      </c>
      <c r="D118" s="1" t="s">
        <v>304</v>
      </c>
      <c r="E118" s="2"/>
      <c r="F118" s="3"/>
      <c r="G118" s="2">
        <v>8</v>
      </c>
      <c r="H118" s="3"/>
      <c r="I118" s="68" t="str">
        <f>VLOOKUP(C118,СПРАВОЧНИК!B:D,2,0)</f>
        <v>КИТАЙ</v>
      </c>
      <c r="J118" s="68" t="str">
        <f>VLOOKUP(C118,СПРАВОЧНИК!B:D,3,0)</f>
        <v>ИНОМАРКИ</v>
      </c>
      <c r="K118" s="69" t="str">
        <f>VLOOKUP(СВОД2023[[#This Row],[ФО]],СПРАВОЧНИК!H:P,2,0)</f>
        <v>Дальневосточный ФО</v>
      </c>
    </row>
    <row r="119" spans="1:11" x14ac:dyDescent="0.2">
      <c r="A119" t="s">
        <v>649</v>
      </c>
      <c r="B119" t="s">
        <v>639</v>
      </c>
      <c r="C119" s="1" t="s">
        <v>302</v>
      </c>
      <c r="D119" s="1" t="s">
        <v>305</v>
      </c>
      <c r="E119" s="2"/>
      <c r="F119" s="3"/>
      <c r="G119" s="2">
        <v>1</v>
      </c>
      <c r="H119" s="3"/>
      <c r="I119" s="68" t="str">
        <f>VLOOKUP(C119,СПРАВОЧНИК!B:D,2,0)</f>
        <v>КИТАЙ</v>
      </c>
      <c r="J119" s="68" t="str">
        <f>VLOOKUP(C119,СПРАВОЧНИК!B:D,3,0)</f>
        <v>ИНОМАРКИ</v>
      </c>
      <c r="K119" s="69" t="str">
        <f>VLOOKUP(СВОД2023[[#This Row],[ФО]],СПРАВОЧНИК!H:P,2,0)</f>
        <v>Дальневосточный ФО</v>
      </c>
    </row>
    <row r="120" spans="1:11" x14ac:dyDescent="0.2">
      <c r="A120" t="s">
        <v>649</v>
      </c>
      <c r="B120" t="s">
        <v>639</v>
      </c>
      <c r="C120" s="1" t="s">
        <v>302</v>
      </c>
      <c r="D120" s="1" t="s">
        <v>306</v>
      </c>
      <c r="E120" s="2"/>
      <c r="F120" s="3"/>
      <c r="G120" s="2">
        <v>2</v>
      </c>
      <c r="H120" s="3"/>
      <c r="I120" s="68" t="str">
        <f>VLOOKUP(C120,СПРАВОЧНИК!B:D,2,0)</f>
        <v>КИТАЙ</v>
      </c>
      <c r="J120" s="68" t="str">
        <f>VLOOKUP(C120,СПРАВОЧНИК!B:D,3,0)</f>
        <v>ИНОМАРКИ</v>
      </c>
      <c r="K120" s="69" t="str">
        <f>VLOOKUP(СВОД2023[[#This Row],[ФО]],СПРАВОЧНИК!H:P,2,0)</f>
        <v>Дальневосточный ФО</v>
      </c>
    </row>
    <row r="121" spans="1:11" x14ac:dyDescent="0.2">
      <c r="A121" t="s">
        <v>649</v>
      </c>
      <c r="B121" t="s">
        <v>639</v>
      </c>
      <c r="C121" s="1" t="s">
        <v>302</v>
      </c>
      <c r="D121" s="1" t="s">
        <v>936</v>
      </c>
      <c r="E121" s="2">
        <v>3</v>
      </c>
      <c r="F121" s="3"/>
      <c r="G121" s="2">
        <v>3</v>
      </c>
      <c r="H121" s="3"/>
      <c r="I121" s="68" t="str">
        <f>VLOOKUP(C121,СПРАВОЧНИК!B:D,2,0)</f>
        <v>КИТАЙ</v>
      </c>
      <c r="J121" s="68" t="str">
        <f>VLOOKUP(C121,СПРАВОЧНИК!B:D,3,0)</f>
        <v>ИНОМАРКИ</v>
      </c>
      <c r="K121" s="69" t="str">
        <f>VLOOKUP(СВОД2023[[#This Row],[ФО]],СПРАВОЧНИК!H:P,2,0)</f>
        <v>Дальневосточный ФО</v>
      </c>
    </row>
    <row r="122" spans="1:11" x14ac:dyDescent="0.2">
      <c r="A122" t="s">
        <v>649</v>
      </c>
      <c r="B122" t="s">
        <v>639</v>
      </c>
      <c r="C122" s="1" t="s">
        <v>319</v>
      </c>
      <c r="D122" s="1" t="s">
        <v>322</v>
      </c>
      <c r="E122" s="2">
        <v>1</v>
      </c>
      <c r="F122" s="3">
        <v>1</v>
      </c>
      <c r="G122" s="2">
        <v>5</v>
      </c>
      <c r="H122" s="3">
        <v>5</v>
      </c>
      <c r="I122" s="68" t="str">
        <f>VLOOKUP(C122,СПРАВОЧНИК!B:D,2,0)</f>
        <v>США</v>
      </c>
      <c r="J122" s="68" t="str">
        <f>VLOOKUP(C122,СПРАВОЧНИК!B:D,3,0)</f>
        <v>ИНОМАРКИ</v>
      </c>
      <c r="K122" s="69" t="str">
        <f>VLOOKUP(СВОД2023[[#This Row],[ФО]],СПРАВОЧНИК!H:P,2,0)</f>
        <v>Дальневосточный ФО</v>
      </c>
    </row>
    <row r="123" spans="1:11" x14ac:dyDescent="0.2">
      <c r="A123" t="s">
        <v>649</v>
      </c>
      <c r="B123" t="s">
        <v>639</v>
      </c>
      <c r="C123" s="1" t="s">
        <v>319</v>
      </c>
      <c r="D123" s="1" t="s">
        <v>325</v>
      </c>
      <c r="E123" s="2">
        <v>2</v>
      </c>
      <c r="F123" s="3"/>
      <c r="G123" s="2">
        <v>11</v>
      </c>
      <c r="H123" s="3">
        <v>6</v>
      </c>
      <c r="I123" s="68" t="str">
        <f>VLOOKUP(C123,СПРАВОЧНИК!B:D,2,0)</f>
        <v>США</v>
      </c>
      <c r="J123" s="68" t="str">
        <f>VLOOKUP(C123,СПРАВОЧНИК!B:D,3,0)</f>
        <v>ИНОМАРКИ</v>
      </c>
      <c r="K123" s="69" t="str">
        <f>VLOOKUP(СВОД2023[[#This Row],[ФО]],СПРАВОЧНИК!H:P,2,0)</f>
        <v>Дальневосточный ФО</v>
      </c>
    </row>
    <row r="124" spans="1:11" x14ac:dyDescent="0.2">
      <c r="A124" t="s">
        <v>649</v>
      </c>
      <c r="B124" t="s">
        <v>639</v>
      </c>
      <c r="C124" s="1" t="s">
        <v>328</v>
      </c>
      <c r="D124" s="1" t="s">
        <v>329</v>
      </c>
      <c r="E124" s="2">
        <v>3</v>
      </c>
      <c r="F124" s="3"/>
      <c r="G124" s="2">
        <v>3</v>
      </c>
      <c r="H124" s="3"/>
      <c r="I124" s="68" t="str">
        <f>VLOOKUP(C124,СПРАВОЧНИК!B:D,2,0)</f>
        <v>КИТАЙ</v>
      </c>
      <c r="J124" s="68" t="str">
        <f>VLOOKUP(C124,СПРАВОЧНИК!B:D,3,0)</f>
        <v>ИНОМАРКИ</v>
      </c>
      <c r="K124" s="69" t="str">
        <f>VLOOKUP(СВОД2023[[#This Row],[ФО]],СПРАВОЧНИК!H:P,2,0)</f>
        <v>Дальневосточный ФО</v>
      </c>
    </row>
    <row r="125" spans="1:11" x14ac:dyDescent="0.2">
      <c r="A125" t="s">
        <v>649</v>
      </c>
      <c r="B125" t="s">
        <v>639</v>
      </c>
      <c r="C125" s="1" t="s">
        <v>331</v>
      </c>
      <c r="D125" s="1" t="s">
        <v>937</v>
      </c>
      <c r="E125" s="2"/>
      <c r="F125" s="3"/>
      <c r="G125" s="2">
        <v>2</v>
      </c>
      <c r="H125" s="3">
        <v>1</v>
      </c>
      <c r="I125" s="68" t="str">
        <f>VLOOKUP(C125,СПРАВОЧНИК!B:D,2,0)</f>
        <v>КОРЕЯ</v>
      </c>
      <c r="J125" s="68" t="str">
        <f>VLOOKUP(C125,СПРАВОЧНИК!B:D,3,0)</f>
        <v>ИНОМАРКИ</v>
      </c>
      <c r="K125" s="69" t="str">
        <f>VLOOKUP(СВОД2023[[#This Row],[ФО]],СПРАВОЧНИК!H:P,2,0)</f>
        <v>Дальневосточный ФО</v>
      </c>
    </row>
    <row r="126" spans="1:11" x14ac:dyDescent="0.2">
      <c r="A126" t="s">
        <v>649</v>
      </c>
      <c r="B126" t="s">
        <v>639</v>
      </c>
      <c r="C126" s="1" t="s">
        <v>331</v>
      </c>
      <c r="D126" s="1" t="s">
        <v>938</v>
      </c>
      <c r="E126" s="2"/>
      <c r="F126" s="3"/>
      <c r="G126" s="2">
        <v>2</v>
      </c>
      <c r="H126" s="3">
        <v>3</v>
      </c>
      <c r="I126" s="68" t="str">
        <f>VLOOKUP(C126,СПРАВОЧНИК!B:D,2,0)</f>
        <v>КОРЕЯ</v>
      </c>
      <c r="J126" s="68" t="str">
        <f>VLOOKUP(C126,СПРАВОЧНИК!B:D,3,0)</f>
        <v>ИНОМАРКИ</v>
      </c>
      <c r="K126" s="69" t="str">
        <f>VLOOKUP(СВОД2023[[#This Row],[ФО]],СПРАВОЧНИК!H:P,2,0)</f>
        <v>Дальневосточный ФО</v>
      </c>
    </row>
    <row r="127" spans="1:11" x14ac:dyDescent="0.2">
      <c r="A127" t="s">
        <v>649</v>
      </c>
      <c r="B127" t="s">
        <v>639</v>
      </c>
      <c r="C127" s="1" t="s">
        <v>331</v>
      </c>
      <c r="D127" s="1" t="s">
        <v>939</v>
      </c>
      <c r="E127" s="2">
        <v>2</v>
      </c>
      <c r="F127" s="3">
        <v>2</v>
      </c>
      <c r="G127" s="2">
        <v>8</v>
      </c>
      <c r="H127" s="3">
        <v>22</v>
      </c>
      <c r="I127" s="68" t="str">
        <f>VLOOKUP(C127,СПРАВОЧНИК!B:D,2,0)</f>
        <v>КОРЕЯ</v>
      </c>
      <c r="J127" s="68" t="str">
        <f>VLOOKUP(C127,СПРАВОЧНИК!B:D,3,0)</f>
        <v>ИНОМАРКИ</v>
      </c>
      <c r="K127" s="69" t="str">
        <f>VLOOKUP(СВОД2023[[#This Row],[ФО]],СПРАВОЧНИК!H:P,2,0)</f>
        <v>Дальневосточный ФО</v>
      </c>
    </row>
    <row r="128" spans="1:11" x14ac:dyDescent="0.2">
      <c r="A128" t="s">
        <v>649</v>
      </c>
      <c r="B128" t="s">
        <v>639</v>
      </c>
      <c r="C128" s="1" t="s">
        <v>331</v>
      </c>
      <c r="D128" s="1" t="s">
        <v>940</v>
      </c>
      <c r="E128" s="2">
        <v>1</v>
      </c>
      <c r="F128" s="3">
        <v>1</v>
      </c>
      <c r="G128" s="2">
        <v>5</v>
      </c>
      <c r="H128" s="3">
        <v>17</v>
      </c>
      <c r="I128" s="68" t="str">
        <f>VLOOKUP(C128,СПРАВОЧНИК!B:D,2,0)</f>
        <v>КОРЕЯ</v>
      </c>
      <c r="J128" s="68" t="str">
        <f>VLOOKUP(C128,СПРАВОЧНИК!B:D,3,0)</f>
        <v>ИНОМАРКИ</v>
      </c>
      <c r="K128" s="69" t="str">
        <f>VLOOKUP(СВОД2023[[#This Row],[ФО]],СПРАВОЧНИК!H:P,2,0)</f>
        <v>Дальневосточный ФО</v>
      </c>
    </row>
    <row r="129" spans="1:11" x14ac:dyDescent="0.2">
      <c r="A129" t="s">
        <v>649</v>
      </c>
      <c r="B129" t="s">
        <v>639</v>
      </c>
      <c r="C129" s="1" t="s">
        <v>331</v>
      </c>
      <c r="D129" s="1" t="s">
        <v>941</v>
      </c>
      <c r="E129" s="2">
        <v>1</v>
      </c>
      <c r="F129" s="3"/>
      <c r="G129" s="2">
        <v>1</v>
      </c>
      <c r="H129" s="3"/>
      <c r="I129" s="68" t="str">
        <f>VLOOKUP(C129,СПРАВОЧНИК!B:D,2,0)</f>
        <v>КОРЕЯ</v>
      </c>
      <c r="J129" s="68" t="str">
        <f>VLOOKUP(C129,СПРАВОЧНИК!B:D,3,0)</f>
        <v>ИНОМАРКИ</v>
      </c>
      <c r="K129" s="69" t="str">
        <f>VLOOKUP(СВОД2023[[#This Row],[ФО]],СПРАВОЧНИК!H:P,2,0)</f>
        <v>Дальневосточный ФО</v>
      </c>
    </row>
    <row r="130" spans="1:11" x14ac:dyDescent="0.2">
      <c r="A130" t="s">
        <v>649</v>
      </c>
      <c r="B130" t="s">
        <v>639</v>
      </c>
      <c r="C130" s="1" t="s">
        <v>331</v>
      </c>
      <c r="D130" s="1" t="s">
        <v>942</v>
      </c>
      <c r="E130" s="2">
        <v>1</v>
      </c>
      <c r="F130" s="3">
        <v>3</v>
      </c>
      <c r="G130" s="2">
        <v>10</v>
      </c>
      <c r="H130" s="3">
        <v>11</v>
      </c>
      <c r="I130" s="68" t="str">
        <f>VLOOKUP(C130,СПРАВОЧНИК!B:D,2,0)</f>
        <v>КОРЕЯ</v>
      </c>
      <c r="J130" s="68" t="str">
        <f>VLOOKUP(C130,СПРАВОЧНИК!B:D,3,0)</f>
        <v>ИНОМАРКИ</v>
      </c>
      <c r="K130" s="69" t="str">
        <f>VLOOKUP(СВОД2023[[#This Row],[ФО]],СПРАВОЧНИК!H:P,2,0)</f>
        <v>Дальневосточный ФО</v>
      </c>
    </row>
    <row r="131" spans="1:11" x14ac:dyDescent="0.2">
      <c r="A131" t="s">
        <v>649</v>
      </c>
      <c r="B131" t="s">
        <v>639</v>
      </c>
      <c r="C131" s="1" t="s">
        <v>331</v>
      </c>
      <c r="D131" s="1" t="s">
        <v>943</v>
      </c>
      <c r="E131" s="2"/>
      <c r="F131" s="3"/>
      <c r="G131" s="2">
        <v>2</v>
      </c>
      <c r="H131" s="3">
        <v>3</v>
      </c>
      <c r="I131" s="68" t="str">
        <f>VLOOKUP(C131,СПРАВОЧНИК!B:D,2,0)</f>
        <v>КОРЕЯ</v>
      </c>
      <c r="J131" s="68" t="str">
        <f>VLOOKUP(C131,СПРАВОЧНИК!B:D,3,0)</f>
        <v>ИНОМАРКИ</v>
      </c>
      <c r="K131" s="69" t="str">
        <f>VLOOKUP(СВОД2023[[#This Row],[ФО]],СПРАВОЧНИК!H:P,2,0)</f>
        <v>Дальневосточный ФО</v>
      </c>
    </row>
    <row r="132" spans="1:11" x14ac:dyDescent="0.2">
      <c r="A132" t="s">
        <v>649</v>
      </c>
      <c r="B132" t="s">
        <v>639</v>
      </c>
      <c r="C132" s="1" t="s">
        <v>331</v>
      </c>
      <c r="D132" s="1" t="s">
        <v>944</v>
      </c>
      <c r="E132" s="2">
        <v>1</v>
      </c>
      <c r="F132" s="3">
        <v>11</v>
      </c>
      <c r="G132" s="2">
        <v>21</v>
      </c>
      <c r="H132" s="3">
        <v>136</v>
      </c>
      <c r="I132" s="68" t="str">
        <f>VLOOKUP(C132,СПРАВОЧНИК!B:D,2,0)</f>
        <v>КОРЕЯ</v>
      </c>
      <c r="J132" s="68" t="str">
        <f>VLOOKUP(C132,СПРАВОЧНИК!B:D,3,0)</f>
        <v>ИНОМАРКИ</v>
      </c>
      <c r="K132" s="69" t="str">
        <f>VLOOKUP(СВОД2023[[#This Row],[ФО]],СПРАВОЧНИК!H:P,2,0)</f>
        <v>Дальневосточный ФО</v>
      </c>
    </row>
    <row r="133" spans="1:11" x14ac:dyDescent="0.2">
      <c r="A133" t="s">
        <v>649</v>
      </c>
      <c r="B133" t="s">
        <v>639</v>
      </c>
      <c r="C133" s="1" t="s">
        <v>331</v>
      </c>
      <c r="D133" s="1" t="s">
        <v>945</v>
      </c>
      <c r="E133" s="2">
        <v>3</v>
      </c>
      <c r="F133" s="3">
        <v>13</v>
      </c>
      <c r="G133" s="2">
        <v>10</v>
      </c>
      <c r="H133" s="3">
        <v>125</v>
      </c>
      <c r="I133" s="68" t="str">
        <f>VLOOKUP(C133,СПРАВОЧНИК!B:D,2,0)</f>
        <v>КОРЕЯ</v>
      </c>
      <c r="J133" s="68" t="str">
        <f>VLOOKUP(C133,СПРАВОЧНИК!B:D,3,0)</f>
        <v>ИНОМАРКИ</v>
      </c>
      <c r="K133" s="69" t="str">
        <f>VLOOKUP(СВОД2023[[#This Row],[ФО]],СПРАВОЧНИК!H:P,2,0)</f>
        <v>Дальневосточный ФО</v>
      </c>
    </row>
    <row r="134" spans="1:11" x14ac:dyDescent="0.2">
      <c r="A134" t="s">
        <v>649</v>
      </c>
      <c r="B134" t="s">
        <v>639</v>
      </c>
      <c r="C134" s="1" t="s">
        <v>331</v>
      </c>
      <c r="D134" s="1" t="s">
        <v>946</v>
      </c>
      <c r="E134" s="2"/>
      <c r="F134" s="3">
        <v>1</v>
      </c>
      <c r="G134" s="2">
        <v>6</v>
      </c>
      <c r="H134" s="3">
        <v>19</v>
      </c>
      <c r="I134" s="68" t="str">
        <f>VLOOKUP(C134,СПРАВОЧНИК!B:D,2,0)</f>
        <v>КОРЕЯ</v>
      </c>
      <c r="J134" s="68" t="str">
        <f>VLOOKUP(C134,СПРАВОЧНИК!B:D,3,0)</f>
        <v>ИНОМАРКИ</v>
      </c>
      <c r="K134" s="69" t="str">
        <f>VLOOKUP(СВОД2023[[#This Row],[ФО]],СПРАВОЧНИК!H:P,2,0)</f>
        <v>Дальневосточный ФО</v>
      </c>
    </row>
    <row r="135" spans="1:11" x14ac:dyDescent="0.2">
      <c r="A135" t="s">
        <v>649</v>
      </c>
      <c r="B135" t="s">
        <v>639</v>
      </c>
      <c r="C135" s="1" t="s">
        <v>331</v>
      </c>
      <c r="D135" s="1" t="s">
        <v>947</v>
      </c>
      <c r="E135" s="2">
        <v>1</v>
      </c>
      <c r="F135" s="3"/>
      <c r="G135" s="2">
        <v>7</v>
      </c>
      <c r="H135" s="3">
        <v>25</v>
      </c>
      <c r="I135" s="68" t="str">
        <f>VLOOKUP(C135,СПРАВОЧНИК!B:D,2,0)</f>
        <v>КОРЕЯ</v>
      </c>
      <c r="J135" s="68" t="str">
        <f>VLOOKUP(C135,СПРАВОЧНИК!B:D,3,0)</f>
        <v>ИНОМАРКИ</v>
      </c>
      <c r="K135" s="69" t="str">
        <f>VLOOKUP(СВОД2023[[#This Row],[ФО]],СПРАВОЧНИК!H:P,2,0)</f>
        <v>Дальневосточный ФО</v>
      </c>
    </row>
    <row r="136" spans="1:11" x14ac:dyDescent="0.2">
      <c r="A136" t="s">
        <v>649</v>
      </c>
      <c r="B136" t="s">
        <v>639</v>
      </c>
      <c r="C136" s="1" t="s">
        <v>331</v>
      </c>
      <c r="D136" s="1" t="s">
        <v>948</v>
      </c>
      <c r="E136" s="2">
        <v>3</v>
      </c>
      <c r="F136" s="3">
        <v>2</v>
      </c>
      <c r="G136" s="2">
        <v>19</v>
      </c>
      <c r="H136" s="3">
        <v>36</v>
      </c>
      <c r="I136" s="68" t="str">
        <f>VLOOKUP(C136,СПРАВОЧНИК!B:D,2,0)</f>
        <v>КОРЕЯ</v>
      </c>
      <c r="J136" s="68" t="str">
        <f>VLOOKUP(C136,СПРАВОЧНИК!B:D,3,0)</f>
        <v>ИНОМАРКИ</v>
      </c>
      <c r="K136" s="69" t="str">
        <f>VLOOKUP(СВОД2023[[#This Row],[ФО]],СПРАВОЧНИК!H:P,2,0)</f>
        <v>Дальневосточный ФО</v>
      </c>
    </row>
    <row r="137" spans="1:11" x14ac:dyDescent="0.2">
      <c r="A137" t="s">
        <v>649</v>
      </c>
      <c r="B137" t="s">
        <v>639</v>
      </c>
      <c r="C137" s="1" t="s">
        <v>343</v>
      </c>
      <c r="D137" s="1" t="s">
        <v>344</v>
      </c>
      <c r="E137" s="2">
        <v>30</v>
      </c>
      <c r="F137" s="3">
        <v>7</v>
      </c>
      <c r="G137" s="2">
        <v>149</v>
      </c>
      <c r="H137" s="3">
        <v>89</v>
      </c>
      <c r="I137" s="68" t="str">
        <f>VLOOKUP(C137,СПРАВОЧНИК!B:D,2,0)</f>
        <v>РОССИЯ</v>
      </c>
      <c r="J137" s="68" t="str">
        <f>VLOOKUP(C137,СПРАВОЧНИК!B:D,3,0)</f>
        <v>ОТЕЧЕСТВЕННЫЕ</v>
      </c>
      <c r="K137" s="69" t="str">
        <f>VLOOKUP(СВОД2023[[#This Row],[ФО]],СПРАВОЧНИК!H:P,2,0)</f>
        <v>Дальневосточный ФО</v>
      </c>
    </row>
    <row r="138" spans="1:11" x14ac:dyDescent="0.2">
      <c r="A138" t="s">
        <v>649</v>
      </c>
      <c r="B138" t="s">
        <v>639</v>
      </c>
      <c r="C138" s="1" t="s">
        <v>343</v>
      </c>
      <c r="D138" s="1" t="s">
        <v>345</v>
      </c>
      <c r="E138" s="2">
        <v>21</v>
      </c>
      <c r="F138" s="3">
        <v>14</v>
      </c>
      <c r="G138" s="2">
        <v>163</v>
      </c>
      <c r="H138" s="3">
        <v>151</v>
      </c>
      <c r="I138" s="68" t="str">
        <f>VLOOKUP(C138,СПРАВОЧНИК!B:D,2,0)</f>
        <v>РОССИЯ</v>
      </c>
      <c r="J138" s="68" t="str">
        <f>VLOOKUP(C138,СПРАВОЧНИК!B:D,3,0)</f>
        <v>ОТЕЧЕСТВЕННЫЕ</v>
      </c>
      <c r="K138" s="69" t="str">
        <f>VLOOKUP(СВОД2023[[#This Row],[ФО]],СПРАВОЧНИК!H:P,2,0)</f>
        <v>Дальневосточный ФО</v>
      </c>
    </row>
    <row r="139" spans="1:11" x14ac:dyDescent="0.2">
      <c r="A139" t="s">
        <v>649</v>
      </c>
      <c r="B139" t="s">
        <v>639</v>
      </c>
      <c r="C139" s="1" t="s">
        <v>343</v>
      </c>
      <c r="D139" s="1" t="s">
        <v>346</v>
      </c>
      <c r="E139" s="2"/>
      <c r="F139" s="3">
        <v>3</v>
      </c>
      <c r="G139" s="2"/>
      <c r="H139" s="3">
        <v>23</v>
      </c>
      <c r="I139" s="68" t="str">
        <f>VLOOKUP(C139,СПРАВОЧНИК!B:D,2,0)</f>
        <v>РОССИЯ</v>
      </c>
      <c r="J139" s="68" t="str">
        <f>VLOOKUP(C139,СПРАВОЧНИК!B:D,3,0)</f>
        <v>ОТЕЧЕСТВЕННЫЕ</v>
      </c>
      <c r="K139" s="69" t="str">
        <f>VLOOKUP(СВОД2023[[#This Row],[ФО]],СПРАВОЧНИК!H:P,2,0)</f>
        <v>Дальневосточный ФО</v>
      </c>
    </row>
    <row r="140" spans="1:11" x14ac:dyDescent="0.2">
      <c r="A140" t="s">
        <v>649</v>
      </c>
      <c r="B140" t="s">
        <v>639</v>
      </c>
      <c r="C140" s="1" t="s">
        <v>343</v>
      </c>
      <c r="D140" s="1" t="s">
        <v>347</v>
      </c>
      <c r="E140" s="2">
        <v>17</v>
      </c>
      <c r="F140" s="3">
        <v>15</v>
      </c>
      <c r="G140" s="2">
        <v>58</v>
      </c>
      <c r="H140" s="3">
        <v>36</v>
      </c>
      <c r="I140" s="68" t="str">
        <f>VLOOKUP(C140,СПРАВОЧНИК!B:D,2,0)</f>
        <v>РОССИЯ</v>
      </c>
      <c r="J140" s="68" t="str">
        <f>VLOOKUP(C140,СПРАВОЧНИК!B:D,3,0)</f>
        <v>ОТЕЧЕСТВЕННЫЕ</v>
      </c>
      <c r="K140" s="69" t="str">
        <f>VLOOKUP(СВОД2023[[#This Row],[ФО]],СПРАВОЧНИК!H:P,2,0)</f>
        <v>Дальневосточный ФО</v>
      </c>
    </row>
    <row r="141" spans="1:11" x14ac:dyDescent="0.2">
      <c r="A141" t="s">
        <v>649</v>
      </c>
      <c r="B141" t="s">
        <v>639</v>
      </c>
      <c r="C141" s="1" t="s">
        <v>343</v>
      </c>
      <c r="D141" s="1" t="s">
        <v>348</v>
      </c>
      <c r="E141" s="2">
        <v>7</v>
      </c>
      <c r="F141" s="3"/>
      <c r="G141" s="2">
        <v>36</v>
      </c>
      <c r="H141" s="3">
        <v>6</v>
      </c>
      <c r="I141" s="68" t="str">
        <f>VLOOKUP(C141,СПРАВОЧНИК!B:D,2,0)</f>
        <v>РОССИЯ</v>
      </c>
      <c r="J141" s="68" t="str">
        <f>VLOOKUP(C141,СПРАВОЧНИК!B:D,3,0)</f>
        <v>ОТЕЧЕСТВЕННЫЕ</v>
      </c>
      <c r="K141" s="69" t="str">
        <f>VLOOKUP(СВОД2023[[#This Row],[ФО]],СПРАВОЧНИК!H:P,2,0)</f>
        <v>Дальневосточный ФО</v>
      </c>
    </row>
    <row r="142" spans="1:11" x14ac:dyDescent="0.2">
      <c r="A142" t="s">
        <v>649</v>
      </c>
      <c r="B142" t="s">
        <v>639</v>
      </c>
      <c r="C142" s="1" t="s">
        <v>343</v>
      </c>
      <c r="D142" s="1" t="s">
        <v>350</v>
      </c>
      <c r="E142" s="2">
        <v>5</v>
      </c>
      <c r="F142" s="3"/>
      <c r="G142" s="2">
        <v>19</v>
      </c>
      <c r="H142" s="3">
        <v>11</v>
      </c>
      <c r="I142" s="68" t="str">
        <f>VLOOKUP(C142,СПРАВОЧНИК!B:D,2,0)</f>
        <v>РОССИЯ</v>
      </c>
      <c r="J142" s="68" t="str">
        <f>VLOOKUP(C142,СПРАВОЧНИК!B:D,3,0)</f>
        <v>ОТЕЧЕСТВЕННЫЕ</v>
      </c>
      <c r="K142" s="69" t="str">
        <f>VLOOKUP(СВОД2023[[#This Row],[ФО]],СПРАВОЧНИК!H:P,2,0)</f>
        <v>Дальневосточный ФО</v>
      </c>
    </row>
    <row r="143" spans="1:11" x14ac:dyDescent="0.2">
      <c r="A143" t="s">
        <v>649</v>
      </c>
      <c r="B143" t="s">
        <v>639</v>
      </c>
      <c r="C143" s="1" t="s">
        <v>343</v>
      </c>
      <c r="D143" s="1" t="s">
        <v>351</v>
      </c>
      <c r="E143" s="2"/>
      <c r="F143" s="3"/>
      <c r="G143" s="2"/>
      <c r="H143" s="3">
        <v>32</v>
      </c>
      <c r="I143" s="68" t="str">
        <f>VLOOKUP(C143,СПРАВОЧНИК!B:D,2,0)</f>
        <v>РОССИЯ</v>
      </c>
      <c r="J143" s="68" t="str">
        <f>VLOOKUP(C143,СПРАВОЧНИК!B:D,3,0)</f>
        <v>ОТЕЧЕСТВЕННЫЕ</v>
      </c>
      <c r="K143" s="69" t="str">
        <f>VLOOKUP(СВОД2023[[#This Row],[ФО]],СПРАВОЧНИК!H:P,2,0)</f>
        <v>Дальневосточный ФО</v>
      </c>
    </row>
    <row r="144" spans="1:11" x14ac:dyDescent="0.2">
      <c r="A144" t="s">
        <v>649</v>
      </c>
      <c r="B144" t="s">
        <v>639</v>
      </c>
      <c r="C144" s="1" t="s">
        <v>343</v>
      </c>
      <c r="D144" s="1" t="s">
        <v>352</v>
      </c>
      <c r="E144" s="2"/>
      <c r="F144" s="3">
        <v>12</v>
      </c>
      <c r="G144" s="2">
        <v>8</v>
      </c>
      <c r="H144" s="3">
        <v>41</v>
      </c>
      <c r="I144" s="68" t="str">
        <f>VLOOKUP(C144,СПРАВОЧНИК!B:D,2,0)</f>
        <v>РОССИЯ</v>
      </c>
      <c r="J144" s="68" t="str">
        <f>VLOOKUP(C144,СПРАВОЧНИК!B:D,3,0)</f>
        <v>ОТЕЧЕСТВЕННЫЕ</v>
      </c>
      <c r="K144" s="69" t="str">
        <f>VLOOKUP(СВОД2023[[#This Row],[ФО]],СПРАВОЧНИК!H:P,2,0)</f>
        <v>Дальневосточный ФО</v>
      </c>
    </row>
    <row r="145" spans="1:11" x14ac:dyDescent="0.2">
      <c r="A145" t="s">
        <v>649</v>
      </c>
      <c r="B145" t="s">
        <v>639</v>
      </c>
      <c r="C145" s="1" t="s">
        <v>343</v>
      </c>
      <c r="D145" s="1" t="s">
        <v>353</v>
      </c>
      <c r="E145" s="2">
        <v>4</v>
      </c>
      <c r="F145" s="3">
        <v>18</v>
      </c>
      <c r="G145" s="2">
        <v>17</v>
      </c>
      <c r="H145" s="3">
        <v>94</v>
      </c>
      <c r="I145" s="68" t="str">
        <f>VLOOKUP(C145,СПРАВОЧНИК!B:D,2,0)</f>
        <v>РОССИЯ</v>
      </c>
      <c r="J145" s="68" t="str">
        <f>VLOOKUP(C145,СПРАВОЧНИК!B:D,3,0)</f>
        <v>ОТЕЧЕСТВЕННЫЕ</v>
      </c>
      <c r="K145" s="69" t="str">
        <f>VLOOKUP(СВОД2023[[#This Row],[ФО]],СПРАВОЧНИК!H:P,2,0)</f>
        <v>Дальневосточный ФО</v>
      </c>
    </row>
    <row r="146" spans="1:11" x14ac:dyDescent="0.2">
      <c r="A146" t="s">
        <v>649</v>
      </c>
      <c r="B146" t="s">
        <v>639</v>
      </c>
      <c r="C146" s="1" t="s">
        <v>343</v>
      </c>
      <c r="D146" s="1" t="s">
        <v>354</v>
      </c>
      <c r="E146" s="2"/>
      <c r="F146" s="3">
        <v>5</v>
      </c>
      <c r="G146" s="2">
        <v>1</v>
      </c>
      <c r="H146" s="3">
        <v>39</v>
      </c>
      <c r="I146" s="68" t="str">
        <f>VLOOKUP(C146,СПРАВОЧНИК!B:D,2,0)</f>
        <v>РОССИЯ</v>
      </c>
      <c r="J146" s="68" t="str">
        <f>VLOOKUP(C146,СПРАВОЧНИК!B:D,3,0)</f>
        <v>ОТЕЧЕСТВЕННЫЕ</v>
      </c>
      <c r="K146" s="69" t="str">
        <f>VLOOKUP(СВОД2023[[#This Row],[ФО]],СПРАВОЧНИК!H:P,2,0)</f>
        <v>Дальневосточный ФО</v>
      </c>
    </row>
    <row r="147" spans="1:11" x14ac:dyDescent="0.2">
      <c r="A147" t="s">
        <v>649</v>
      </c>
      <c r="B147" t="s">
        <v>639</v>
      </c>
      <c r="C147" s="1" t="s">
        <v>359</v>
      </c>
      <c r="D147" s="1" t="s">
        <v>360</v>
      </c>
      <c r="E147" s="2">
        <v>1</v>
      </c>
      <c r="F147" s="3"/>
      <c r="G147" s="2">
        <v>3</v>
      </c>
      <c r="H147" s="3">
        <v>3</v>
      </c>
      <c r="I147" s="68" t="str">
        <f>VLOOKUP(C147,СПРАВОЧНИК!B:D,2,0)</f>
        <v>ЕВРОПА</v>
      </c>
      <c r="J147" s="68" t="str">
        <f>VLOOKUP(C147,СПРАВОЧНИК!B:D,3,0)</f>
        <v>ИНОМАРКИ</v>
      </c>
      <c r="K147" s="69" t="str">
        <f>VLOOKUP(СВОД2023[[#This Row],[ФО]],СПРАВОЧНИК!H:P,2,0)</f>
        <v>Дальневосточный ФО</v>
      </c>
    </row>
    <row r="148" spans="1:11" x14ac:dyDescent="0.2">
      <c r="A148" t="s">
        <v>649</v>
      </c>
      <c r="B148" t="s">
        <v>639</v>
      </c>
      <c r="C148" s="1" t="s">
        <v>359</v>
      </c>
      <c r="D148" s="1" t="s">
        <v>362</v>
      </c>
      <c r="E148" s="2"/>
      <c r="F148" s="3">
        <v>1</v>
      </c>
      <c r="G148" s="2"/>
      <c r="H148" s="3">
        <v>2</v>
      </c>
      <c r="I148" s="68" t="str">
        <f>VLOOKUP(C148,СПРАВОЧНИК!B:D,2,0)</f>
        <v>ЕВРОПА</v>
      </c>
      <c r="J148" s="68" t="str">
        <f>VLOOKUP(C148,СПРАВОЧНИК!B:D,3,0)</f>
        <v>ИНОМАРКИ</v>
      </c>
      <c r="K148" s="69" t="str">
        <f>VLOOKUP(СВОД2023[[#This Row],[ФО]],СПРАВОЧНИК!H:P,2,0)</f>
        <v>Дальневосточный ФО</v>
      </c>
    </row>
    <row r="149" spans="1:11" x14ac:dyDescent="0.2">
      <c r="A149" t="s">
        <v>649</v>
      </c>
      <c r="B149" t="s">
        <v>639</v>
      </c>
      <c r="C149" s="1" t="s">
        <v>359</v>
      </c>
      <c r="D149" s="1" t="s">
        <v>363</v>
      </c>
      <c r="E149" s="2">
        <v>4</v>
      </c>
      <c r="F149" s="3"/>
      <c r="G149" s="2">
        <v>20</v>
      </c>
      <c r="H149" s="3">
        <v>3</v>
      </c>
      <c r="I149" s="68" t="str">
        <f>VLOOKUP(C149,СПРАВОЧНИК!B:D,2,0)</f>
        <v>ЕВРОПА</v>
      </c>
      <c r="J149" s="68" t="str">
        <f>VLOOKUP(C149,СПРАВОЧНИК!B:D,3,0)</f>
        <v>ИНОМАРКИ</v>
      </c>
      <c r="K149" s="69" t="str">
        <f>VLOOKUP(СВОД2023[[#This Row],[ФО]],СПРАВОЧНИК!H:P,2,0)</f>
        <v>Дальневосточный ФО</v>
      </c>
    </row>
    <row r="150" spans="1:11" x14ac:dyDescent="0.2">
      <c r="A150" t="s">
        <v>649</v>
      </c>
      <c r="B150" t="s">
        <v>639</v>
      </c>
      <c r="C150" s="1" t="s">
        <v>359</v>
      </c>
      <c r="D150" s="1" t="s">
        <v>364</v>
      </c>
      <c r="E150" s="2"/>
      <c r="F150" s="3"/>
      <c r="G150" s="2"/>
      <c r="H150" s="3">
        <v>4</v>
      </c>
      <c r="I150" s="68" t="str">
        <f>VLOOKUP(C150,СПРАВОЧНИК!B:D,2,0)</f>
        <v>ЕВРОПА</v>
      </c>
      <c r="J150" s="68" t="str">
        <f>VLOOKUP(C150,СПРАВОЧНИК!B:D,3,0)</f>
        <v>ИНОМАРКИ</v>
      </c>
      <c r="K150" s="69" t="str">
        <f>VLOOKUP(СВОД2023[[#This Row],[ФО]],СПРАВОЧНИК!H:P,2,0)</f>
        <v>Дальневосточный ФО</v>
      </c>
    </row>
    <row r="151" spans="1:11" x14ac:dyDescent="0.2">
      <c r="A151" t="s">
        <v>649</v>
      </c>
      <c r="B151" t="s">
        <v>639</v>
      </c>
      <c r="C151" s="1" t="s">
        <v>359</v>
      </c>
      <c r="D151" s="1" t="s">
        <v>365</v>
      </c>
      <c r="E151" s="2">
        <v>1</v>
      </c>
      <c r="F151" s="3"/>
      <c r="G151" s="2">
        <v>2</v>
      </c>
      <c r="H151" s="3">
        <v>3</v>
      </c>
      <c r="I151" s="68" t="str">
        <f>VLOOKUP(C151,СПРАВОЧНИК!B:D,2,0)</f>
        <v>ЕВРОПА</v>
      </c>
      <c r="J151" s="68" t="str">
        <f>VLOOKUP(C151,СПРАВОЧНИК!B:D,3,0)</f>
        <v>ИНОМАРКИ</v>
      </c>
      <c r="K151" s="69" t="str">
        <f>VLOOKUP(СВОД2023[[#This Row],[ФО]],СПРАВОЧНИК!H:P,2,0)</f>
        <v>Дальневосточный ФО</v>
      </c>
    </row>
    <row r="152" spans="1:11" x14ac:dyDescent="0.2">
      <c r="A152" t="s">
        <v>649</v>
      </c>
      <c r="B152" t="s">
        <v>639</v>
      </c>
      <c r="C152" s="1" t="s">
        <v>359</v>
      </c>
      <c r="D152" s="1" t="s">
        <v>366</v>
      </c>
      <c r="E152" s="2"/>
      <c r="F152" s="3"/>
      <c r="G152" s="2">
        <v>1</v>
      </c>
      <c r="H152" s="3"/>
      <c r="I152" s="68" t="str">
        <f>VLOOKUP(C152,СПРАВОЧНИК!B:D,2,0)</f>
        <v>ЕВРОПА</v>
      </c>
      <c r="J152" s="68" t="str">
        <f>VLOOKUP(C152,СПРАВОЧНИК!B:D,3,0)</f>
        <v>ИНОМАРКИ</v>
      </c>
      <c r="K152" s="69" t="str">
        <f>VLOOKUP(СВОД2023[[#This Row],[ФО]],СПРАВОЧНИК!H:P,2,0)</f>
        <v>Дальневосточный ФО</v>
      </c>
    </row>
    <row r="153" spans="1:11" x14ac:dyDescent="0.2">
      <c r="A153" t="s">
        <v>649</v>
      </c>
      <c r="B153" t="s">
        <v>639</v>
      </c>
      <c r="C153" s="1" t="s">
        <v>369</v>
      </c>
      <c r="D153" s="1" t="s">
        <v>371</v>
      </c>
      <c r="E153" s="2"/>
      <c r="F153" s="3">
        <v>1</v>
      </c>
      <c r="G153" s="2"/>
      <c r="H153" s="3">
        <v>4</v>
      </c>
      <c r="I153" s="68" t="str">
        <f>VLOOKUP(C153,СПРАВОЧНИК!B:D,2,0)</f>
        <v>ЯПОНИЯ</v>
      </c>
      <c r="J153" s="68" t="str">
        <f>VLOOKUP(C153,СПРАВОЧНИК!B:D,3,0)</f>
        <v>ИНОМАРКИ</v>
      </c>
      <c r="K153" s="69" t="str">
        <f>VLOOKUP(СВОД2023[[#This Row],[ФО]],СПРАВОЧНИК!H:P,2,0)</f>
        <v>Дальневосточный ФО</v>
      </c>
    </row>
    <row r="154" spans="1:11" x14ac:dyDescent="0.2">
      <c r="A154" t="s">
        <v>649</v>
      </c>
      <c r="B154" t="s">
        <v>639</v>
      </c>
      <c r="C154" s="1" t="s">
        <v>369</v>
      </c>
      <c r="D154" s="1" t="s">
        <v>372</v>
      </c>
      <c r="E154" s="2">
        <v>1</v>
      </c>
      <c r="F154" s="3">
        <v>1</v>
      </c>
      <c r="G154" s="2">
        <v>8</v>
      </c>
      <c r="H154" s="3">
        <v>23</v>
      </c>
      <c r="I154" s="68" t="str">
        <f>VLOOKUP(C154,СПРАВОЧНИК!B:D,2,0)</f>
        <v>ЯПОНИЯ</v>
      </c>
      <c r="J154" s="68" t="str">
        <f>VLOOKUP(C154,СПРАВОЧНИК!B:D,3,0)</f>
        <v>ИНОМАРКИ</v>
      </c>
      <c r="K154" s="69" t="str">
        <f>VLOOKUP(СВОД2023[[#This Row],[ФО]],СПРАВОЧНИК!H:P,2,0)</f>
        <v>Дальневосточный ФО</v>
      </c>
    </row>
    <row r="155" spans="1:11" x14ac:dyDescent="0.2">
      <c r="A155" t="s">
        <v>649</v>
      </c>
      <c r="B155" t="s">
        <v>639</v>
      </c>
      <c r="C155" s="1" t="s">
        <v>369</v>
      </c>
      <c r="D155" s="1" t="s">
        <v>375</v>
      </c>
      <c r="E155" s="2"/>
      <c r="F155" s="3"/>
      <c r="G155" s="2">
        <v>1</v>
      </c>
      <c r="H155" s="3"/>
      <c r="I155" s="68" t="str">
        <f>VLOOKUP(C155,СПРАВОЧНИК!B:D,2,0)</f>
        <v>ЯПОНИЯ</v>
      </c>
      <c r="J155" s="68" t="str">
        <f>VLOOKUP(C155,СПРАВОЧНИК!B:D,3,0)</f>
        <v>ИНОМАРКИ</v>
      </c>
      <c r="K155" s="69" t="str">
        <f>VLOOKUP(СВОД2023[[#This Row],[ФО]],СПРАВОЧНИК!H:P,2,0)</f>
        <v>Дальневосточный ФО</v>
      </c>
    </row>
    <row r="156" spans="1:11" x14ac:dyDescent="0.2">
      <c r="A156" t="s">
        <v>649</v>
      </c>
      <c r="B156" t="s">
        <v>639</v>
      </c>
      <c r="C156" s="1" t="s">
        <v>369</v>
      </c>
      <c r="D156" s="1" t="s">
        <v>376</v>
      </c>
      <c r="E156" s="2">
        <v>10</v>
      </c>
      <c r="F156" s="3">
        <v>8</v>
      </c>
      <c r="G156" s="2">
        <v>41</v>
      </c>
      <c r="H156" s="3">
        <v>28</v>
      </c>
      <c r="I156" s="68" t="str">
        <f>VLOOKUP(C156,СПРАВОЧНИК!B:D,2,0)</f>
        <v>ЯПОНИЯ</v>
      </c>
      <c r="J156" s="68" t="str">
        <f>VLOOKUP(C156,СПРАВОЧНИК!B:D,3,0)</f>
        <v>ИНОМАРКИ</v>
      </c>
      <c r="K156" s="69" t="str">
        <f>VLOOKUP(СВОД2023[[#This Row],[ФО]],СПРАВОЧНИК!H:P,2,0)</f>
        <v>Дальневосточный ФО</v>
      </c>
    </row>
    <row r="157" spans="1:11" x14ac:dyDescent="0.2">
      <c r="A157" t="s">
        <v>649</v>
      </c>
      <c r="B157" t="s">
        <v>639</v>
      </c>
      <c r="C157" s="1" t="s">
        <v>369</v>
      </c>
      <c r="D157" s="1" t="s">
        <v>377</v>
      </c>
      <c r="E157" s="2">
        <v>1</v>
      </c>
      <c r="F157" s="3">
        <v>1</v>
      </c>
      <c r="G157" s="2">
        <v>13</v>
      </c>
      <c r="H157" s="3">
        <v>30</v>
      </c>
      <c r="I157" s="68" t="str">
        <f>VLOOKUP(C157,СПРАВОЧНИК!B:D,2,0)</f>
        <v>ЯПОНИЯ</v>
      </c>
      <c r="J157" s="68" t="str">
        <f>VLOOKUP(C157,СПРАВОЧНИК!B:D,3,0)</f>
        <v>ИНОМАРКИ</v>
      </c>
      <c r="K157" s="69" t="str">
        <f>VLOOKUP(СВОД2023[[#This Row],[ФО]],СПРАВОЧНИК!H:P,2,0)</f>
        <v>Дальневосточный ФО</v>
      </c>
    </row>
    <row r="158" spans="1:11" x14ac:dyDescent="0.2">
      <c r="A158" t="s">
        <v>649</v>
      </c>
      <c r="B158" t="s">
        <v>639</v>
      </c>
      <c r="C158" s="1" t="s">
        <v>369</v>
      </c>
      <c r="D158" s="1" t="s">
        <v>378</v>
      </c>
      <c r="E158" s="2">
        <v>16</v>
      </c>
      <c r="F158" s="3">
        <v>1</v>
      </c>
      <c r="G158" s="2">
        <v>48</v>
      </c>
      <c r="H158" s="3">
        <v>77</v>
      </c>
      <c r="I158" s="68" t="str">
        <f>VLOOKUP(C158,СПРАВОЧНИК!B:D,2,0)</f>
        <v>ЯПОНИЯ</v>
      </c>
      <c r="J158" s="68" t="str">
        <f>VLOOKUP(C158,СПРАВОЧНИК!B:D,3,0)</f>
        <v>ИНОМАРКИ</v>
      </c>
      <c r="K158" s="69" t="str">
        <f>VLOOKUP(СВОД2023[[#This Row],[ФО]],СПРАВОЧНИК!H:P,2,0)</f>
        <v>Дальневосточный ФО</v>
      </c>
    </row>
    <row r="159" spans="1:11" x14ac:dyDescent="0.2">
      <c r="A159" t="s">
        <v>649</v>
      </c>
      <c r="B159" t="s">
        <v>639</v>
      </c>
      <c r="C159" s="1" t="s">
        <v>380</v>
      </c>
      <c r="D159" s="1" t="s">
        <v>383</v>
      </c>
      <c r="E159" s="2"/>
      <c r="F159" s="3"/>
      <c r="G159" s="2">
        <v>1</v>
      </c>
      <c r="H159" s="3"/>
      <c r="I159" s="68" t="str">
        <f>VLOOKUP(C159,СПРАВОЧНИК!B:D,2,0)</f>
        <v>КИТАЙ</v>
      </c>
      <c r="J159" s="68" t="str">
        <f>VLOOKUP(C159,СПРАВОЧНИК!B:D,3,0)</f>
        <v>ИНОМАРКИ</v>
      </c>
      <c r="K159" s="69" t="str">
        <f>VLOOKUP(СВОД2023[[#This Row],[ФО]],СПРАВОЧНИК!H:P,2,0)</f>
        <v>Дальневосточный ФО</v>
      </c>
    </row>
    <row r="160" spans="1:11" x14ac:dyDescent="0.2">
      <c r="A160" t="s">
        <v>649</v>
      </c>
      <c r="B160" t="s">
        <v>639</v>
      </c>
      <c r="C160" s="1" t="s">
        <v>384</v>
      </c>
      <c r="D160" s="1" t="s">
        <v>385</v>
      </c>
      <c r="E160" s="2"/>
      <c r="F160" s="3"/>
      <c r="G160" s="2">
        <v>1</v>
      </c>
      <c r="H160" s="3"/>
      <c r="I160" s="68" t="str">
        <f>VLOOKUP(C160,СПРАВОЧНИК!B:D,2,0)</f>
        <v>США</v>
      </c>
      <c r="J160" s="68" t="str">
        <f>VLOOKUP(C160,СПРАВОЧНИК!B:D,3,0)</f>
        <v>ИНОМАРКИ</v>
      </c>
      <c r="K160" s="69" t="str">
        <f>VLOOKUP(СВОД2023[[#This Row],[ФО]],СПРАВОЧНИК!H:P,2,0)</f>
        <v>Дальневосточный ФО</v>
      </c>
    </row>
    <row r="161" spans="1:11" x14ac:dyDescent="0.2">
      <c r="A161" t="s">
        <v>649</v>
      </c>
      <c r="B161" t="s">
        <v>639</v>
      </c>
      <c r="C161" s="1" t="s">
        <v>390</v>
      </c>
      <c r="D161" s="1" t="s">
        <v>392</v>
      </c>
      <c r="E161" s="2"/>
      <c r="F161" s="3"/>
      <c r="G161" s="2"/>
      <c r="H161" s="3">
        <v>1</v>
      </c>
      <c r="I161" s="68" t="str">
        <f>VLOOKUP(C161,СПРАВОЧНИК!B:D,2,0)</f>
        <v>ЕВРОПА</v>
      </c>
      <c r="J161" s="68" t="str">
        <f>VLOOKUP(C161,СПРАВОЧНИК!B:D,3,0)</f>
        <v>ИНОМАРКИ</v>
      </c>
      <c r="K161" s="69" t="str">
        <f>VLOOKUP(СВОД2023[[#This Row],[ФО]],СПРАВОЧНИК!H:P,2,0)</f>
        <v>Дальневосточный ФО</v>
      </c>
    </row>
    <row r="162" spans="1:11" x14ac:dyDescent="0.2">
      <c r="A162" t="s">
        <v>649</v>
      </c>
      <c r="B162" t="s">
        <v>639</v>
      </c>
      <c r="C162" s="1" t="s">
        <v>393</v>
      </c>
      <c r="D162" s="1" t="s">
        <v>395</v>
      </c>
      <c r="E162" s="2"/>
      <c r="F162" s="3"/>
      <c r="G162" s="2">
        <v>2</v>
      </c>
      <c r="H162" s="3"/>
      <c r="I162" s="68" t="str">
        <f>VLOOKUP(C162,СПРАВОЧНИК!B:D,2,0)</f>
        <v>ЯПОНИЯ</v>
      </c>
      <c r="J162" s="68" t="str">
        <f>VLOOKUP(C162,СПРАВОЧНИК!B:D,3,0)</f>
        <v>ИНОМАРКИ</v>
      </c>
      <c r="K162" s="69" t="str">
        <f>VLOOKUP(СВОД2023[[#This Row],[ФО]],СПРАВОЧНИК!H:P,2,0)</f>
        <v>Дальневосточный ФО</v>
      </c>
    </row>
    <row r="163" spans="1:11" x14ac:dyDescent="0.2">
      <c r="A163" t="s">
        <v>649</v>
      </c>
      <c r="B163" t="s">
        <v>639</v>
      </c>
      <c r="C163" s="1" t="s">
        <v>393</v>
      </c>
      <c r="D163" s="1" t="s">
        <v>396</v>
      </c>
      <c r="E163" s="2"/>
      <c r="F163" s="3"/>
      <c r="G163" s="2">
        <v>1</v>
      </c>
      <c r="H163" s="3"/>
      <c r="I163" s="68" t="str">
        <f>VLOOKUP(C163,СПРАВОЧНИК!B:D,2,0)</f>
        <v>ЯПОНИЯ</v>
      </c>
      <c r="J163" s="68" t="str">
        <f>VLOOKUP(C163,СПРАВОЧНИК!B:D,3,0)</f>
        <v>ИНОМАРКИ</v>
      </c>
      <c r="K163" s="69" t="str">
        <f>VLOOKUP(СВОД2023[[#This Row],[ФО]],СПРАВОЧНИК!H:P,2,0)</f>
        <v>Дальневосточный ФО</v>
      </c>
    </row>
    <row r="164" spans="1:11" x14ac:dyDescent="0.2">
      <c r="A164" t="s">
        <v>649</v>
      </c>
      <c r="B164" t="s">
        <v>639</v>
      </c>
      <c r="C164" s="1" t="s">
        <v>393</v>
      </c>
      <c r="D164" s="1" t="s">
        <v>397</v>
      </c>
      <c r="E164" s="2">
        <v>1</v>
      </c>
      <c r="F164" s="3">
        <v>5</v>
      </c>
      <c r="G164" s="2">
        <v>9</v>
      </c>
      <c r="H164" s="3">
        <v>39</v>
      </c>
      <c r="I164" s="68" t="str">
        <f>VLOOKUP(C164,СПРАВОЧНИК!B:D,2,0)</f>
        <v>ЯПОНИЯ</v>
      </c>
      <c r="J164" s="68" t="str">
        <f>VLOOKUP(C164,СПРАВОЧНИК!B:D,3,0)</f>
        <v>ИНОМАРКИ</v>
      </c>
      <c r="K164" s="69" t="str">
        <f>VLOOKUP(СВОД2023[[#This Row],[ФО]],СПРАВОЧНИК!H:P,2,0)</f>
        <v>Дальневосточный ФО</v>
      </c>
    </row>
    <row r="165" spans="1:11" x14ac:dyDescent="0.2">
      <c r="A165" t="s">
        <v>649</v>
      </c>
      <c r="B165" t="s">
        <v>639</v>
      </c>
      <c r="C165" s="1" t="s">
        <v>393</v>
      </c>
      <c r="D165" s="1" t="s">
        <v>400</v>
      </c>
      <c r="E165" s="2"/>
      <c r="F165" s="3">
        <v>1</v>
      </c>
      <c r="G165" s="2">
        <v>2</v>
      </c>
      <c r="H165" s="3">
        <v>7</v>
      </c>
      <c r="I165" s="68" t="str">
        <f>VLOOKUP(C165,СПРАВОЧНИК!B:D,2,0)</f>
        <v>ЯПОНИЯ</v>
      </c>
      <c r="J165" s="68" t="str">
        <f>VLOOKUP(C165,СПРАВОЧНИК!B:D,3,0)</f>
        <v>ИНОМАРКИ</v>
      </c>
      <c r="K165" s="69" t="str">
        <f>VLOOKUP(СВОД2023[[#This Row],[ФО]],СПРАВОЧНИК!H:P,2,0)</f>
        <v>Дальневосточный ФО</v>
      </c>
    </row>
    <row r="166" spans="1:11" x14ac:dyDescent="0.2">
      <c r="A166" t="s">
        <v>649</v>
      </c>
      <c r="B166" t="s">
        <v>639</v>
      </c>
      <c r="C166" s="1" t="s">
        <v>393</v>
      </c>
      <c r="D166" s="1" t="s">
        <v>402</v>
      </c>
      <c r="E166" s="2"/>
      <c r="F166" s="3"/>
      <c r="G166" s="2">
        <v>1</v>
      </c>
      <c r="H166" s="3">
        <v>1</v>
      </c>
      <c r="I166" s="68" t="str">
        <f>VLOOKUP(C166,СПРАВОЧНИК!B:D,2,0)</f>
        <v>ЯПОНИЯ</v>
      </c>
      <c r="J166" s="68" t="str">
        <f>VLOOKUP(C166,СПРАВОЧНИК!B:D,3,0)</f>
        <v>ИНОМАРКИ</v>
      </c>
      <c r="K166" s="69" t="str">
        <f>VLOOKUP(СВОД2023[[#This Row],[ФО]],СПРАВОЧНИК!H:P,2,0)</f>
        <v>Дальневосточный ФО</v>
      </c>
    </row>
    <row r="167" spans="1:11" x14ac:dyDescent="0.2">
      <c r="A167" t="s">
        <v>649</v>
      </c>
      <c r="B167" t="s">
        <v>639</v>
      </c>
      <c r="C167" s="1" t="s">
        <v>393</v>
      </c>
      <c r="D167" s="1" t="s">
        <v>403</v>
      </c>
      <c r="E167" s="2">
        <v>1</v>
      </c>
      <c r="F167" s="3"/>
      <c r="G167" s="2">
        <v>2</v>
      </c>
      <c r="H167" s="3"/>
      <c r="I167" s="68" t="str">
        <f>VLOOKUP(C167,СПРАВОЧНИК!B:D,2,0)</f>
        <v>ЯПОНИЯ</v>
      </c>
      <c r="J167" s="68" t="str">
        <f>VLOOKUP(C167,СПРАВОЧНИК!B:D,3,0)</f>
        <v>ИНОМАРКИ</v>
      </c>
      <c r="K167" s="69" t="str">
        <f>VLOOKUP(СВОД2023[[#This Row],[ФО]],СПРАВОЧНИК!H:P,2,0)</f>
        <v>Дальневосточный ФО</v>
      </c>
    </row>
    <row r="168" spans="1:11" x14ac:dyDescent="0.2">
      <c r="A168" t="s">
        <v>649</v>
      </c>
      <c r="B168" t="s">
        <v>639</v>
      </c>
      <c r="C168" s="1" t="s">
        <v>393</v>
      </c>
      <c r="D168" s="1" t="s">
        <v>404</v>
      </c>
      <c r="E168" s="2"/>
      <c r="F168" s="3"/>
      <c r="G168" s="2">
        <v>1</v>
      </c>
      <c r="H168" s="3">
        <v>5</v>
      </c>
      <c r="I168" s="68" t="str">
        <f>VLOOKUP(C168,СПРАВОЧНИК!B:D,2,0)</f>
        <v>ЯПОНИЯ</v>
      </c>
      <c r="J168" s="68" t="str">
        <f>VLOOKUP(C168,СПРАВОЧНИК!B:D,3,0)</f>
        <v>ИНОМАРКИ</v>
      </c>
      <c r="K168" s="69" t="str">
        <f>VLOOKUP(СВОД2023[[#This Row],[ФО]],СПРАВОЧНИК!H:P,2,0)</f>
        <v>Дальневосточный ФО</v>
      </c>
    </row>
    <row r="169" spans="1:11" x14ac:dyDescent="0.2">
      <c r="A169" t="s">
        <v>649</v>
      </c>
      <c r="B169" t="s">
        <v>639</v>
      </c>
      <c r="C169" s="1" t="s">
        <v>393</v>
      </c>
      <c r="D169" s="1" t="s">
        <v>405</v>
      </c>
      <c r="E169" s="2">
        <v>1</v>
      </c>
      <c r="F169" s="3"/>
      <c r="G169" s="2">
        <v>1</v>
      </c>
      <c r="H169" s="3"/>
      <c r="I169" s="68" t="str">
        <f>VLOOKUP(C169,СПРАВОЧНИК!B:D,2,0)</f>
        <v>ЯПОНИЯ</v>
      </c>
      <c r="J169" s="68" t="str">
        <f>VLOOKUP(C169,СПРАВОЧНИК!B:D,3,0)</f>
        <v>ИНОМАРКИ</v>
      </c>
      <c r="K169" s="69" t="str">
        <f>VLOOKUP(СВОД2023[[#This Row],[ФО]],СПРАВОЧНИК!H:P,2,0)</f>
        <v>Дальневосточный ФО</v>
      </c>
    </row>
    <row r="170" spans="1:11" x14ac:dyDescent="0.2">
      <c r="A170" t="s">
        <v>649</v>
      </c>
      <c r="B170" t="s">
        <v>639</v>
      </c>
      <c r="C170" s="1" t="s">
        <v>393</v>
      </c>
      <c r="D170" s="1" t="s">
        <v>406</v>
      </c>
      <c r="E170" s="2">
        <v>1</v>
      </c>
      <c r="F170" s="3"/>
      <c r="G170" s="2">
        <v>2</v>
      </c>
      <c r="H170" s="3"/>
      <c r="I170" s="68" t="str">
        <f>VLOOKUP(C170,СПРАВОЧНИК!B:D,2,0)</f>
        <v>ЯПОНИЯ</v>
      </c>
      <c r="J170" s="68" t="str">
        <f>VLOOKUP(C170,СПРАВОЧНИК!B:D,3,0)</f>
        <v>ИНОМАРКИ</v>
      </c>
      <c r="K170" s="69" t="str">
        <f>VLOOKUP(СВОД2023[[#This Row],[ФО]],СПРАВОЧНИК!H:P,2,0)</f>
        <v>Дальневосточный ФО</v>
      </c>
    </row>
    <row r="171" spans="1:11" x14ac:dyDescent="0.2">
      <c r="A171" t="s">
        <v>649</v>
      </c>
      <c r="B171" t="s">
        <v>639</v>
      </c>
      <c r="C171" s="1" t="s">
        <v>393</v>
      </c>
      <c r="D171" s="1" t="s">
        <v>407</v>
      </c>
      <c r="E171" s="2"/>
      <c r="F171" s="3"/>
      <c r="G171" s="2">
        <v>4</v>
      </c>
      <c r="H171" s="3"/>
      <c r="I171" s="68" t="str">
        <f>VLOOKUP(C171,СПРАВОЧНИК!B:D,2,0)</f>
        <v>ЯПОНИЯ</v>
      </c>
      <c r="J171" s="68" t="str">
        <f>VLOOKUP(C171,СПРАВОЧНИК!B:D,3,0)</f>
        <v>ИНОМАРКИ</v>
      </c>
      <c r="K171" s="69" t="str">
        <f>VLOOKUP(СВОД2023[[#This Row],[ФО]],СПРАВОЧНИК!H:P,2,0)</f>
        <v>Дальневосточный ФО</v>
      </c>
    </row>
    <row r="172" spans="1:11" x14ac:dyDescent="0.2">
      <c r="A172" t="s">
        <v>649</v>
      </c>
      <c r="B172" t="s">
        <v>639</v>
      </c>
      <c r="C172" s="1" t="s">
        <v>411</v>
      </c>
      <c r="D172" s="1" t="s">
        <v>414</v>
      </c>
      <c r="E172" s="2"/>
      <c r="F172" s="3"/>
      <c r="G172" s="2"/>
      <c r="H172" s="3">
        <v>3</v>
      </c>
      <c r="I172" s="68" t="str">
        <f>VLOOKUP(C172,СПРАВОЧНИК!B:D,2,0)</f>
        <v>ЕВРОПА</v>
      </c>
      <c r="J172" s="68" t="str">
        <f>VLOOKUP(C172,СПРАВОЧНИК!B:D,3,0)</f>
        <v>ИНОМАРКИ</v>
      </c>
      <c r="K172" s="69" t="str">
        <f>VLOOKUP(СВОД2023[[#This Row],[ФО]],СПРАВОЧНИК!H:P,2,0)</f>
        <v>Дальневосточный ФО</v>
      </c>
    </row>
    <row r="173" spans="1:11" x14ac:dyDescent="0.2">
      <c r="A173" t="s">
        <v>649</v>
      </c>
      <c r="B173" t="s">
        <v>639</v>
      </c>
      <c r="C173" s="1" t="s">
        <v>411</v>
      </c>
      <c r="D173" s="1" t="s">
        <v>417</v>
      </c>
      <c r="E173" s="2"/>
      <c r="F173" s="3"/>
      <c r="G173" s="2"/>
      <c r="H173" s="3">
        <v>7</v>
      </c>
      <c r="I173" s="68" t="str">
        <f>VLOOKUP(C173,СПРАВОЧНИК!B:D,2,0)</f>
        <v>ЕВРОПА</v>
      </c>
      <c r="J173" s="68" t="str">
        <f>VLOOKUP(C173,СПРАВОЧНИК!B:D,3,0)</f>
        <v>ИНОМАРКИ</v>
      </c>
      <c r="K173" s="69" t="str">
        <f>VLOOKUP(СВОД2023[[#This Row],[ФО]],СПРАВОЧНИК!H:P,2,0)</f>
        <v>Дальневосточный ФО</v>
      </c>
    </row>
    <row r="174" spans="1:11" x14ac:dyDescent="0.2">
      <c r="A174" t="s">
        <v>649</v>
      </c>
      <c r="B174" t="s">
        <v>639</v>
      </c>
      <c r="C174" s="1" t="s">
        <v>411</v>
      </c>
      <c r="D174" s="1" t="s">
        <v>418</v>
      </c>
      <c r="E174" s="2">
        <v>2</v>
      </c>
      <c r="F174" s="3">
        <v>1</v>
      </c>
      <c r="G174" s="2">
        <v>9</v>
      </c>
      <c r="H174" s="3">
        <v>9</v>
      </c>
      <c r="I174" s="68" t="str">
        <f>VLOOKUP(C174,СПРАВОЧНИК!B:D,2,0)</f>
        <v>ЕВРОПА</v>
      </c>
      <c r="J174" s="68" t="str">
        <f>VLOOKUP(C174,СПРАВОЧНИК!B:D,3,0)</f>
        <v>ИНОМАРКИ</v>
      </c>
      <c r="K174" s="69" t="str">
        <f>VLOOKUP(СВОД2023[[#This Row],[ФО]],СПРАВОЧНИК!H:P,2,0)</f>
        <v>Дальневосточный ФО</v>
      </c>
    </row>
    <row r="175" spans="1:11" x14ac:dyDescent="0.2">
      <c r="A175" t="s">
        <v>649</v>
      </c>
      <c r="B175" t="s">
        <v>639</v>
      </c>
      <c r="C175" s="1" t="s">
        <v>411</v>
      </c>
      <c r="D175" s="1" t="s">
        <v>419</v>
      </c>
      <c r="E175" s="2">
        <v>1</v>
      </c>
      <c r="F175" s="3"/>
      <c r="G175" s="2">
        <v>1</v>
      </c>
      <c r="H175" s="3">
        <v>3</v>
      </c>
      <c r="I175" s="68" t="str">
        <f>VLOOKUP(C175,СПРАВОЧНИК!B:D,2,0)</f>
        <v>ЕВРОПА</v>
      </c>
      <c r="J175" s="68" t="str">
        <f>VLOOKUP(C175,СПРАВОЧНИК!B:D,3,0)</f>
        <v>ИНОМАРКИ</v>
      </c>
      <c r="K175" s="69" t="str">
        <f>VLOOKUP(СВОД2023[[#This Row],[ФО]],СПРАВОЧНИК!H:P,2,0)</f>
        <v>Дальневосточный ФО</v>
      </c>
    </row>
    <row r="176" spans="1:11" x14ac:dyDescent="0.2">
      <c r="A176" t="s">
        <v>649</v>
      </c>
      <c r="B176" t="s">
        <v>639</v>
      </c>
      <c r="C176" s="1" t="s">
        <v>411</v>
      </c>
      <c r="D176" s="1" t="s">
        <v>420</v>
      </c>
      <c r="E176" s="2"/>
      <c r="F176" s="3">
        <v>1</v>
      </c>
      <c r="G176" s="2"/>
      <c r="H176" s="3">
        <v>6</v>
      </c>
      <c r="I176" s="68" t="str">
        <f>VLOOKUP(C176,СПРАВОЧНИК!B:D,2,0)</f>
        <v>ЕВРОПА</v>
      </c>
      <c r="J176" s="68" t="str">
        <f>VLOOKUP(C176,СПРАВОЧНИК!B:D,3,0)</f>
        <v>ИНОМАРКИ</v>
      </c>
      <c r="K176" s="69" t="str">
        <f>VLOOKUP(СВОД2023[[#This Row],[ФО]],СПРАВОЧНИК!H:P,2,0)</f>
        <v>Дальневосточный ФО</v>
      </c>
    </row>
    <row r="177" spans="1:11" x14ac:dyDescent="0.2">
      <c r="A177" t="s">
        <v>649</v>
      </c>
      <c r="B177" t="s">
        <v>639</v>
      </c>
      <c r="C177" s="1" t="s">
        <v>411</v>
      </c>
      <c r="D177" s="1" t="s">
        <v>421</v>
      </c>
      <c r="E177" s="2">
        <v>1</v>
      </c>
      <c r="F177" s="3"/>
      <c r="G177" s="2">
        <v>3</v>
      </c>
      <c r="H177" s="3">
        <v>15</v>
      </c>
      <c r="I177" s="68" t="str">
        <f>VLOOKUP(C177,СПРАВОЧНИК!B:D,2,0)</f>
        <v>ЕВРОПА</v>
      </c>
      <c r="J177" s="68" t="str">
        <f>VLOOKUP(C177,СПРАВОЧНИК!B:D,3,0)</f>
        <v>ИНОМАРКИ</v>
      </c>
      <c r="K177" s="69" t="str">
        <f>VLOOKUP(СВОД2023[[#This Row],[ФО]],СПРАВОЧНИК!H:P,2,0)</f>
        <v>Дальневосточный ФО</v>
      </c>
    </row>
    <row r="178" spans="1:11" x14ac:dyDescent="0.2">
      <c r="A178" t="s">
        <v>649</v>
      </c>
      <c r="B178" t="s">
        <v>639</v>
      </c>
      <c r="C178" s="1" t="s">
        <v>411</v>
      </c>
      <c r="D178" s="1" t="s">
        <v>422</v>
      </c>
      <c r="E178" s="2">
        <v>2</v>
      </c>
      <c r="F178" s="3"/>
      <c r="G178" s="2">
        <v>20</v>
      </c>
      <c r="H178" s="3">
        <v>34</v>
      </c>
      <c r="I178" s="68" t="str">
        <f>VLOOKUP(C178,СПРАВОЧНИК!B:D,2,0)</f>
        <v>ЕВРОПА</v>
      </c>
      <c r="J178" s="68" t="str">
        <f>VLOOKUP(C178,СПРАВОЧНИК!B:D,3,0)</f>
        <v>ИНОМАРКИ</v>
      </c>
      <c r="K178" s="69" t="str">
        <f>VLOOKUP(СВОД2023[[#This Row],[ФО]],СПРАВОЧНИК!H:P,2,0)</f>
        <v>Дальневосточный ФО</v>
      </c>
    </row>
    <row r="179" spans="1:11" x14ac:dyDescent="0.2">
      <c r="A179" t="s">
        <v>649</v>
      </c>
      <c r="B179" t="s">
        <v>639</v>
      </c>
      <c r="C179" s="1" t="s">
        <v>411</v>
      </c>
      <c r="D179" s="1" t="s">
        <v>424</v>
      </c>
      <c r="E179" s="2">
        <v>3</v>
      </c>
      <c r="F179" s="3">
        <v>2</v>
      </c>
      <c r="G179" s="2">
        <v>20</v>
      </c>
      <c r="H179" s="3">
        <v>28</v>
      </c>
      <c r="I179" s="68" t="str">
        <f>VLOOKUP(C179,СПРАВОЧНИК!B:D,2,0)</f>
        <v>ЕВРОПА</v>
      </c>
      <c r="J179" s="68" t="str">
        <f>VLOOKUP(C179,СПРАВОЧНИК!B:D,3,0)</f>
        <v>ИНОМАРКИ</v>
      </c>
      <c r="K179" s="69" t="str">
        <f>VLOOKUP(СВОД2023[[#This Row],[ФО]],СПРАВОЧНИК!H:P,2,0)</f>
        <v>Дальневосточный ФО</v>
      </c>
    </row>
    <row r="180" spans="1:11" x14ac:dyDescent="0.2">
      <c r="A180" t="s">
        <v>649</v>
      </c>
      <c r="B180" t="s">
        <v>639</v>
      </c>
      <c r="C180" s="1" t="s">
        <v>411</v>
      </c>
      <c r="D180" s="1" t="s">
        <v>426</v>
      </c>
      <c r="E180" s="2">
        <v>1</v>
      </c>
      <c r="F180" s="3"/>
      <c r="G180" s="2">
        <v>1</v>
      </c>
      <c r="H180" s="3"/>
      <c r="I180" s="68" t="str">
        <f>VLOOKUP(C180,СПРАВОЧНИК!B:D,2,0)</f>
        <v>ЕВРОПА</v>
      </c>
      <c r="J180" s="68" t="str">
        <f>VLOOKUP(C180,СПРАВОЧНИК!B:D,3,0)</f>
        <v>ИНОМАРКИ</v>
      </c>
      <c r="K180" s="69" t="str">
        <f>VLOOKUP(СВОД2023[[#This Row],[ФО]],СПРАВОЧНИК!H:P,2,0)</f>
        <v>Дальневосточный ФО</v>
      </c>
    </row>
    <row r="181" spans="1:11" x14ac:dyDescent="0.2">
      <c r="A181" t="s">
        <v>649</v>
      </c>
      <c r="B181" t="s">
        <v>639</v>
      </c>
      <c r="C181" s="1" t="s">
        <v>411</v>
      </c>
      <c r="D181" s="1" t="s">
        <v>427</v>
      </c>
      <c r="E181" s="2"/>
      <c r="F181" s="3"/>
      <c r="G181" s="2">
        <v>1</v>
      </c>
      <c r="H181" s="3"/>
      <c r="I181" s="68" t="str">
        <f>VLOOKUP(C181,СПРАВОЧНИК!B:D,2,0)</f>
        <v>ЕВРОПА</v>
      </c>
      <c r="J181" s="68" t="str">
        <f>VLOOKUP(C181,СПРАВОЧНИК!B:D,3,0)</f>
        <v>ИНОМАРКИ</v>
      </c>
      <c r="K181" s="69" t="str">
        <f>VLOOKUP(СВОД2023[[#This Row],[ФО]],СПРАВОЧНИК!H:P,2,0)</f>
        <v>Дальневосточный ФО</v>
      </c>
    </row>
    <row r="182" spans="1:11" x14ac:dyDescent="0.2">
      <c r="A182" t="s">
        <v>649</v>
      </c>
      <c r="B182" t="s">
        <v>639</v>
      </c>
      <c r="C182" s="1" t="s">
        <v>411</v>
      </c>
      <c r="D182" s="1" t="s">
        <v>429</v>
      </c>
      <c r="E182" s="2"/>
      <c r="F182" s="3"/>
      <c r="G182" s="2">
        <v>1</v>
      </c>
      <c r="H182" s="3"/>
      <c r="I182" s="68" t="str">
        <f>VLOOKUP(C182,СПРАВОЧНИК!B:D,2,0)</f>
        <v>ЕВРОПА</v>
      </c>
      <c r="J182" s="68" t="str">
        <f>VLOOKUP(C182,СПРАВОЧНИК!B:D,3,0)</f>
        <v>ИНОМАРКИ</v>
      </c>
      <c r="K182" s="69" t="str">
        <f>VLOOKUP(СВОД2023[[#This Row],[ФО]],СПРАВОЧНИК!H:P,2,0)</f>
        <v>Дальневосточный ФО</v>
      </c>
    </row>
    <row r="183" spans="1:11" x14ac:dyDescent="0.2">
      <c r="A183" t="s">
        <v>649</v>
      </c>
      <c r="B183" t="s">
        <v>639</v>
      </c>
      <c r="C183" s="1" t="s">
        <v>411</v>
      </c>
      <c r="D183" s="1" t="s">
        <v>430</v>
      </c>
      <c r="E183" s="2"/>
      <c r="F183" s="3"/>
      <c r="G183" s="2">
        <v>5</v>
      </c>
      <c r="H183" s="3">
        <v>11</v>
      </c>
      <c r="I183" s="68" t="str">
        <f>VLOOKUP(C183,СПРАВОЧНИК!B:D,2,0)</f>
        <v>ЕВРОПА</v>
      </c>
      <c r="J183" s="68" t="str">
        <f>VLOOKUP(C183,СПРАВОЧНИК!B:D,3,0)</f>
        <v>ИНОМАРКИ</v>
      </c>
      <c r="K183" s="69" t="str">
        <f>VLOOKUP(СВОД2023[[#This Row],[ФО]],СПРАВОЧНИК!H:P,2,0)</f>
        <v>Дальневосточный ФО</v>
      </c>
    </row>
    <row r="184" spans="1:11" x14ac:dyDescent="0.2">
      <c r="A184" t="s">
        <v>649</v>
      </c>
      <c r="B184" t="s">
        <v>639</v>
      </c>
      <c r="C184" s="1" t="s">
        <v>437</v>
      </c>
      <c r="D184" s="1" t="s">
        <v>438</v>
      </c>
      <c r="E184" s="2"/>
      <c r="F184" s="3"/>
      <c r="G184" s="2"/>
      <c r="H184" s="3">
        <v>1</v>
      </c>
      <c r="I184" s="68" t="str">
        <f>VLOOKUP(C184,СПРАВОЧНИК!B:D,2,0)</f>
        <v>ЕВРОПА</v>
      </c>
      <c r="J184" s="68" t="str">
        <f>VLOOKUP(C184,СПРАВОЧНИК!B:D,3,0)</f>
        <v>ИНОМАРКИ</v>
      </c>
      <c r="K184" s="69" t="str">
        <f>VLOOKUP(СВОД2023[[#This Row],[ФО]],СПРАВОЧНИК!H:P,2,0)</f>
        <v>Дальневосточный ФО</v>
      </c>
    </row>
    <row r="185" spans="1:11" x14ac:dyDescent="0.2">
      <c r="A185" t="s">
        <v>649</v>
      </c>
      <c r="B185" t="s">
        <v>639</v>
      </c>
      <c r="C185" s="1" t="s">
        <v>439</v>
      </c>
      <c r="D185" s="1" t="s">
        <v>441</v>
      </c>
      <c r="E185" s="2"/>
      <c r="F185" s="3"/>
      <c r="G185" s="2">
        <v>1</v>
      </c>
      <c r="H185" s="3">
        <v>15</v>
      </c>
      <c r="I185" s="68" t="str">
        <f>VLOOKUP(C185,СПРАВОЧНИК!B:D,2,0)</f>
        <v>ЯПОНИЯ</v>
      </c>
      <c r="J185" s="68" t="str">
        <f>VLOOKUP(C185,СПРАВОЧНИК!B:D,3,0)</f>
        <v>ИНОМАРКИ</v>
      </c>
      <c r="K185" s="69" t="str">
        <f>VLOOKUP(СВОД2023[[#This Row],[ФО]],СПРАВОЧНИК!H:P,2,0)</f>
        <v>Дальневосточный ФО</v>
      </c>
    </row>
    <row r="186" spans="1:11" x14ac:dyDescent="0.2">
      <c r="A186" t="s">
        <v>649</v>
      </c>
      <c r="B186" t="s">
        <v>639</v>
      </c>
      <c r="C186" s="1" t="s">
        <v>439</v>
      </c>
      <c r="D186" s="1" t="s">
        <v>442</v>
      </c>
      <c r="E186" s="2">
        <v>1</v>
      </c>
      <c r="F186" s="3"/>
      <c r="G186" s="2">
        <v>4</v>
      </c>
      <c r="H186" s="3">
        <v>12</v>
      </c>
      <c r="I186" s="68" t="str">
        <f>VLOOKUP(C186,СПРАВОЧНИК!B:D,2,0)</f>
        <v>ЯПОНИЯ</v>
      </c>
      <c r="J186" s="68" t="str">
        <f>VLOOKUP(C186,СПРАВОЧНИК!B:D,3,0)</f>
        <v>ИНОМАРКИ</v>
      </c>
      <c r="K186" s="69" t="str">
        <f>VLOOKUP(СВОД2023[[#This Row],[ФО]],СПРАВОЧНИК!H:P,2,0)</f>
        <v>Дальневосточный ФО</v>
      </c>
    </row>
    <row r="187" spans="1:11" x14ac:dyDescent="0.2">
      <c r="A187" t="s">
        <v>649</v>
      </c>
      <c r="B187" t="s">
        <v>639</v>
      </c>
      <c r="C187" s="1" t="s">
        <v>439</v>
      </c>
      <c r="D187" s="1" t="s">
        <v>443</v>
      </c>
      <c r="E187" s="2"/>
      <c r="F187" s="3"/>
      <c r="G187" s="2"/>
      <c r="H187" s="3">
        <v>1</v>
      </c>
      <c r="I187" s="68" t="str">
        <f>VLOOKUP(C187,СПРАВОЧНИК!B:D,2,0)</f>
        <v>ЯПОНИЯ</v>
      </c>
      <c r="J187" s="68" t="str">
        <f>VLOOKUP(C187,СПРАВОЧНИК!B:D,3,0)</f>
        <v>ИНОМАРКИ</v>
      </c>
      <c r="K187" s="69" t="str">
        <f>VLOOKUP(СВОД2023[[#This Row],[ФО]],СПРАВОЧНИК!H:P,2,0)</f>
        <v>Дальневосточный ФО</v>
      </c>
    </row>
    <row r="188" spans="1:11" x14ac:dyDescent="0.2">
      <c r="A188" t="s">
        <v>649</v>
      </c>
      <c r="B188" t="s">
        <v>639</v>
      </c>
      <c r="C188" s="1" t="s">
        <v>439</v>
      </c>
      <c r="D188" s="1" t="s">
        <v>445</v>
      </c>
      <c r="E188" s="2"/>
      <c r="F188" s="3"/>
      <c r="G188" s="2">
        <v>2</v>
      </c>
      <c r="H188" s="3"/>
      <c r="I188" s="68" t="str">
        <f>VLOOKUP(C188,СПРАВОЧНИК!B:D,2,0)</f>
        <v>ЯПОНИЯ</v>
      </c>
      <c r="J188" s="68" t="str">
        <f>VLOOKUP(C188,СПРАВОЧНИК!B:D,3,0)</f>
        <v>ИНОМАРКИ</v>
      </c>
      <c r="K188" s="69" t="str">
        <f>VLOOKUP(СВОД2023[[#This Row],[ФО]],СПРАВОЧНИК!H:P,2,0)</f>
        <v>Дальневосточный ФО</v>
      </c>
    </row>
    <row r="189" spans="1:11" x14ac:dyDescent="0.2">
      <c r="A189" t="s">
        <v>649</v>
      </c>
      <c r="B189" t="s">
        <v>639</v>
      </c>
      <c r="C189" s="1" t="s">
        <v>439</v>
      </c>
      <c r="D189" s="1" t="s">
        <v>446</v>
      </c>
      <c r="E189" s="2">
        <v>1</v>
      </c>
      <c r="F189" s="3"/>
      <c r="G189" s="2">
        <v>11</v>
      </c>
      <c r="H189" s="3"/>
      <c r="I189" s="68" t="str">
        <f>VLOOKUP(C189,СПРАВОЧНИК!B:D,2,0)</f>
        <v>ЯПОНИЯ</v>
      </c>
      <c r="J189" s="68" t="str">
        <f>VLOOKUP(C189,СПРАВОЧНИК!B:D,3,0)</f>
        <v>ИНОМАРКИ</v>
      </c>
      <c r="K189" s="69" t="str">
        <f>VLOOKUP(СВОД2023[[#This Row],[ФО]],СПРАВОЧНИК!H:P,2,0)</f>
        <v>Дальневосточный ФО</v>
      </c>
    </row>
    <row r="190" spans="1:11" x14ac:dyDescent="0.2">
      <c r="A190" t="s">
        <v>649</v>
      </c>
      <c r="B190" t="s">
        <v>639</v>
      </c>
      <c r="C190" s="1" t="s">
        <v>439</v>
      </c>
      <c r="D190" s="1" t="s">
        <v>447</v>
      </c>
      <c r="E190" s="2">
        <v>3</v>
      </c>
      <c r="F190" s="3">
        <v>2</v>
      </c>
      <c r="G190" s="2">
        <v>9</v>
      </c>
      <c r="H190" s="3">
        <v>60</v>
      </c>
      <c r="I190" s="68" t="str">
        <f>VLOOKUP(C190,СПРАВОЧНИК!B:D,2,0)</f>
        <v>ЯПОНИЯ</v>
      </c>
      <c r="J190" s="68" t="str">
        <f>VLOOKUP(C190,СПРАВОЧНИК!B:D,3,0)</f>
        <v>ИНОМАРКИ</v>
      </c>
      <c r="K190" s="69" t="str">
        <f>VLOOKUP(СВОД2023[[#This Row],[ФО]],СПРАВОЧНИК!H:P,2,0)</f>
        <v>Дальневосточный ФО</v>
      </c>
    </row>
    <row r="191" spans="1:11" x14ac:dyDescent="0.2">
      <c r="A191" t="s">
        <v>649</v>
      </c>
      <c r="B191" t="s">
        <v>639</v>
      </c>
      <c r="C191" s="1" t="s">
        <v>439</v>
      </c>
      <c r="D191" s="1" t="s">
        <v>448</v>
      </c>
      <c r="E191" s="2">
        <v>1</v>
      </c>
      <c r="F191" s="3">
        <v>1</v>
      </c>
      <c r="G191" s="2">
        <v>5</v>
      </c>
      <c r="H191" s="3">
        <v>2</v>
      </c>
      <c r="I191" s="68" t="str">
        <f>VLOOKUP(C191,СПРАВОЧНИК!B:D,2,0)</f>
        <v>ЯПОНИЯ</v>
      </c>
      <c r="J191" s="68" t="str">
        <f>VLOOKUP(C191,СПРАВОЧНИК!B:D,3,0)</f>
        <v>ИНОМАРКИ</v>
      </c>
      <c r="K191" s="69" t="str">
        <f>VLOOKUP(СВОД2023[[#This Row],[ФО]],СПРАВОЧНИК!H:P,2,0)</f>
        <v>Дальневосточный ФО</v>
      </c>
    </row>
    <row r="192" spans="1:11" x14ac:dyDescent="0.2">
      <c r="A192" t="s">
        <v>649</v>
      </c>
      <c r="B192" t="s">
        <v>639</v>
      </c>
      <c r="C192" s="1" t="s">
        <v>439</v>
      </c>
      <c r="D192" s="1" t="s">
        <v>449</v>
      </c>
      <c r="E192" s="2">
        <v>1</v>
      </c>
      <c r="F192" s="3">
        <v>4</v>
      </c>
      <c r="G192" s="2">
        <v>2</v>
      </c>
      <c r="H192" s="3">
        <v>21</v>
      </c>
      <c r="I192" s="68" t="str">
        <f>VLOOKUP(C192,СПРАВОЧНИК!B:D,2,0)</f>
        <v>ЯПОНИЯ</v>
      </c>
      <c r="J192" s="68" t="str">
        <f>VLOOKUP(C192,СПРАВОЧНИК!B:D,3,0)</f>
        <v>ИНОМАРКИ</v>
      </c>
      <c r="K192" s="69" t="str">
        <f>VLOOKUP(СВОД2023[[#This Row],[ФО]],СПРАВОЧНИК!H:P,2,0)</f>
        <v>Дальневосточный ФО</v>
      </c>
    </row>
    <row r="193" spans="1:11" x14ac:dyDescent="0.2">
      <c r="A193" t="s">
        <v>649</v>
      </c>
      <c r="B193" t="s">
        <v>639</v>
      </c>
      <c r="C193" s="1" t="s">
        <v>439</v>
      </c>
      <c r="D193" s="1" t="s">
        <v>450</v>
      </c>
      <c r="E193" s="2"/>
      <c r="F193" s="3"/>
      <c r="G193" s="2"/>
      <c r="H193" s="3">
        <v>1</v>
      </c>
      <c r="I193" s="68" t="str">
        <f>VLOOKUP(C193,СПРАВОЧНИК!B:D,2,0)</f>
        <v>ЯПОНИЯ</v>
      </c>
      <c r="J193" s="68" t="str">
        <f>VLOOKUP(C193,СПРАВОЧНИК!B:D,3,0)</f>
        <v>ИНОМАРКИ</v>
      </c>
      <c r="K193" s="69" t="str">
        <f>VLOOKUP(СВОД2023[[#This Row],[ФО]],СПРАВОЧНИК!H:P,2,0)</f>
        <v>Дальневосточный ФО</v>
      </c>
    </row>
    <row r="194" spans="1:11" x14ac:dyDescent="0.2">
      <c r="A194" t="s">
        <v>649</v>
      </c>
      <c r="B194" t="s">
        <v>639</v>
      </c>
      <c r="C194" s="1" t="s">
        <v>456</v>
      </c>
      <c r="D194" s="1" t="s">
        <v>461</v>
      </c>
      <c r="E194" s="2"/>
      <c r="F194" s="3"/>
      <c r="G194" s="2">
        <v>2</v>
      </c>
      <c r="H194" s="3"/>
      <c r="I194" s="68" t="str">
        <f>VLOOKUP(C194,СПРАВОЧНИК!B:D,2,0)</f>
        <v>ЯПОНИЯ</v>
      </c>
      <c r="J194" s="68" t="str">
        <f>VLOOKUP(C194,СПРАВОЧНИК!B:D,3,0)</f>
        <v>ИНОМАРКИ</v>
      </c>
      <c r="K194" s="69" t="str">
        <f>VLOOKUP(СВОД2023[[#This Row],[ФО]],СПРАВОЧНИК!H:P,2,0)</f>
        <v>Дальневосточный ФО</v>
      </c>
    </row>
    <row r="195" spans="1:11" x14ac:dyDescent="0.2">
      <c r="A195" t="s">
        <v>649</v>
      </c>
      <c r="B195" t="s">
        <v>639</v>
      </c>
      <c r="C195" s="1" t="s">
        <v>456</v>
      </c>
      <c r="D195" s="1" t="s">
        <v>462</v>
      </c>
      <c r="E195" s="2">
        <v>1</v>
      </c>
      <c r="F195" s="3">
        <v>3</v>
      </c>
      <c r="G195" s="2">
        <v>6</v>
      </c>
      <c r="H195" s="3">
        <v>5</v>
      </c>
      <c r="I195" s="68" t="str">
        <f>VLOOKUP(C195,СПРАВОЧНИК!B:D,2,0)</f>
        <v>ЯПОНИЯ</v>
      </c>
      <c r="J195" s="68" t="str">
        <f>VLOOKUP(C195,СПРАВОЧНИК!B:D,3,0)</f>
        <v>ИНОМАРКИ</v>
      </c>
      <c r="K195" s="69" t="str">
        <f>VLOOKUP(СВОД2023[[#This Row],[ФО]],СПРАВОЧНИК!H:P,2,0)</f>
        <v>Дальневосточный ФО</v>
      </c>
    </row>
    <row r="196" spans="1:11" x14ac:dyDescent="0.2">
      <c r="A196" t="s">
        <v>649</v>
      </c>
      <c r="B196" t="s">
        <v>639</v>
      </c>
      <c r="C196" s="1" t="s">
        <v>456</v>
      </c>
      <c r="D196" s="1" t="s">
        <v>464</v>
      </c>
      <c r="E196" s="2"/>
      <c r="F196" s="3">
        <v>2</v>
      </c>
      <c r="G196" s="2"/>
      <c r="H196" s="3">
        <v>26</v>
      </c>
      <c r="I196" s="68" t="str">
        <f>VLOOKUP(C196,СПРАВОЧНИК!B:D,2,0)</f>
        <v>ЯПОНИЯ</v>
      </c>
      <c r="J196" s="68" t="str">
        <f>VLOOKUP(C196,СПРАВОЧНИК!B:D,3,0)</f>
        <v>ИНОМАРКИ</v>
      </c>
      <c r="K196" s="69" t="str">
        <f>VLOOKUP(СВОД2023[[#This Row],[ФО]],СПРАВОЧНИК!H:P,2,0)</f>
        <v>Дальневосточный ФО</v>
      </c>
    </row>
    <row r="197" spans="1:11" x14ac:dyDescent="0.2">
      <c r="A197" t="s">
        <v>649</v>
      </c>
      <c r="B197" t="s">
        <v>639</v>
      </c>
      <c r="C197" s="1" t="s">
        <v>456</v>
      </c>
      <c r="D197" s="1" t="s">
        <v>465</v>
      </c>
      <c r="E197" s="2">
        <v>1</v>
      </c>
      <c r="F197" s="3"/>
      <c r="G197" s="2">
        <v>2</v>
      </c>
      <c r="H197" s="3"/>
      <c r="I197" s="68" t="str">
        <f>VLOOKUP(C197,СПРАВОЧНИК!B:D,2,0)</f>
        <v>ЯПОНИЯ</v>
      </c>
      <c r="J197" s="68" t="str">
        <f>VLOOKUP(C197,СПРАВОЧНИК!B:D,3,0)</f>
        <v>ИНОМАРКИ</v>
      </c>
      <c r="K197" s="69" t="str">
        <f>VLOOKUP(СВОД2023[[#This Row],[ФО]],СПРАВОЧНИК!H:P,2,0)</f>
        <v>Дальневосточный ФО</v>
      </c>
    </row>
    <row r="198" spans="1:11" x14ac:dyDescent="0.2">
      <c r="A198" t="s">
        <v>649</v>
      </c>
      <c r="B198" t="s">
        <v>639</v>
      </c>
      <c r="C198" s="1" t="s">
        <v>456</v>
      </c>
      <c r="D198" s="1" t="s">
        <v>466</v>
      </c>
      <c r="E198" s="2"/>
      <c r="F198" s="3"/>
      <c r="G198" s="2">
        <v>5</v>
      </c>
      <c r="H198" s="3">
        <v>6</v>
      </c>
      <c r="I198" s="68" t="str">
        <f>VLOOKUP(C198,СПРАВОЧНИК!B:D,2,0)</f>
        <v>ЯПОНИЯ</v>
      </c>
      <c r="J198" s="68" t="str">
        <f>VLOOKUP(C198,СПРАВОЧНИК!B:D,3,0)</f>
        <v>ИНОМАРКИ</v>
      </c>
      <c r="K198" s="69" t="str">
        <f>VLOOKUP(СВОД2023[[#This Row],[ФО]],СПРАВОЧНИК!H:P,2,0)</f>
        <v>Дальневосточный ФО</v>
      </c>
    </row>
    <row r="199" spans="1:11" x14ac:dyDescent="0.2">
      <c r="A199" t="s">
        <v>649</v>
      </c>
      <c r="B199" t="s">
        <v>639</v>
      </c>
      <c r="C199" s="1" t="s">
        <v>456</v>
      </c>
      <c r="D199" s="1" t="s">
        <v>467</v>
      </c>
      <c r="E199" s="2"/>
      <c r="F199" s="3"/>
      <c r="G199" s="2"/>
      <c r="H199" s="3">
        <v>1</v>
      </c>
      <c r="I199" s="68" t="str">
        <f>VLOOKUP(C199,СПРАВОЧНИК!B:D,2,0)</f>
        <v>ЯПОНИЯ</v>
      </c>
      <c r="J199" s="68" t="str">
        <f>VLOOKUP(C199,СПРАВОЧНИК!B:D,3,0)</f>
        <v>ИНОМАРКИ</v>
      </c>
      <c r="K199" s="69" t="str">
        <f>VLOOKUP(СВОД2023[[#This Row],[ФО]],СПРАВОЧНИК!H:P,2,0)</f>
        <v>Дальневосточный ФО</v>
      </c>
    </row>
    <row r="200" spans="1:11" x14ac:dyDescent="0.2">
      <c r="A200" t="s">
        <v>649</v>
      </c>
      <c r="B200" t="s">
        <v>639</v>
      </c>
      <c r="C200" s="1" t="s">
        <v>456</v>
      </c>
      <c r="D200" s="1" t="s">
        <v>468</v>
      </c>
      <c r="E200" s="2"/>
      <c r="F200" s="3"/>
      <c r="G200" s="2">
        <v>5</v>
      </c>
      <c r="H200" s="3"/>
      <c r="I200" s="68" t="str">
        <f>VLOOKUP(C200,СПРАВОЧНИК!B:D,2,0)</f>
        <v>ЯПОНИЯ</v>
      </c>
      <c r="J200" s="68" t="str">
        <f>VLOOKUP(C200,СПРАВОЧНИК!B:D,3,0)</f>
        <v>ИНОМАРКИ</v>
      </c>
      <c r="K200" s="69" t="str">
        <f>VLOOKUP(СВОД2023[[#This Row],[ФО]],СПРАВОЧНИК!H:P,2,0)</f>
        <v>Дальневосточный ФО</v>
      </c>
    </row>
    <row r="201" spans="1:11" x14ac:dyDescent="0.2">
      <c r="A201" t="s">
        <v>649</v>
      </c>
      <c r="B201" t="s">
        <v>639</v>
      </c>
      <c r="C201" s="1" t="s">
        <v>456</v>
      </c>
      <c r="D201" s="1" t="s">
        <v>469</v>
      </c>
      <c r="E201" s="2">
        <v>6</v>
      </c>
      <c r="F201" s="3">
        <v>7</v>
      </c>
      <c r="G201" s="2">
        <v>11</v>
      </c>
      <c r="H201" s="3">
        <v>104</v>
      </c>
      <c r="I201" s="68" t="str">
        <f>VLOOKUP(C201,СПРАВОЧНИК!B:D,2,0)</f>
        <v>ЯПОНИЯ</v>
      </c>
      <c r="J201" s="68" t="str">
        <f>VLOOKUP(C201,СПРАВОЧНИК!B:D,3,0)</f>
        <v>ИНОМАРКИ</v>
      </c>
      <c r="K201" s="69" t="str">
        <f>VLOOKUP(СВОД2023[[#This Row],[ФО]],СПРАВОЧНИК!H:P,2,0)</f>
        <v>Дальневосточный ФО</v>
      </c>
    </row>
    <row r="202" spans="1:11" x14ac:dyDescent="0.2">
      <c r="A202" t="s">
        <v>649</v>
      </c>
      <c r="B202" t="s">
        <v>639</v>
      </c>
      <c r="C202" s="1" t="s">
        <v>456</v>
      </c>
      <c r="D202" s="1" t="s">
        <v>470</v>
      </c>
      <c r="E202" s="2"/>
      <c r="F202" s="3"/>
      <c r="G202" s="2">
        <v>1</v>
      </c>
      <c r="H202" s="3"/>
      <c r="I202" s="68" t="str">
        <f>VLOOKUP(C202,СПРАВОЧНИК!B:D,2,0)</f>
        <v>ЯПОНИЯ</v>
      </c>
      <c r="J202" s="68" t="str">
        <f>VLOOKUP(C202,СПРАВОЧНИК!B:D,3,0)</f>
        <v>ИНОМАРКИ</v>
      </c>
      <c r="K202" s="69" t="str">
        <f>VLOOKUP(СВОД2023[[#This Row],[ФО]],СПРАВОЧНИК!H:P,2,0)</f>
        <v>Дальневосточный ФО</v>
      </c>
    </row>
    <row r="203" spans="1:11" x14ac:dyDescent="0.2">
      <c r="A203" t="s">
        <v>649</v>
      </c>
      <c r="B203" t="s">
        <v>639</v>
      </c>
      <c r="C203" s="1" t="s">
        <v>456</v>
      </c>
      <c r="D203" s="1" t="s">
        <v>471</v>
      </c>
      <c r="E203" s="2"/>
      <c r="F203" s="3"/>
      <c r="G203" s="2">
        <v>1</v>
      </c>
      <c r="H203" s="3">
        <v>1</v>
      </c>
      <c r="I203" s="68" t="str">
        <f>VLOOKUP(C203,СПРАВОЧНИК!B:D,2,0)</f>
        <v>ЯПОНИЯ</v>
      </c>
      <c r="J203" s="68" t="str">
        <f>VLOOKUP(C203,СПРАВОЧНИК!B:D,3,0)</f>
        <v>ИНОМАРКИ</v>
      </c>
      <c r="K203" s="69" t="str">
        <f>VLOOKUP(СВОД2023[[#This Row],[ФО]],СПРАВОЧНИК!H:P,2,0)</f>
        <v>Дальневосточный ФО</v>
      </c>
    </row>
    <row r="204" spans="1:11" x14ac:dyDescent="0.2">
      <c r="A204" t="s">
        <v>649</v>
      </c>
      <c r="B204" t="s">
        <v>639</v>
      </c>
      <c r="C204" s="1" t="s">
        <v>456</v>
      </c>
      <c r="D204" s="1" t="s">
        <v>472</v>
      </c>
      <c r="E204" s="2">
        <v>3</v>
      </c>
      <c r="F204" s="3">
        <v>4</v>
      </c>
      <c r="G204" s="2">
        <v>5</v>
      </c>
      <c r="H204" s="3">
        <v>72</v>
      </c>
      <c r="I204" s="68" t="str">
        <f>VLOOKUP(C204,СПРАВОЧНИК!B:D,2,0)</f>
        <v>ЯПОНИЯ</v>
      </c>
      <c r="J204" s="68" t="str">
        <f>VLOOKUP(C204,СПРАВОЧНИК!B:D,3,0)</f>
        <v>ИНОМАРКИ</v>
      </c>
      <c r="K204" s="69" t="str">
        <f>VLOOKUP(СВОД2023[[#This Row],[ФО]],СПРАВОЧНИК!H:P,2,0)</f>
        <v>Дальневосточный ФО</v>
      </c>
    </row>
    <row r="205" spans="1:11" x14ac:dyDescent="0.2">
      <c r="A205" t="s">
        <v>649</v>
      </c>
      <c r="B205" t="s">
        <v>639</v>
      </c>
      <c r="C205" s="1" t="s">
        <v>456</v>
      </c>
      <c r="D205" s="1" t="s">
        <v>474</v>
      </c>
      <c r="E205" s="2"/>
      <c r="F205" s="3">
        <v>8</v>
      </c>
      <c r="G205" s="2">
        <v>7</v>
      </c>
      <c r="H205" s="3">
        <v>143</v>
      </c>
      <c r="I205" s="68" t="str">
        <f>VLOOKUP(C205,СПРАВОЧНИК!B:D,2,0)</f>
        <v>ЯПОНИЯ</v>
      </c>
      <c r="J205" s="68" t="str">
        <f>VLOOKUP(C205,СПРАВОЧНИК!B:D,3,0)</f>
        <v>ИНОМАРКИ</v>
      </c>
      <c r="K205" s="69" t="str">
        <f>VLOOKUP(СВОД2023[[#This Row],[ФО]],СПРАВОЧНИК!H:P,2,0)</f>
        <v>Дальневосточный ФО</v>
      </c>
    </row>
    <row r="206" spans="1:11" x14ac:dyDescent="0.2">
      <c r="A206" t="s">
        <v>649</v>
      </c>
      <c r="B206" t="s">
        <v>639</v>
      </c>
      <c r="C206" s="1" t="s">
        <v>475</v>
      </c>
      <c r="D206" s="1" t="s">
        <v>476</v>
      </c>
      <c r="E206" s="2">
        <v>6</v>
      </c>
      <c r="F206" s="3"/>
      <c r="G206" s="2">
        <v>28</v>
      </c>
      <c r="H206" s="3"/>
      <c r="I206" s="68" t="str">
        <f>VLOOKUP(C206,СПРАВОЧНИК!B:D,2,0)</f>
        <v>КИТАЙ</v>
      </c>
      <c r="J206" s="68" t="str">
        <f>VLOOKUP(C206,СПРАВОЧНИК!B:D,3,0)</f>
        <v>ИНОМАРКИ</v>
      </c>
      <c r="K206" s="69" t="str">
        <f>VLOOKUP(СВОД2023[[#This Row],[ФО]],СПРАВОЧНИК!H:P,2,0)</f>
        <v>Дальневосточный ФО</v>
      </c>
    </row>
    <row r="207" spans="1:11" x14ac:dyDescent="0.2">
      <c r="A207" t="s">
        <v>649</v>
      </c>
      <c r="B207" t="s">
        <v>639</v>
      </c>
      <c r="C207" s="1" t="s">
        <v>475</v>
      </c>
      <c r="D207" s="1" t="s">
        <v>683</v>
      </c>
      <c r="E207" s="2">
        <v>1</v>
      </c>
      <c r="F207" s="3"/>
      <c r="G207" s="2">
        <v>1</v>
      </c>
      <c r="H207" s="3"/>
      <c r="I207" s="68" t="str">
        <f>VLOOKUP(C207,СПРАВОЧНИК!B:D,2,0)</f>
        <v>КИТАЙ</v>
      </c>
      <c r="J207" s="68" t="str">
        <f>VLOOKUP(C207,СПРАВОЧНИК!B:D,3,0)</f>
        <v>ИНОМАРКИ</v>
      </c>
      <c r="K207" s="69" t="str">
        <f>VLOOKUP(СВОД2023[[#This Row],[ФО]],СПРАВОЧНИК!H:P,2,0)</f>
        <v>Дальневосточный ФО</v>
      </c>
    </row>
    <row r="208" spans="1:11" x14ac:dyDescent="0.2">
      <c r="A208" t="s">
        <v>649</v>
      </c>
      <c r="B208" t="s">
        <v>639</v>
      </c>
      <c r="C208" s="1" t="s">
        <v>477</v>
      </c>
      <c r="D208" s="1" t="s">
        <v>481</v>
      </c>
      <c r="E208" s="2"/>
      <c r="F208" s="3"/>
      <c r="G208" s="2"/>
      <c r="H208" s="3">
        <v>1</v>
      </c>
      <c r="I208" s="68" t="str">
        <f>VLOOKUP(C208,СПРАВОЧНИК!B:D,2,0)</f>
        <v>ЕВРОПА</v>
      </c>
      <c r="J208" s="68" t="str">
        <f>VLOOKUP(C208,СПРАВОЧНИК!B:D,3,0)</f>
        <v>ИНОМАРКИ</v>
      </c>
      <c r="K208" s="69" t="str">
        <f>VLOOKUP(СВОД2023[[#This Row],[ФО]],СПРАВОЧНИК!H:P,2,0)</f>
        <v>Дальневосточный ФО</v>
      </c>
    </row>
    <row r="209" spans="1:11" x14ac:dyDescent="0.2">
      <c r="A209" t="s">
        <v>649</v>
      </c>
      <c r="B209" t="s">
        <v>639</v>
      </c>
      <c r="C209" s="1" t="s">
        <v>485</v>
      </c>
      <c r="D209" s="1" t="s">
        <v>486</v>
      </c>
      <c r="E209" s="2"/>
      <c r="F209" s="3"/>
      <c r="G209" s="2"/>
      <c r="H209" s="3">
        <v>1</v>
      </c>
      <c r="I209" s="68" t="str">
        <f>VLOOKUP(C209,СПРАВОЧНИК!B:D,2,0)</f>
        <v>ЕВРОПА</v>
      </c>
      <c r="J209" s="68" t="str">
        <f>VLOOKUP(C209,СПРАВОЧНИК!B:D,3,0)</f>
        <v>ИНОМАРКИ</v>
      </c>
      <c r="K209" s="69" t="str">
        <f>VLOOKUP(СВОД2023[[#This Row],[ФО]],СПРАВОЧНИК!H:P,2,0)</f>
        <v>Дальневосточный ФО</v>
      </c>
    </row>
    <row r="210" spans="1:11" x14ac:dyDescent="0.2">
      <c r="A210" t="s">
        <v>649</v>
      </c>
      <c r="B210" t="s">
        <v>639</v>
      </c>
      <c r="C210" s="1" t="s">
        <v>493</v>
      </c>
      <c r="D210" s="1" t="s">
        <v>495</v>
      </c>
      <c r="E210" s="2"/>
      <c r="F210" s="3"/>
      <c r="G210" s="2">
        <v>1</v>
      </c>
      <c r="H210" s="3">
        <v>1</v>
      </c>
      <c r="I210" s="68" t="str">
        <f>VLOOKUP(C210,СПРАВОЧНИК!B:D,2,0)</f>
        <v>ЕВРОПА</v>
      </c>
      <c r="J210" s="68" t="str">
        <f>VLOOKUP(C210,СПРАВОЧНИК!B:D,3,0)</f>
        <v>ИНОМАРКИ</v>
      </c>
      <c r="K210" s="69" t="str">
        <f>VLOOKUP(СВОД2023[[#This Row],[ФО]],СПРАВОЧНИК!H:P,2,0)</f>
        <v>Дальневосточный ФО</v>
      </c>
    </row>
    <row r="211" spans="1:11" x14ac:dyDescent="0.2">
      <c r="A211" t="s">
        <v>649</v>
      </c>
      <c r="B211" t="s">
        <v>639</v>
      </c>
      <c r="C211" s="1" t="s">
        <v>504</v>
      </c>
      <c r="D211" s="1" t="s">
        <v>505</v>
      </c>
      <c r="E211" s="2">
        <v>1</v>
      </c>
      <c r="F211" s="3">
        <v>1</v>
      </c>
      <c r="G211" s="2">
        <v>3</v>
      </c>
      <c r="H211" s="3">
        <v>27</v>
      </c>
      <c r="I211" s="68" t="str">
        <f>VLOOKUP(C211,СПРАВОЧНИК!B:D,2,0)</f>
        <v>ЕВРОПА</v>
      </c>
      <c r="J211" s="68" t="str">
        <f>VLOOKUP(C211,СПРАВОЧНИК!B:D,3,0)</f>
        <v>ИНОМАРКИ</v>
      </c>
      <c r="K211" s="69" t="str">
        <f>VLOOKUP(СВОД2023[[#This Row],[ФО]],СПРАВОЧНИК!H:P,2,0)</f>
        <v>Дальневосточный ФО</v>
      </c>
    </row>
    <row r="212" spans="1:11" x14ac:dyDescent="0.2">
      <c r="A212" t="s">
        <v>649</v>
      </c>
      <c r="B212" t="s">
        <v>639</v>
      </c>
      <c r="C212" s="1" t="s">
        <v>504</v>
      </c>
      <c r="D212" s="1" t="s">
        <v>506</v>
      </c>
      <c r="E212" s="2"/>
      <c r="F212" s="3">
        <v>9</v>
      </c>
      <c r="G212" s="2">
        <v>1</v>
      </c>
      <c r="H212" s="3">
        <v>96</v>
      </c>
      <c r="I212" s="68" t="str">
        <f>VLOOKUP(C212,СПРАВОЧНИК!B:D,2,0)</f>
        <v>ЕВРОПА</v>
      </c>
      <c r="J212" s="68" t="str">
        <f>VLOOKUP(C212,СПРАВОЧНИК!B:D,3,0)</f>
        <v>ИНОМАРКИ</v>
      </c>
      <c r="K212" s="69" t="str">
        <f>VLOOKUP(СВОД2023[[#This Row],[ФО]],СПРАВОЧНИК!H:P,2,0)</f>
        <v>Дальневосточный ФО</v>
      </c>
    </row>
    <row r="213" spans="1:11" x14ac:dyDescent="0.2">
      <c r="A213" t="s">
        <v>649</v>
      </c>
      <c r="B213" t="s">
        <v>639</v>
      </c>
      <c r="C213" s="1" t="s">
        <v>504</v>
      </c>
      <c r="D213" s="1" t="s">
        <v>507</v>
      </c>
      <c r="E213" s="2">
        <v>2</v>
      </c>
      <c r="F213" s="3">
        <v>2</v>
      </c>
      <c r="G213" s="2">
        <v>5</v>
      </c>
      <c r="H213" s="3">
        <v>34</v>
      </c>
      <c r="I213" s="68" t="str">
        <f>VLOOKUP(C213,СПРАВОЧНИК!B:D,2,0)</f>
        <v>ЕВРОПА</v>
      </c>
      <c r="J213" s="68" t="str">
        <f>VLOOKUP(C213,СПРАВОЧНИК!B:D,3,0)</f>
        <v>ИНОМАРКИ</v>
      </c>
      <c r="K213" s="69" t="str">
        <f>VLOOKUP(СВОД2023[[#This Row],[ФО]],СПРАВОЧНИК!H:P,2,0)</f>
        <v>Дальневосточный ФО</v>
      </c>
    </row>
    <row r="214" spans="1:11" x14ac:dyDescent="0.2">
      <c r="A214" t="s">
        <v>649</v>
      </c>
      <c r="B214" t="s">
        <v>639</v>
      </c>
      <c r="C214" s="1" t="s">
        <v>504</v>
      </c>
      <c r="D214" s="1" t="s">
        <v>510</v>
      </c>
      <c r="E214" s="2">
        <v>1</v>
      </c>
      <c r="F214" s="3">
        <v>1</v>
      </c>
      <c r="G214" s="2">
        <v>4</v>
      </c>
      <c r="H214" s="3">
        <v>15</v>
      </c>
      <c r="I214" s="68" t="str">
        <f>VLOOKUP(C214,СПРАВОЧНИК!B:D,2,0)</f>
        <v>ЕВРОПА</v>
      </c>
      <c r="J214" s="68" t="str">
        <f>VLOOKUP(C214,СПРАВОЧНИК!B:D,3,0)</f>
        <v>ИНОМАРКИ</v>
      </c>
      <c r="K214" s="69" t="str">
        <f>VLOOKUP(СВОД2023[[#This Row],[ФО]],СПРАВОЧНИК!H:P,2,0)</f>
        <v>Дальневосточный ФО</v>
      </c>
    </row>
    <row r="215" spans="1:11" x14ac:dyDescent="0.2">
      <c r="A215" t="s">
        <v>649</v>
      </c>
      <c r="B215" t="s">
        <v>639</v>
      </c>
      <c r="C215" s="1" t="s">
        <v>504</v>
      </c>
      <c r="D215" s="1" t="s">
        <v>511</v>
      </c>
      <c r="E215" s="2">
        <v>1</v>
      </c>
      <c r="F215" s="3">
        <v>1</v>
      </c>
      <c r="G215" s="2">
        <v>3</v>
      </c>
      <c r="H215" s="3">
        <v>20</v>
      </c>
      <c r="I215" s="68" t="str">
        <f>VLOOKUP(C215,СПРАВОЧНИК!B:D,2,0)</f>
        <v>ЕВРОПА</v>
      </c>
      <c r="J215" s="68" t="str">
        <f>VLOOKUP(C215,СПРАВОЧНИК!B:D,3,0)</f>
        <v>ИНОМАРКИ</v>
      </c>
      <c r="K215" s="69" t="str">
        <f>VLOOKUP(СВОД2023[[#This Row],[ФО]],СПРАВОЧНИК!H:P,2,0)</f>
        <v>Дальневосточный ФО</v>
      </c>
    </row>
    <row r="216" spans="1:11" x14ac:dyDescent="0.2">
      <c r="A216" t="s">
        <v>649</v>
      </c>
      <c r="B216" t="s">
        <v>639</v>
      </c>
      <c r="C216" s="1" t="s">
        <v>517</v>
      </c>
      <c r="D216" s="1" t="s">
        <v>518</v>
      </c>
      <c r="E216" s="2"/>
      <c r="F216" s="3"/>
      <c r="G216" s="2"/>
      <c r="H216" s="3">
        <v>1</v>
      </c>
      <c r="I216" s="68" t="str">
        <f>VLOOKUP(C216,СПРАВОЧНИК!B:D,2,0)</f>
        <v>ЕВРОПА</v>
      </c>
      <c r="J216" s="68" t="str">
        <f>VLOOKUP(C216,СПРАВОЧНИК!B:D,3,0)</f>
        <v>ИНОМАРКИ</v>
      </c>
      <c r="K216" s="69" t="str">
        <f>VLOOKUP(СВОД2023[[#This Row],[ФО]],СПРАВОЧНИК!H:P,2,0)</f>
        <v>Дальневосточный ФО</v>
      </c>
    </row>
    <row r="217" spans="1:11" x14ac:dyDescent="0.2">
      <c r="A217" t="s">
        <v>649</v>
      </c>
      <c r="B217" t="s">
        <v>639</v>
      </c>
      <c r="C217" s="1" t="s">
        <v>524</v>
      </c>
      <c r="D217" s="1" t="s">
        <v>526</v>
      </c>
      <c r="E217" s="2"/>
      <c r="F217" s="3">
        <v>1</v>
      </c>
      <c r="G217" s="2">
        <v>1</v>
      </c>
      <c r="H217" s="3">
        <v>13</v>
      </c>
      <c r="I217" s="68" t="str">
        <f>VLOOKUP(C217,СПРАВОЧНИК!B:D,2,0)</f>
        <v>ЕВРОПА</v>
      </c>
      <c r="J217" s="68" t="str">
        <f>VLOOKUP(C217,СПРАВОЧНИК!B:D,3,0)</f>
        <v>ИНОМАРКИ</v>
      </c>
      <c r="K217" s="69" t="str">
        <f>VLOOKUP(СВОД2023[[#This Row],[ФО]],СПРАВОЧНИК!H:P,2,0)</f>
        <v>Дальневосточный ФО</v>
      </c>
    </row>
    <row r="218" spans="1:11" x14ac:dyDescent="0.2">
      <c r="A218" t="s">
        <v>649</v>
      </c>
      <c r="B218" t="s">
        <v>639</v>
      </c>
      <c r="C218" s="1" t="s">
        <v>524</v>
      </c>
      <c r="D218" s="1" t="s">
        <v>527</v>
      </c>
      <c r="E218" s="2"/>
      <c r="F218" s="3"/>
      <c r="G218" s="2"/>
      <c r="H218" s="3">
        <v>11</v>
      </c>
      <c r="I218" s="68" t="str">
        <f>VLOOKUP(C218,СПРАВОЧНИК!B:D,2,0)</f>
        <v>ЕВРОПА</v>
      </c>
      <c r="J218" s="68" t="str">
        <f>VLOOKUP(C218,СПРАВОЧНИК!B:D,3,0)</f>
        <v>ИНОМАРКИ</v>
      </c>
      <c r="K218" s="69" t="str">
        <f>VLOOKUP(СВОД2023[[#This Row],[ФО]],СПРАВОЧНИК!H:P,2,0)</f>
        <v>Дальневосточный ФО</v>
      </c>
    </row>
    <row r="219" spans="1:11" x14ac:dyDescent="0.2">
      <c r="A219" t="s">
        <v>649</v>
      </c>
      <c r="B219" t="s">
        <v>639</v>
      </c>
      <c r="C219" s="1" t="s">
        <v>524</v>
      </c>
      <c r="D219" s="1" t="s">
        <v>528</v>
      </c>
      <c r="E219" s="2">
        <v>1</v>
      </c>
      <c r="F219" s="3"/>
      <c r="G219" s="2">
        <v>1</v>
      </c>
      <c r="H219" s="3">
        <v>9</v>
      </c>
      <c r="I219" s="68" t="str">
        <f>VLOOKUP(C219,СПРАВОЧНИК!B:D,2,0)</f>
        <v>ЕВРОПА</v>
      </c>
      <c r="J219" s="68" t="str">
        <f>VLOOKUP(C219,СПРАВОЧНИК!B:D,3,0)</f>
        <v>ИНОМАРКИ</v>
      </c>
      <c r="K219" s="69" t="str">
        <f>VLOOKUP(СВОД2023[[#This Row],[ФО]],СПРАВОЧНИК!H:P,2,0)</f>
        <v>Дальневосточный ФО</v>
      </c>
    </row>
    <row r="220" spans="1:11" x14ac:dyDescent="0.2">
      <c r="A220" t="s">
        <v>649</v>
      </c>
      <c r="B220" t="s">
        <v>639</v>
      </c>
      <c r="C220" s="1" t="s">
        <v>524</v>
      </c>
      <c r="D220" s="1" t="s">
        <v>529</v>
      </c>
      <c r="E220" s="2">
        <v>1</v>
      </c>
      <c r="F220" s="3"/>
      <c r="G220" s="2">
        <v>1</v>
      </c>
      <c r="H220" s="3"/>
      <c r="I220" s="68" t="str">
        <f>VLOOKUP(C220,СПРАВОЧНИК!B:D,2,0)</f>
        <v>ЕВРОПА</v>
      </c>
      <c r="J220" s="68" t="str">
        <f>VLOOKUP(C220,СПРАВОЧНИК!B:D,3,0)</f>
        <v>ИНОМАРКИ</v>
      </c>
      <c r="K220" s="69" t="str">
        <f>VLOOKUP(СВОД2023[[#This Row],[ФО]],СПРАВОЧНИК!H:P,2,0)</f>
        <v>Дальневосточный ФО</v>
      </c>
    </row>
    <row r="221" spans="1:11" x14ac:dyDescent="0.2">
      <c r="A221" t="s">
        <v>649</v>
      </c>
      <c r="B221" t="s">
        <v>639</v>
      </c>
      <c r="C221" s="1" t="s">
        <v>524</v>
      </c>
      <c r="D221" s="1" t="s">
        <v>530</v>
      </c>
      <c r="E221" s="2"/>
      <c r="F221" s="3">
        <v>2</v>
      </c>
      <c r="G221" s="2">
        <v>3</v>
      </c>
      <c r="H221" s="3">
        <v>10</v>
      </c>
      <c r="I221" s="68" t="str">
        <f>VLOOKUP(C221,СПРАВОЧНИК!B:D,2,0)</f>
        <v>ЕВРОПА</v>
      </c>
      <c r="J221" s="68" t="str">
        <f>VLOOKUP(C221,СПРАВОЧНИК!B:D,3,0)</f>
        <v>ИНОМАРКИ</v>
      </c>
      <c r="K221" s="69" t="str">
        <f>VLOOKUP(СВОД2023[[#This Row],[ФО]],СПРАВОЧНИК!H:P,2,0)</f>
        <v>Дальневосточный ФО</v>
      </c>
    </row>
    <row r="222" spans="1:11" x14ac:dyDescent="0.2">
      <c r="A222" t="s">
        <v>649</v>
      </c>
      <c r="B222" t="s">
        <v>639</v>
      </c>
      <c r="C222" s="1" t="s">
        <v>524</v>
      </c>
      <c r="D222" s="1" t="s">
        <v>531</v>
      </c>
      <c r="E222" s="2"/>
      <c r="F222" s="3"/>
      <c r="G222" s="2"/>
      <c r="H222" s="3">
        <v>3</v>
      </c>
      <c r="I222" s="68" t="str">
        <f>VLOOKUP(C222,СПРАВОЧНИК!B:D,2,0)</f>
        <v>ЕВРОПА</v>
      </c>
      <c r="J222" s="68" t="str">
        <f>VLOOKUP(C222,СПРАВОЧНИК!B:D,3,0)</f>
        <v>ИНОМАРКИ</v>
      </c>
      <c r="K222" s="69" t="str">
        <f>VLOOKUP(СВОД2023[[#This Row],[ФО]],СПРАВОЧНИК!H:P,2,0)</f>
        <v>Дальневосточный ФО</v>
      </c>
    </row>
    <row r="223" spans="1:11" x14ac:dyDescent="0.2">
      <c r="A223" t="s">
        <v>649</v>
      </c>
      <c r="B223" t="s">
        <v>639</v>
      </c>
      <c r="C223" s="1" t="s">
        <v>541</v>
      </c>
      <c r="D223" s="1" t="s">
        <v>542</v>
      </c>
      <c r="E223" s="2"/>
      <c r="F223" s="3">
        <v>1</v>
      </c>
      <c r="G223" s="2">
        <v>2</v>
      </c>
      <c r="H223" s="3">
        <v>1</v>
      </c>
      <c r="I223" s="68" t="str">
        <f>VLOOKUP(C223,СПРАВОЧНИК!B:D,2,0)</f>
        <v>КОРЕЯ</v>
      </c>
      <c r="J223" s="68" t="str">
        <f>VLOOKUP(C223,СПРАВОЧНИК!B:D,3,0)</f>
        <v>ИНОМАРКИ</v>
      </c>
      <c r="K223" s="69" t="str">
        <f>VLOOKUP(СВОД2023[[#This Row],[ФО]],СПРАВОЧНИК!H:P,2,0)</f>
        <v>Дальневосточный ФО</v>
      </c>
    </row>
    <row r="224" spans="1:11" x14ac:dyDescent="0.2">
      <c r="A224" t="s">
        <v>649</v>
      </c>
      <c r="B224" t="s">
        <v>639</v>
      </c>
      <c r="C224" s="1" t="s">
        <v>544</v>
      </c>
      <c r="D224" s="1" t="s">
        <v>547</v>
      </c>
      <c r="E224" s="2">
        <v>10</v>
      </c>
      <c r="F224" s="3">
        <v>4</v>
      </c>
      <c r="G224" s="2">
        <v>49</v>
      </c>
      <c r="H224" s="3">
        <v>40</v>
      </c>
      <c r="I224" s="68" t="str">
        <f>VLOOKUP(C224,СПРАВОЧНИК!B:D,2,0)</f>
        <v>ЯПОНИЯ</v>
      </c>
      <c r="J224" s="68" t="str">
        <f>VLOOKUP(C224,СПРАВОЧНИК!B:D,3,0)</f>
        <v>ИНОМАРКИ</v>
      </c>
      <c r="K224" s="69" t="str">
        <f>VLOOKUP(СВОД2023[[#This Row],[ФО]],СПРАВОЧНИК!H:P,2,0)</f>
        <v>Дальневосточный ФО</v>
      </c>
    </row>
    <row r="225" spans="1:11" x14ac:dyDescent="0.2">
      <c r="A225" t="s">
        <v>649</v>
      </c>
      <c r="B225" t="s">
        <v>639</v>
      </c>
      <c r="C225" s="1" t="s">
        <v>544</v>
      </c>
      <c r="D225" s="1" t="s">
        <v>548</v>
      </c>
      <c r="E225" s="2">
        <v>1</v>
      </c>
      <c r="F225" s="3">
        <v>1</v>
      </c>
      <c r="G225" s="2">
        <v>3</v>
      </c>
      <c r="H225" s="3">
        <v>1</v>
      </c>
      <c r="I225" s="68" t="str">
        <f>VLOOKUP(C225,СПРАВОЧНИК!B:D,2,0)</f>
        <v>ЯПОНИЯ</v>
      </c>
      <c r="J225" s="68" t="str">
        <f>VLOOKUP(C225,СПРАВОЧНИК!B:D,3,0)</f>
        <v>ИНОМАРКИ</v>
      </c>
      <c r="K225" s="69" t="str">
        <f>VLOOKUP(СВОД2023[[#This Row],[ФО]],СПРАВОЧНИК!H:P,2,0)</f>
        <v>Дальневосточный ФО</v>
      </c>
    </row>
    <row r="226" spans="1:11" x14ac:dyDescent="0.2">
      <c r="A226" t="s">
        <v>649</v>
      </c>
      <c r="B226" t="s">
        <v>639</v>
      </c>
      <c r="C226" s="1" t="s">
        <v>544</v>
      </c>
      <c r="D226" s="1" t="s">
        <v>551</v>
      </c>
      <c r="E226" s="2">
        <v>1</v>
      </c>
      <c r="F226" s="3"/>
      <c r="G226" s="2">
        <v>1</v>
      </c>
      <c r="H226" s="3">
        <v>9</v>
      </c>
      <c r="I226" s="68" t="str">
        <f>VLOOKUP(C226,СПРАВОЧНИК!B:D,2,0)</f>
        <v>ЯПОНИЯ</v>
      </c>
      <c r="J226" s="68" t="str">
        <f>VLOOKUP(C226,СПРАВОЧНИК!B:D,3,0)</f>
        <v>ИНОМАРКИ</v>
      </c>
      <c r="K226" s="69" t="str">
        <f>VLOOKUP(СВОД2023[[#This Row],[ФО]],СПРАВОЧНИК!H:P,2,0)</f>
        <v>Дальневосточный ФО</v>
      </c>
    </row>
    <row r="227" spans="1:11" x14ac:dyDescent="0.2">
      <c r="A227" t="s">
        <v>649</v>
      </c>
      <c r="B227" t="s">
        <v>639</v>
      </c>
      <c r="C227" s="1" t="s">
        <v>544</v>
      </c>
      <c r="D227" s="1" t="s">
        <v>553</v>
      </c>
      <c r="E227" s="2">
        <v>1</v>
      </c>
      <c r="F227" s="3"/>
      <c r="G227" s="2">
        <v>3</v>
      </c>
      <c r="H227" s="3">
        <v>5</v>
      </c>
      <c r="I227" s="68" t="str">
        <f>VLOOKUP(C227,СПРАВОЧНИК!B:D,2,0)</f>
        <v>ЯПОНИЯ</v>
      </c>
      <c r="J227" s="68" t="str">
        <f>VLOOKUP(C227,СПРАВОЧНИК!B:D,3,0)</f>
        <v>ИНОМАРКИ</v>
      </c>
      <c r="K227" s="69" t="str">
        <f>VLOOKUP(СВОД2023[[#This Row],[ФО]],СПРАВОЧНИК!H:P,2,0)</f>
        <v>Дальневосточный ФО</v>
      </c>
    </row>
    <row r="228" spans="1:11" x14ac:dyDescent="0.2">
      <c r="A228" t="s">
        <v>649</v>
      </c>
      <c r="B228" t="s">
        <v>639</v>
      </c>
      <c r="C228" s="1" t="s">
        <v>555</v>
      </c>
      <c r="D228" s="1" t="s">
        <v>559</v>
      </c>
      <c r="E228" s="2"/>
      <c r="F228" s="3"/>
      <c r="G228" s="2">
        <v>1</v>
      </c>
      <c r="H228" s="3"/>
      <c r="I228" s="68" t="str">
        <f>VLOOKUP(C228,СПРАВОЧНИК!B:D,2,0)</f>
        <v>ЯПОНИЯ</v>
      </c>
      <c r="J228" s="68" t="str">
        <f>VLOOKUP(C228,СПРАВОЧНИК!B:D,3,0)</f>
        <v>ИНОМАРКИ</v>
      </c>
      <c r="K228" s="69" t="str">
        <f>VLOOKUP(СВОД2023[[#This Row],[ФО]],СПРАВОЧНИК!H:P,2,0)</f>
        <v>Дальневосточный ФО</v>
      </c>
    </row>
    <row r="229" spans="1:11" x14ac:dyDescent="0.2">
      <c r="A229" t="s">
        <v>649</v>
      </c>
      <c r="B229" t="s">
        <v>639</v>
      </c>
      <c r="C229" s="1" t="s">
        <v>555</v>
      </c>
      <c r="D229" s="1" t="s">
        <v>560</v>
      </c>
      <c r="E229" s="2"/>
      <c r="F229" s="3"/>
      <c r="G229" s="2">
        <v>2</v>
      </c>
      <c r="H229" s="3">
        <v>5</v>
      </c>
      <c r="I229" s="68" t="str">
        <f>VLOOKUP(C229,СПРАВОЧНИК!B:D,2,0)</f>
        <v>ЯПОНИЯ</v>
      </c>
      <c r="J229" s="68" t="str">
        <f>VLOOKUP(C229,СПРАВОЧНИК!B:D,3,0)</f>
        <v>ИНОМАРКИ</v>
      </c>
      <c r="K229" s="69" t="str">
        <f>VLOOKUP(СВОД2023[[#This Row],[ФО]],СПРАВОЧНИК!H:P,2,0)</f>
        <v>Дальневосточный ФО</v>
      </c>
    </row>
    <row r="230" spans="1:11" x14ac:dyDescent="0.2">
      <c r="A230" t="s">
        <v>649</v>
      </c>
      <c r="B230" t="s">
        <v>639</v>
      </c>
      <c r="C230" s="1" t="s">
        <v>555</v>
      </c>
      <c r="D230" s="1" t="s">
        <v>561</v>
      </c>
      <c r="E230" s="2"/>
      <c r="F230" s="3"/>
      <c r="G230" s="2">
        <v>1</v>
      </c>
      <c r="H230" s="3"/>
      <c r="I230" s="68" t="str">
        <f>VLOOKUP(C230,СПРАВОЧНИК!B:D,2,0)</f>
        <v>ЯПОНИЯ</v>
      </c>
      <c r="J230" s="68" t="str">
        <f>VLOOKUP(C230,СПРАВОЧНИК!B:D,3,0)</f>
        <v>ИНОМАРКИ</v>
      </c>
      <c r="K230" s="69" t="str">
        <f>VLOOKUP(СВОД2023[[#This Row],[ФО]],СПРАВОЧНИК!H:P,2,0)</f>
        <v>Дальневосточный ФО</v>
      </c>
    </row>
    <row r="231" spans="1:11" x14ac:dyDescent="0.2">
      <c r="A231" t="s">
        <v>649</v>
      </c>
      <c r="B231" t="s">
        <v>639</v>
      </c>
      <c r="C231" s="1" t="s">
        <v>555</v>
      </c>
      <c r="D231" s="1" t="s">
        <v>562</v>
      </c>
      <c r="E231" s="2"/>
      <c r="F231" s="3"/>
      <c r="G231" s="2">
        <v>1</v>
      </c>
      <c r="H231" s="3"/>
      <c r="I231" s="68" t="str">
        <f>VLOOKUP(C231,СПРАВОЧНИК!B:D,2,0)</f>
        <v>ЯПОНИЯ</v>
      </c>
      <c r="J231" s="68" t="str">
        <f>VLOOKUP(C231,СПРАВОЧНИК!B:D,3,0)</f>
        <v>ИНОМАРКИ</v>
      </c>
      <c r="K231" s="69" t="str">
        <f>VLOOKUP(СВОД2023[[#This Row],[ФО]],СПРАВОЧНИК!H:P,2,0)</f>
        <v>Дальневосточный ФО</v>
      </c>
    </row>
    <row r="232" spans="1:11" x14ac:dyDescent="0.2">
      <c r="A232" t="s">
        <v>649</v>
      </c>
      <c r="B232" t="s">
        <v>639</v>
      </c>
      <c r="C232" s="1" t="s">
        <v>555</v>
      </c>
      <c r="D232" s="1" t="s">
        <v>563</v>
      </c>
      <c r="E232" s="2">
        <v>4</v>
      </c>
      <c r="F232" s="3"/>
      <c r="G232" s="2">
        <v>20</v>
      </c>
      <c r="H232" s="3">
        <v>13</v>
      </c>
      <c r="I232" s="68" t="str">
        <f>VLOOKUP(C232,СПРАВОЧНИК!B:D,2,0)</f>
        <v>ЯПОНИЯ</v>
      </c>
      <c r="J232" s="68" t="str">
        <f>VLOOKUP(C232,СПРАВОЧНИК!B:D,3,0)</f>
        <v>ИНОМАРКИ</v>
      </c>
      <c r="K232" s="69" t="str">
        <f>VLOOKUP(СВОД2023[[#This Row],[ФО]],СПРАВОЧНИК!H:P,2,0)</f>
        <v>Дальневосточный ФО</v>
      </c>
    </row>
    <row r="233" spans="1:11" x14ac:dyDescent="0.2">
      <c r="A233" t="s">
        <v>649</v>
      </c>
      <c r="B233" t="s">
        <v>639</v>
      </c>
      <c r="C233" s="1" t="s">
        <v>555</v>
      </c>
      <c r="D233" s="1" t="s">
        <v>564</v>
      </c>
      <c r="E233" s="2"/>
      <c r="F233" s="3">
        <v>1</v>
      </c>
      <c r="G233" s="2"/>
      <c r="H233" s="3">
        <v>2</v>
      </c>
      <c r="I233" s="68" t="str">
        <f>VLOOKUP(C233,СПРАВОЧНИК!B:D,2,0)</f>
        <v>ЯПОНИЯ</v>
      </c>
      <c r="J233" s="68" t="str">
        <f>VLOOKUP(C233,СПРАВОЧНИК!B:D,3,0)</f>
        <v>ИНОМАРКИ</v>
      </c>
      <c r="K233" s="69" t="str">
        <f>VLOOKUP(СВОД2023[[#This Row],[ФО]],СПРАВОЧНИК!H:P,2,0)</f>
        <v>Дальневосточный ФО</v>
      </c>
    </row>
    <row r="234" spans="1:11" x14ac:dyDescent="0.2">
      <c r="A234" t="s">
        <v>649</v>
      </c>
      <c r="B234" t="s">
        <v>639</v>
      </c>
      <c r="C234" s="1" t="s">
        <v>555</v>
      </c>
      <c r="D234" s="1" t="s">
        <v>568</v>
      </c>
      <c r="E234" s="2">
        <v>1</v>
      </c>
      <c r="F234" s="3"/>
      <c r="G234" s="2">
        <v>2</v>
      </c>
      <c r="H234" s="3">
        <v>2</v>
      </c>
      <c r="I234" s="68" t="str">
        <f>VLOOKUP(C234,СПРАВОЧНИК!B:D,2,0)</f>
        <v>ЯПОНИЯ</v>
      </c>
      <c r="J234" s="68" t="str">
        <f>VLOOKUP(C234,СПРАВОЧНИК!B:D,3,0)</f>
        <v>ИНОМАРКИ</v>
      </c>
      <c r="K234" s="69" t="str">
        <f>VLOOKUP(СВОД2023[[#This Row],[ФО]],СПРАВОЧНИК!H:P,2,0)</f>
        <v>Дальневосточный ФО</v>
      </c>
    </row>
    <row r="235" spans="1:11" x14ac:dyDescent="0.2">
      <c r="A235" t="s">
        <v>649</v>
      </c>
      <c r="B235" t="s">
        <v>639</v>
      </c>
      <c r="C235" s="1" t="s">
        <v>555</v>
      </c>
      <c r="D235" s="1" t="s">
        <v>570</v>
      </c>
      <c r="E235" s="2"/>
      <c r="F235" s="3"/>
      <c r="G235" s="2">
        <v>1</v>
      </c>
      <c r="H235" s="3">
        <v>1</v>
      </c>
      <c r="I235" s="68" t="str">
        <f>VLOOKUP(C235,СПРАВОЧНИК!B:D,2,0)</f>
        <v>ЯПОНИЯ</v>
      </c>
      <c r="J235" s="68" t="str">
        <f>VLOOKUP(C235,СПРАВОЧНИК!B:D,3,0)</f>
        <v>ИНОМАРКИ</v>
      </c>
      <c r="K235" s="69" t="str">
        <f>VLOOKUP(СВОД2023[[#This Row],[ФО]],СПРАВОЧНИК!H:P,2,0)</f>
        <v>Дальневосточный ФО</v>
      </c>
    </row>
    <row r="236" spans="1:11" x14ac:dyDescent="0.2">
      <c r="A236" t="s">
        <v>649</v>
      </c>
      <c r="B236" t="s">
        <v>639</v>
      </c>
      <c r="C236" s="1" t="s">
        <v>571</v>
      </c>
      <c r="D236" s="1" t="s">
        <v>572</v>
      </c>
      <c r="E236" s="2">
        <v>7</v>
      </c>
      <c r="F236" s="3"/>
      <c r="G236" s="2">
        <v>10</v>
      </c>
      <c r="H236" s="3"/>
      <c r="I236" s="68" t="str">
        <f>VLOOKUP(C236,СПРАВОЧНИК!B:D,2,0)</f>
        <v>КИТАЙ</v>
      </c>
      <c r="J236" s="68" t="str">
        <f>VLOOKUP(C236,СПРАВОЧНИК!B:D,3,0)</f>
        <v>ИНОМАРКИ</v>
      </c>
      <c r="K236" s="69" t="str">
        <f>VLOOKUP(СВОД2023[[#This Row],[ФО]],СПРАВОЧНИК!H:P,2,0)</f>
        <v>Дальневосточный ФО</v>
      </c>
    </row>
    <row r="237" spans="1:11" x14ac:dyDescent="0.2">
      <c r="A237" t="s">
        <v>649</v>
      </c>
      <c r="B237" t="s">
        <v>639</v>
      </c>
      <c r="C237" s="1" t="s">
        <v>571</v>
      </c>
      <c r="D237" s="1" t="s">
        <v>573</v>
      </c>
      <c r="E237" s="2"/>
      <c r="F237" s="3"/>
      <c r="G237" s="2">
        <v>2</v>
      </c>
      <c r="H237" s="3"/>
      <c r="I237" s="68" t="str">
        <f>VLOOKUP(C237,СПРАВОЧНИК!B:D,2,0)</f>
        <v>КИТАЙ</v>
      </c>
      <c r="J237" s="68" t="str">
        <f>VLOOKUP(C237,СПРАВОЧНИК!B:D,3,0)</f>
        <v>ИНОМАРКИ</v>
      </c>
      <c r="K237" s="69" t="str">
        <f>VLOOKUP(СВОД2023[[#This Row],[ФО]],СПРАВОЧНИК!H:P,2,0)</f>
        <v>Дальневосточный ФО</v>
      </c>
    </row>
    <row r="238" spans="1:11" x14ac:dyDescent="0.2">
      <c r="A238" t="s">
        <v>649</v>
      </c>
      <c r="B238" t="s">
        <v>639</v>
      </c>
      <c r="C238" s="1" t="s">
        <v>574</v>
      </c>
      <c r="D238" s="1" t="s">
        <v>575</v>
      </c>
      <c r="E238" s="2"/>
      <c r="F238" s="3"/>
      <c r="G238" s="2">
        <v>2</v>
      </c>
      <c r="H238" s="3"/>
      <c r="I238" s="68" t="str">
        <f>VLOOKUP(C238,СПРАВОЧНИК!B:D,2,0)</f>
        <v>США</v>
      </c>
      <c r="J238" s="68" t="str">
        <f>VLOOKUP(C238,СПРАВОЧНИК!B:D,3,0)</f>
        <v>ИНОМАРКИ</v>
      </c>
      <c r="K238" s="69" t="str">
        <f>VLOOKUP(СВОД2023[[#This Row],[ФО]],СПРАВОЧНИК!H:P,2,0)</f>
        <v>Дальневосточный ФО</v>
      </c>
    </row>
    <row r="239" spans="1:11" x14ac:dyDescent="0.2">
      <c r="A239" t="s">
        <v>649</v>
      </c>
      <c r="B239" t="s">
        <v>639</v>
      </c>
      <c r="C239" s="1" t="s">
        <v>574</v>
      </c>
      <c r="D239" s="1" t="s">
        <v>577</v>
      </c>
      <c r="E239" s="2"/>
      <c r="F239" s="3">
        <v>1</v>
      </c>
      <c r="G239" s="2">
        <v>1</v>
      </c>
      <c r="H239" s="3">
        <v>1</v>
      </c>
      <c r="I239" s="68" t="str">
        <f>VLOOKUP(C239,СПРАВОЧНИК!B:D,2,0)</f>
        <v>США</v>
      </c>
      <c r="J239" s="68" t="str">
        <f>VLOOKUP(C239,СПРАВОЧНИК!B:D,3,0)</f>
        <v>ИНОМАРКИ</v>
      </c>
      <c r="K239" s="69" t="str">
        <f>VLOOKUP(СВОД2023[[#This Row],[ФО]],СПРАВОЧНИК!H:P,2,0)</f>
        <v>Дальневосточный ФО</v>
      </c>
    </row>
    <row r="240" spans="1:11" x14ac:dyDescent="0.2">
      <c r="A240" t="s">
        <v>649</v>
      </c>
      <c r="B240" t="s">
        <v>639</v>
      </c>
      <c r="C240" s="1" t="s">
        <v>574</v>
      </c>
      <c r="D240" s="1" t="s">
        <v>578</v>
      </c>
      <c r="E240" s="2"/>
      <c r="F240" s="3">
        <v>1</v>
      </c>
      <c r="G240" s="2">
        <v>1</v>
      </c>
      <c r="H240" s="3">
        <v>4</v>
      </c>
      <c r="I240" s="68" t="str">
        <f>VLOOKUP(C240,СПРАВОЧНИК!B:D,2,0)</f>
        <v>США</v>
      </c>
      <c r="J240" s="68" t="str">
        <f>VLOOKUP(C240,СПРАВОЧНИК!B:D,3,0)</f>
        <v>ИНОМАРКИ</v>
      </c>
      <c r="K240" s="69" t="str">
        <f>VLOOKUP(СВОД2023[[#This Row],[ФО]],СПРАВОЧНИК!H:P,2,0)</f>
        <v>Дальневосточный ФО</v>
      </c>
    </row>
    <row r="241" spans="1:11" x14ac:dyDescent="0.2">
      <c r="A241" t="s">
        <v>649</v>
      </c>
      <c r="B241" t="s">
        <v>639</v>
      </c>
      <c r="C241" s="1" t="s">
        <v>579</v>
      </c>
      <c r="D241" s="1" t="s">
        <v>949</v>
      </c>
      <c r="E241" s="2">
        <v>1</v>
      </c>
      <c r="F241" s="3"/>
      <c r="G241" s="2">
        <v>5</v>
      </c>
      <c r="H241" s="3">
        <v>4</v>
      </c>
      <c r="I241" s="68" t="str">
        <f>VLOOKUP(C241,СПРАВОЧНИК!B:D,2,0)</f>
        <v>ЯПОНИЯ</v>
      </c>
      <c r="J241" s="68" t="str">
        <f>VLOOKUP(C241,СПРАВОЧНИК!B:D,3,0)</f>
        <v>ИНОМАРКИ</v>
      </c>
      <c r="K241" s="69" t="str">
        <f>VLOOKUP(СВОД2023[[#This Row],[ФО]],СПРАВОЧНИК!H:P,2,0)</f>
        <v>Дальневосточный ФО</v>
      </c>
    </row>
    <row r="242" spans="1:11" x14ac:dyDescent="0.2">
      <c r="A242" t="s">
        <v>649</v>
      </c>
      <c r="B242" t="s">
        <v>639</v>
      </c>
      <c r="C242" s="1" t="s">
        <v>579</v>
      </c>
      <c r="D242" s="1" t="s">
        <v>950</v>
      </c>
      <c r="E242" s="2">
        <v>3</v>
      </c>
      <c r="F242" s="3"/>
      <c r="G242" s="2">
        <v>4</v>
      </c>
      <c r="H242" s="3">
        <v>1</v>
      </c>
      <c r="I242" s="68" t="str">
        <f>VLOOKUP(C242,СПРАВОЧНИК!B:D,2,0)</f>
        <v>ЯПОНИЯ</v>
      </c>
      <c r="J242" s="68" t="str">
        <f>VLOOKUP(C242,СПРАВОЧНИК!B:D,3,0)</f>
        <v>ИНОМАРКИ</v>
      </c>
      <c r="K242" s="69" t="str">
        <f>VLOOKUP(СВОД2023[[#This Row],[ФО]],СПРАВОЧНИК!H:P,2,0)</f>
        <v>Дальневосточный ФО</v>
      </c>
    </row>
    <row r="243" spans="1:11" x14ac:dyDescent="0.2">
      <c r="A243" t="s">
        <v>649</v>
      </c>
      <c r="B243" t="s">
        <v>639</v>
      </c>
      <c r="C243" s="1" t="s">
        <v>579</v>
      </c>
      <c r="D243" s="1" t="s">
        <v>951</v>
      </c>
      <c r="E243" s="2"/>
      <c r="F243" s="3"/>
      <c r="G243" s="2">
        <v>1</v>
      </c>
      <c r="H243" s="3"/>
      <c r="I243" s="68" t="str">
        <f>VLOOKUP(C243,СПРАВОЧНИК!B:D,2,0)</f>
        <v>ЯПОНИЯ</v>
      </c>
      <c r="J243" s="68" t="str">
        <f>VLOOKUP(C243,СПРАВОЧНИК!B:D,3,0)</f>
        <v>ИНОМАРКИ</v>
      </c>
      <c r="K243" s="69" t="str">
        <f>VLOOKUP(СВОД2023[[#This Row],[ФО]],СПРАВОЧНИК!H:P,2,0)</f>
        <v>Дальневосточный ФО</v>
      </c>
    </row>
    <row r="244" spans="1:11" x14ac:dyDescent="0.2">
      <c r="A244" t="s">
        <v>649</v>
      </c>
      <c r="B244" t="s">
        <v>639</v>
      </c>
      <c r="C244" s="1" t="s">
        <v>579</v>
      </c>
      <c r="D244" s="1" t="s">
        <v>952</v>
      </c>
      <c r="E244" s="2">
        <v>2</v>
      </c>
      <c r="F244" s="3">
        <v>3</v>
      </c>
      <c r="G244" s="2">
        <v>10</v>
      </c>
      <c r="H244" s="3">
        <v>64</v>
      </c>
      <c r="I244" s="68" t="str">
        <f>VLOOKUP(C244,СПРАВОЧНИК!B:D,2,0)</f>
        <v>ЯПОНИЯ</v>
      </c>
      <c r="J244" s="68" t="str">
        <f>VLOOKUP(C244,СПРАВОЧНИК!B:D,3,0)</f>
        <v>ИНОМАРКИ</v>
      </c>
      <c r="K244" s="69" t="str">
        <f>VLOOKUP(СВОД2023[[#This Row],[ФО]],СПРАВОЧНИК!H:P,2,0)</f>
        <v>Дальневосточный ФО</v>
      </c>
    </row>
    <row r="245" spans="1:11" x14ac:dyDescent="0.2">
      <c r="A245" t="s">
        <v>649</v>
      </c>
      <c r="B245" t="s">
        <v>639</v>
      </c>
      <c r="C245" s="1" t="s">
        <v>579</v>
      </c>
      <c r="D245" s="1" t="s">
        <v>953</v>
      </c>
      <c r="E245" s="2">
        <v>1</v>
      </c>
      <c r="F245" s="3">
        <v>1</v>
      </c>
      <c r="G245" s="2">
        <v>5</v>
      </c>
      <c r="H245" s="3">
        <v>17</v>
      </c>
      <c r="I245" s="68" t="str">
        <f>VLOOKUP(C245,СПРАВОЧНИК!B:D,2,0)</f>
        <v>ЯПОНИЯ</v>
      </c>
      <c r="J245" s="68" t="str">
        <f>VLOOKUP(C245,СПРАВОЧНИК!B:D,3,0)</f>
        <v>ИНОМАРКИ</v>
      </c>
      <c r="K245" s="69" t="str">
        <f>VLOOKUP(СВОД2023[[#This Row],[ФО]],СПРАВОЧНИК!H:P,2,0)</f>
        <v>Дальневосточный ФО</v>
      </c>
    </row>
    <row r="246" spans="1:11" x14ac:dyDescent="0.2">
      <c r="A246" t="s">
        <v>649</v>
      </c>
      <c r="B246" t="s">
        <v>639</v>
      </c>
      <c r="C246" s="1" t="s">
        <v>579</v>
      </c>
      <c r="D246" s="1" t="s">
        <v>954</v>
      </c>
      <c r="E246" s="2">
        <v>4</v>
      </c>
      <c r="F246" s="3">
        <v>2</v>
      </c>
      <c r="G246" s="2">
        <v>10</v>
      </c>
      <c r="H246" s="3">
        <v>7</v>
      </c>
      <c r="I246" s="68" t="str">
        <f>VLOOKUP(C246,СПРАВОЧНИК!B:D,2,0)</f>
        <v>ЯПОНИЯ</v>
      </c>
      <c r="J246" s="68" t="str">
        <f>VLOOKUP(C246,СПРАВОЧНИК!B:D,3,0)</f>
        <v>ИНОМАРКИ</v>
      </c>
      <c r="K246" s="69" t="str">
        <f>VLOOKUP(СВОД2023[[#This Row],[ФО]],СПРАВОЧНИК!H:P,2,0)</f>
        <v>Дальневосточный ФО</v>
      </c>
    </row>
    <row r="247" spans="1:11" x14ac:dyDescent="0.2">
      <c r="A247" t="s">
        <v>649</v>
      </c>
      <c r="B247" t="s">
        <v>639</v>
      </c>
      <c r="C247" s="1" t="s">
        <v>579</v>
      </c>
      <c r="D247" s="1" t="s">
        <v>955</v>
      </c>
      <c r="E247" s="2">
        <v>1</v>
      </c>
      <c r="F247" s="3"/>
      <c r="G247" s="2">
        <v>12</v>
      </c>
      <c r="H247" s="3">
        <v>2</v>
      </c>
      <c r="I247" s="68" t="str">
        <f>VLOOKUP(C247,СПРАВОЧНИК!B:D,2,0)</f>
        <v>ЯПОНИЯ</v>
      </c>
      <c r="J247" s="68" t="str">
        <f>VLOOKUP(C247,СПРАВОЧНИК!B:D,3,0)</f>
        <v>ИНОМАРКИ</v>
      </c>
      <c r="K247" s="69" t="str">
        <f>VLOOKUP(СВОД2023[[#This Row],[ФО]],СПРАВОЧНИК!H:P,2,0)</f>
        <v>Дальневосточный ФО</v>
      </c>
    </row>
    <row r="248" spans="1:11" x14ac:dyDescent="0.2">
      <c r="A248" t="s">
        <v>649</v>
      </c>
      <c r="B248" t="s">
        <v>639</v>
      </c>
      <c r="C248" s="1" t="s">
        <v>579</v>
      </c>
      <c r="D248" s="1" t="s">
        <v>956</v>
      </c>
      <c r="E248" s="2"/>
      <c r="F248" s="3"/>
      <c r="G248" s="2">
        <v>1</v>
      </c>
      <c r="H248" s="3"/>
      <c r="I248" s="68" t="str">
        <f>VLOOKUP(C248,СПРАВОЧНИК!B:D,2,0)</f>
        <v>ЯПОНИЯ</v>
      </c>
      <c r="J248" s="68" t="str">
        <f>VLOOKUP(C248,СПРАВОЧНИК!B:D,3,0)</f>
        <v>ИНОМАРКИ</v>
      </c>
      <c r="K248" s="69" t="str">
        <f>VLOOKUP(СВОД2023[[#This Row],[ФО]],СПРАВОЧНИК!H:P,2,0)</f>
        <v>Дальневосточный ФО</v>
      </c>
    </row>
    <row r="249" spans="1:11" x14ac:dyDescent="0.2">
      <c r="A249" t="s">
        <v>649</v>
      </c>
      <c r="B249" t="s">
        <v>639</v>
      </c>
      <c r="C249" s="1" t="s">
        <v>579</v>
      </c>
      <c r="D249" s="1" t="s">
        <v>957</v>
      </c>
      <c r="E249" s="2"/>
      <c r="F249" s="3"/>
      <c r="G249" s="2">
        <v>8</v>
      </c>
      <c r="H249" s="3">
        <v>2</v>
      </c>
      <c r="I249" s="68" t="str">
        <f>VLOOKUP(C249,СПРАВОЧНИК!B:D,2,0)</f>
        <v>ЯПОНИЯ</v>
      </c>
      <c r="J249" s="68" t="str">
        <f>VLOOKUP(C249,СПРАВОЧНИК!B:D,3,0)</f>
        <v>ИНОМАРКИ</v>
      </c>
      <c r="K249" s="69" t="str">
        <f>VLOOKUP(СВОД2023[[#This Row],[ФО]],СПРАВОЧНИК!H:P,2,0)</f>
        <v>Дальневосточный ФО</v>
      </c>
    </row>
    <row r="250" spans="1:11" x14ac:dyDescent="0.2">
      <c r="A250" t="s">
        <v>649</v>
      </c>
      <c r="B250" t="s">
        <v>639</v>
      </c>
      <c r="C250" s="1" t="s">
        <v>579</v>
      </c>
      <c r="D250" s="1" t="s">
        <v>958</v>
      </c>
      <c r="E250" s="2">
        <v>1</v>
      </c>
      <c r="F250" s="3">
        <v>3</v>
      </c>
      <c r="G250" s="2">
        <v>9</v>
      </c>
      <c r="H250" s="3">
        <v>61</v>
      </c>
      <c r="I250" s="68" t="str">
        <f>VLOOKUP(C250,СПРАВОЧНИК!B:D,2,0)</f>
        <v>ЯПОНИЯ</v>
      </c>
      <c r="J250" s="68" t="str">
        <f>VLOOKUP(C250,СПРАВОЧНИК!B:D,3,0)</f>
        <v>ИНОМАРКИ</v>
      </c>
      <c r="K250" s="69" t="str">
        <f>VLOOKUP(СВОД2023[[#This Row],[ФО]],СПРАВОЧНИК!H:P,2,0)</f>
        <v>Дальневосточный ФО</v>
      </c>
    </row>
    <row r="251" spans="1:11" x14ac:dyDescent="0.2">
      <c r="A251" t="s">
        <v>649</v>
      </c>
      <c r="B251" t="s">
        <v>639</v>
      </c>
      <c r="C251" s="1" t="s">
        <v>579</v>
      </c>
      <c r="D251" s="1" t="s">
        <v>959</v>
      </c>
      <c r="E251" s="2">
        <v>16</v>
      </c>
      <c r="F251" s="3">
        <v>7</v>
      </c>
      <c r="G251" s="2">
        <v>76</v>
      </c>
      <c r="H251" s="3">
        <v>18</v>
      </c>
      <c r="I251" s="68" t="str">
        <f>VLOOKUP(C251,СПРАВОЧНИК!B:D,2,0)</f>
        <v>ЯПОНИЯ</v>
      </c>
      <c r="J251" s="68" t="str">
        <f>VLOOKUP(C251,СПРАВОЧНИК!B:D,3,0)</f>
        <v>ИНОМАРКИ</v>
      </c>
      <c r="K251" s="69" t="str">
        <f>VLOOKUP(СВОД2023[[#This Row],[ФО]],СПРАВОЧНИК!H:P,2,0)</f>
        <v>Дальневосточный ФО</v>
      </c>
    </row>
    <row r="252" spans="1:11" x14ac:dyDescent="0.2">
      <c r="A252" t="s">
        <v>649</v>
      </c>
      <c r="B252" t="s">
        <v>639</v>
      </c>
      <c r="C252" s="1" t="s">
        <v>579</v>
      </c>
      <c r="D252" s="1" t="s">
        <v>960</v>
      </c>
      <c r="E252" s="2">
        <v>1</v>
      </c>
      <c r="F252" s="3"/>
      <c r="G252" s="2">
        <v>8</v>
      </c>
      <c r="H252" s="3">
        <v>5</v>
      </c>
      <c r="I252" s="68" t="str">
        <f>VLOOKUP(C252,СПРАВОЧНИК!B:D,2,0)</f>
        <v>ЯПОНИЯ</v>
      </c>
      <c r="J252" s="68" t="str">
        <f>VLOOKUP(C252,СПРАВОЧНИК!B:D,3,0)</f>
        <v>ИНОМАРКИ</v>
      </c>
      <c r="K252" s="69" t="str">
        <f>VLOOKUP(СВОД2023[[#This Row],[ФО]],СПРАВОЧНИК!H:P,2,0)</f>
        <v>Дальневосточный ФО</v>
      </c>
    </row>
    <row r="253" spans="1:11" x14ac:dyDescent="0.2">
      <c r="A253" t="s">
        <v>649</v>
      </c>
      <c r="B253" t="s">
        <v>639</v>
      </c>
      <c r="C253" s="1" t="s">
        <v>579</v>
      </c>
      <c r="D253" s="1" t="s">
        <v>961</v>
      </c>
      <c r="E253" s="2">
        <v>7</v>
      </c>
      <c r="F253" s="3">
        <v>3</v>
      </c>
      <c r="G253" s="2">
        <v>48</v>
      </c>
      <c r="H253" s="3">
        <v>55</v>
      </c>
      <c r="I253" s="68" t="str">
        <f>VLOOKUP(C253,СПРАВОЧНИК!B:D,2,0)</f>
        <v>ЯПОНИЯ</v>
      </c>
      <c r="J253" s="68" t="str">
        <f>VLOOKUP(C253,СПРАВОЧНИК!B:D,3,0)</f>
        <v>ИНОМАРКИ</v>
      </c>
      <c r="K253" s="69" t="str">
        <f>VLOOKUP(СВОД2023[[#This Row],[ФО]],СПРАВОЧНИК!H:P,2,0)</f>
        <v>Дальневосточный ФО</v>
      </c>
    </row>
    <row r="254" spans="1:11" x14ac:dyDescent="0.2">
      <c r="A254" t="s">
        <v>649</v>
      </c>
      <c r="B254" t="s">
        <v>639</v>
      </c>
      <c r="C254" s="1" t="s">
        <v>579</v>
      </c>
      <c r="D254" s="1" t="s">
        <v>962</v>
      </c>
      <c r="E254" s="2">
        <v>51</v>
      </c>
      <c r="F254" s="3">
        <v>7</v>
      </c>
      <c r="G254" s="2">
        <v>333</v>
      </c>
      <c r="H254" s="3">
        <v>248</v>
      </c>
      <c r="I254" s="68" t="str">
        <f>VLOOKUP(C254,СПРАВОЧНИК!B:D,2,0)</f>
        <v>ЯПОНИЯ</v>
      </c>
      <c r="J254" s="68" t="str">
        <f>VLOOKUP(C254,СПРАВОЧНИК!B:D,3,0)</f>
        <v>ИНОМАРКИ</v>
      </c>
      <c r="K254" s="69" t="str">
        <f>VLOOKUP(СВОД2023[[#This Row],[ФО]],СПРАВОЧНИК!H:P,2,0)</f>
        <v>Дальневосточный ФО</v>
      </c>
    </row>
    <row r="255" spans="1:11" x14ac:dyDescent="0.2">
      <c r="A255" t="s">
        <v>649</v>
      </c>
      <c r="B255" t="s">
        <v>639</v>
      </c>
      <c r="C255" s="1" t="s">
        <v>579</v>
      </c>
      <c r="D255" s="1" t="s">
        <v>963</v>
      </c>
      <c r="E255" s="2"/>
      <c r="F255" s="3"/>
      <c r="G255" s="2">
        <v>1</v>
      </c>
      <c r="H255" s="3">
        <v>1</v>
      </c>
      <c r="I255" s="68" t="str">
        <f>VLOOKUP(C255,СПРАВОЧНИК!B:D,2,0)</f>
        <v>ЯПОНИЯ</v>
      </c>
      <c r="J255" s="68" t="str">
        <f>VLOOKUP(C255,СПРАВОЧНИК!B:D,3,0)</f>
        <v>ИНОМАРКИ</v>
      </c>
      <c r="K255" s="69" t="str">
        <f>VLOOKUP(СВОД2023[[#This Row],[ФО]],СПРАВОЧНИК!H:P,2,0)</f>
        <v>Дальневосточный ФО</v>
      </c>
    </row>
    <row r="256" spans="1:11" x14ac:dyDescent="0.2">
      <c r="A256" t="s">
        <v>649</v>
      </c>
      <c r="B256" t="s">
        <v>639</v>
      </c>
      <c r="C256" s="1" t="s">
        <v>579</v>
      </c>
      <c r="D256" s="1" t="s">
        <v>964</v>
      </c>
      <c r="E256" s="2"/>
      <c r="F256" s="3"/>
      <c r="G256" s="2"/>
      <c r="H256" s="3">
        <v>1</v>
      </c>
      <c r="I256" s="68" t="str">
        <f>VLOOKUP(C256,СПРАВОЧНИК!B:D,2,0)</f>
        <v>ЯПОНИЯ</v>
      </c>
      <c r="J256" s="68" t="str">
        <f>VLOOKUP(C256,СПРАВОЧНИК!B:D,3,0)</f>
        <v>ИНОМАРКИ</v>
      </c>
      <c r="K256" s="69" t="str">
        <f>VLOOKUP(СВОД2023[[#This Row],[ФО]],СПРАВОЧНИК!H:P,2,0)</f>
        <v>Дальневосточный ФО</v>
      </c>
    </row>
    <row r="257" spans="1:11" x14ac:dyDescent="0.2">
      <c r="A257" t="s">
        <v>649</v>
      </c>
      <c r="B257" t="s">
        <v>639</v>
      </c>
      <c r="C257" s="1" t="s">
        <v>579</v>
      </c>
      <c r="D257" s="1" t="s">
        <v>965</v>
      </c>
      <c r="E257" s="2">
        <v>1</v>
      </c>
      <c r="F257" s="3"/>
      <c r="G257" s="2">
        <v>2</v>
      </c>
      <c r="H257" s="3"/>
      <c r="I257" s="68" t="str">
        <f>VLOOKUP(C257,СПРАВОЧНИК!B:D,2,0)</f>
        <v>ЯПОНИЯ</v>
      </c>
      <c r="J257" s="68" t="str">
        <f>VLOOKUP(C257,СПРАВОЧНИК!B:D,3,0)</f>
        <v>ИНОМАРКИ</v>
      </c>
      <c r="K257" s="69" t="str">
        <f>VLOOKUP(СВОД2023[[#This Row],[ФО]],СПРАВОЧНИК!H:P,2,0)</f>
        <v>Дальневосточный ФО</v>
      </c>
    </row>
    <row r="258" spans="1:11" x14ac:dyDescent="0.2">
      <c r="A258" t="s">
        <v>649</v>
      </c>
      <c r="B258" t="s">
        <v>639</v>
      </c>
      <c r="C258" s="1" t="s">
        <v>579</v>
      </c>
      <c r="D258" s="1" t="s">
        <v>966</v>
      </c>
      <c r="E258" s="2"/>
      <c r="F258" s="3"/>
      <c r="G258" s="2">
        <v>1</v>
      </c>
      <c r="H258" s="3">
        <v>1</v>
      </c>
      <c r="I258" s="68" t="str">
        <f>VLOOKUP(C258,СПРАВОЧНИК!B:D,2,0)</f>
        <v>ЯПОНИЯ</v>
      </c>
      <c r="J258" s="68" t="str">
        <f>VLOOKUP(C258,СПРАВОЧНИК!B:D,3,0)</f>
        <v>ИНОМАРКИ</v>
      </c>
      <c r="K258" s="69" t="str">
        <f>VLOOKUP(СВОД2023[[#This Row],[ФО]],СПРАВОЧНИК!H:P,2,0)</f>
        <v>Дальневосточный ФО</v>
      </c>
    </row>
    <row r="259" spans="1:11" x14ac:dyDescent="0.2">
      <c r="A259" t="s">
        <v>649</v>
      </c>
      <c r="B259" t="s">
        <v>639</v>
      </c>
      <c r="C259" s="1" t="s">
        <v>579</v>
      </c>
      <c r="D259" s="1" t="s">
        <v>967</v>
      </c>
      <c r="E259" s="2"/>
      <c r="F259" s="3">
        <v>3</v>
      </c>
      <c r="G259" s="2">
        <v>1</v>
      </c>
      <c r="H259" s="3">
        <v>8</v>
      </c>
      <c r="I259" s="68" t="str">
        <f>VLOOKUP(C259,СПРАВОЧНИК!B:D,2,0)</f>
        <v>ЯПОНИЯ</v>
      </c>
      <c r="J259" s="68" t="str">
        <f>VLOOKUP(C259,СПРАВОЧНИК!B:D,3,0)</f>
        <v>ИНОМАРКИ</v>
      </c>
      <c r="K259" s="69" t="str">
        <f>VLOOKUP(СВОД2023[[#This Row],[ФО]],СПРАВОЧНИК!H:P,2,0)</f>
        <v>Дальневосточный ФО</v>
      </c>
    </row>
    <row r="260" spans="1:11" x14ac:dyDescent="0.2">
      <c r="A260" t="s">
        <v>649</v>
      </c>
      <c r="B260" t="s">
        <v>639</v>
      </c>
      <c r="C260" s="1" t="s">
        <v>579</v>
      </c>
      <c r="D260" s="1" t="s">
        <v>968</v>
      </c>
      <c r="E260" s="2">
        <v>2</v>
      </c>
      <c r="F260" s="3"/>
      <c r="G260" s="2">
        <v>3</v>
      </c>
      <c r="H260" s="3">
        <v>3</v>
      </c>
      <c r="I260" s="68" t="str">
        <f>VLOOKUP(C260,СПРАВОЧНИК!B:D,2,0)</f>
        <v>ЯПОНИЯ</v>
      </c>
      <c r="J260" s="68" t="str">
        <f>VLOOKUP(C260,СПРАВОЧНИК!B:D,3,0)</f>
        <v>ИНОМАРКИ</v>
      </c>
      <c r="K260" s="69" t="str">
        <f>VLOOKUP(СВОД2023[[#This Row],[ФО]],СПРАВОЧНИК!H:P,2,0)</f>
        <v>Дальневосточный ФО</v>
      </c>
    </row>
    <row r="261" spans="1:11" x14ac:dyDescent="0.2">
      <c r="A261" t="s">
        <v>649</v>
      </c>
      <c r="B261" t="s">
        <v>639</v>
      </c>
      <c r="C261" s="1" t="s">
        <v>579</v>
      </c>
      <c r="D261" s="1" t="s">
        <v>969</v>
      </c>
      <c r="E261" s="2">
        <v>4</v>
      </c>
      <c r="F261" s="3">
        <v>20</v>
      </c>
      <c r="G261" s="2">
        <v>43</v>
      </c>
      <c r="H261" s="3">
        <v>366</v>
      </c>
      <c r="I261" s="68" t="str">
        <f>VLOOKUP(C261,СПРАВОЧНИК!B:D,2,0)</f>
        <v>ЯПОНИЯ</v>
      </c>
      <c r="J261" s="68" t="str">
        <f>VLOOKUP(C261,СПРАВОЧНИК!B:D,3,0)</f>
        <v>ИНОМАРКИ</v>
      </c>
      <c r="K261" s="69" t="str">
        <f>VLOOKUP(СВОД2023[[#This Row],[ФО]],СПРАВОЧНИК!H:P,2,0)</f>
        <v>Дальневосточный ФО</v>
      </c>
    </row>
    <row r="262" spans="1:11" x14ac:dyDescent="0.2">
      <c r="A262" t="s">
        <v>649</v>
      </c>
      <c r="B262" t="s">
        <v>639</v>
      </c>
      <c r="C262" s="1" t="s">
        <v>579</v>
      </c>
      <c r="D262" s="1" t="s">
        <v>970</v>
      </c>
      <c r="E262" s="2"/>
      <c r="F262" s="3"/>
      <c r="G262" s="2">
        <v>1</v>
      </c>
      <c r="H262" s="3">
        <v>1</v>
      </c>
      <c r="I262" s="68" t="str">
        <f>VLOOKUP(C262,СПРАВОЧНИК!B:D,2,0)</f>
        <v>ЯПОНИЯ</v>
      </c>
      <c r="J262" s="68" t="str">
        <f>VLOOKUP(C262,СПРАВОЧНИК!B:D,3,0)</f>
        <v>ИНОМАРКИ</v>
      </c>
      <c r="K262" s="69" t="str">
        <f>VLOOKUP(СВОД2023[[#This Row],[ФО]],СПРАВОЧНИК!H:P,2,0)</f>
        <v>Дальневосточный ФО</v>
      </c>
    </row>
    <row r="263" spans="1:11" x14ac:dyDescent="0.2">
      <c r="A263" t="s">
        <v>649</v>
      </c>
      <c r="B263" t="s">
        <v>639</v>
      </c>
      <c r="C263" s="1" t="s">
        <v>579</v>
      </c>
      <c r="D263" s="1" t="s">
        <v>971</v>
      </c>
      <c r="E263" s="2"/>
      <c r="F263" s="3"/>
      <c r="G263" s="2">
        <v>2</v>
      </c>
      <c r="H263" s="3">
        <v>1</v>
      </c>
      <c r="I263" s="68" t="str">
        <f>VLOOKUP(C263,СПРАВОЧНИК!B:D,2,0)</f>
        <v>ЯПОНИЯ</v>
      </c>
      <c r="J263" s="68" t="str">
        <f>VLOOKUP(C263,СПРАВОЧНИК!B:D,3,0)</f>
        <v>ИНОМАРКИ</v>
      </c>
      <c r="K263" s="69" t="str">
        <f>VLOOKUP(СВОД2023[[#This Row],[ФО]],СПРАВОЧНИК!H:P,2,0)</f>
        <v>Дальневосточный ФО</v>
      </c>
    </row>
    <row r="264" spans="1:11" x14ac:dyDescent="0.2">
      <c r="A264" t="s">
        <v>649</v>
      </c>
      <c r="B264" t="s">
        <v>639</v>
      </c>
      <c r="C264" s="1" t="s">
        <v>579</v>
      </c>
      <c r="D264" s="1" t="s">
        <v>972</v>
      </c>
      <c r="E264" s="2"/>
      <c r="F264" s="3"/>
      <c r="G264" s="2">
        <v>1</v>
      </c>
      <c r="H264" s="3">
        <v>1</v>
      </c>
      <c r="I264" s="68" t="str">
        <f>VLOOKUP(C264,СПРАВОЧНИК!B:D,2,0)</f>
        <v>ЯПОНИЯ</v>
      </c>
      <c r="J264" s="68" t="str">
        <f>VLOOKUP(C264,СПРАВОЧНИК!B:D,3,0)</f>
        <v>ИНОМАРКИ</v>
      </c>
      <c r="K264" s="69" t="str">
        <f>VLOOKUP(СВОД2023[[#This Row],[ФО]],СПРАВОЧНИК!H:P,2,0)</f>
        <v>Дальневосточный ФО</v>
      </c>
    </row>
    <row r="265" spans="1:11" x14ac:dyDescent="0.2">
      <c r="A265" t="s">
        <v>649</v>
      </c>
      <c r="B265" t="s">
        <v>639</v>
      </c>
      <c r="C265" s="1" t="s">
        <v>579</v>
      </c>
      <c r="D265" s="1" t="s">
        <v>973</v>
      </c>
      <c r="E265" s="2"/>
      <c r="F265" s="3"/>
      <c r="G265" s="2"/>
      <c r="H265" s="3">
        <v>1</v>
      </c>
      <c r="I265" s="68" t="str">
        <f>VLOOKUP(C265,СПРАВОЧНИК!B:D,2,0)</f>
        <v>ЯПОНИЯ</v>
      </c>
      <c r="J265" s="68" t="str">
        <f>VLOOKUP(C265,СПРАВОЧНИК!B:D,3,0)</f>
        <v>ИНОМАРКИ</v>
      </c>
      <c r="K265" s="69" t="str">
        <f>VLOOKUP(СВОД2023[[#This Row],[ФО]],СПРАВОЧНИК!H:P,2,0)</f>
        <v>Дальневосточный ФО</v>
      </c>
    </row>
    <row r="266" spans="1:11" x14ac:dyDescent="0.2">
      <c r="A266" t="s">
        <v>649</v>
      </c>
      <c r="B266" t="s">
        <v>639</v>
      </c>
      <c r="C266" s="1" t="s">
        <v>579</v>
      </c>
      <c r="D266" s="1" t="s">
        <v>974</v>
      </c>
      <c r="E266" s="2">
        <v>1</v>
      </c>
      <c r="F266" s="3"/>
      <c r="G266" s="2">
        <v>1</v>
      </c>
      <c r="H266" s="3"/>
      <c r="I266" s="68" t="str">
        <f>VLOOKUP(C266,СПРАВОЧНИК!B:D,2,0)</f>
        <v>ЯПОНИЯ</v>
      </c>
      <c r="J266" s="68" t="str">
        <f>VLOOKUP(C266,СПРАВОЧНИК!B:D,3,0)</f>
        <v>ИНОМАРКИ</v>
      </c>
      <c r="K266" s="69" t="str">
        <f>VLOOKUP(СВОД2023[[#This Row],[ФО]],СПРАВОЧНИК!H:P,2,0)</f>
        <v>Дальневосточный ФО</v>
      </c>
    </row>
    <row r="267" spans="1:11" x14ac:dyDescent="0.2">
      <c r="A267" t="s">
        <v>649</v>
      </c>
      <c r="B267" t="s">
        <v>639</v>
      </c>
      <c r="C267" s="1" t="s">
        <v>579</v>
      </c>
      <c r="D267" s="1" t="s">
        <v>975</v>
      </c>
      <c r="E267" s="2">
        <v>2</v>
      </c>
      <c r="F267" s="3"/>
      <c r="G267" s="2">
        <v>8</v>
      </c>
      <c r="H267" s="3">
        <v>4</v>
      </c>
      <c r="I267" s="68" t="str">
        <f>VLOOKUP(C267,СПРАВОЧНИК!B:D,2,0)</f>
        <v>ЯПОНИЯ</v>
      </c>
      <c r="J267" s="68" t="str">
        <f>VLOOKUP(C267,СПРАВОЧНИК!B:D,3,0)</f>
        <v>ИНОМАРКИ</v>
      </c>
      <c r="K267" s="69" t="str">
        <f>VLOOKUP(СВОД2023[[#This Row],[ФО]],СПРАВОЧНИК!H:P,2,0)</f>
        <v>Дальневосточный ФО</v>
      </c>
    </row>
    <row r="268" spans="1:11" x14ac:dyDescent="0.2">
      <c r="A268" t="s">
        <v>649</v>
      </c>
      <c r="B268" t="s">
        <v>639</v>
      </c>
      <c r="C268" s="1" t="s">
        <v>579</v>
      </c>
      <c r="D268" s="1" t="s">
        <v>976</v>
      </c>
      <c r="E268" s="2"/>
      <c r="F268" s="3">
        <v>1</v>
      </c>
      <c r="G268" s="2">
        <v>1</v>
      </c>
      <c r="H268" s="3">
        <v>1</v>
      </c>
      <c r="I268" s="68" t="str">
        <f>VLOOKUP(C268,СПРАВОЧНИК!B:D,2,0)</f>
        <v>ЯПОНИЯ</v>
      </c>
      <c r="J268" s="68" t="str">
        <f>VLOOKUP(C268,СПРАВОЧНИК!B:D,3,0)</f>
        <v>ИНОМАРКИ</v>
      </c>
      <c r="K268" s="69" t="str">
        <f>VLOOKUP(СВОД2023[[#This Row],[ФО]],СПРАВОЧНИК!H:P,2,0)</f>
        <v>Дальневосточный ФО</v>
      </c>
    </row>
    <row r="269" spans="1:11" x14ac:dyDescent="0.2">
      <c r="A269" t="s">
        <v>649</v>
      </c>
      <c r="B269" t="s">
        <v>639</v>
      </c>
      <c r="C269" s="1" t="s">
        <v>579</v>
      </c>
      <c r="D269" s="1" t="s">
        <v>977</v>
      </c>
      <c r="E269" s="2">
        <v>2</v>
      </c>
      <c r="F269" s="3"/>
      <c r="G269" s="2">
        <v>2</v>
      </c>
      <c r="H269" s="3">
        <v>1</v>
      </c>
      <c r="I269" s="68" t="str">
        <f>VLOOKUP(C269,СПРАВОЧНИК!B:D,2,0)</f>
        <v>ЯПОНИЯ</v>
      </c>
      <c r="J269" s="68" t="str">
        <f>VLOOKUP(C269,СПРАВОЧНИК!B:D,3,0)</f>
        <v>ИНОМАРКИ</v>
      </c>
      <c r="K269" s="69" t="str">
        <f>VLOOKUP(СВОД2023[[#This Row],[ФО]],СПРАВОЧНИК!H:P,2,0)</f>
        <v>Дальневосточный ФО</v>
      </c>
    </row>
    <row r="270" spans="1:11" x14ac:dyDescent="0.2">
      <c r="A270" t="s">
        <v>649</v>
      </c>
      <c r="B270" t="s">
        <v>639</v>
      </c>
      <c r="C270" s="1" t="s">
        <v>579</v>
      </c>
      <c r="D270" s="1" t="s">
        <v>978</v>
      </c>
      <c r="E270" s="2"/>
      <c r="F270" s="3"/>
      <c r="G270" s="2">
        <v>1</v>
      </c>
      <c r="H270" s="3">
        <v>1</v>
      </c>
      <c r="I270" s="68" t="str">
        <f>VLOOKUP(C270,СПРАВОЧНИК!B:D,2,0)</f>
        <v>ЯПОНИЯ</v>
      </c>
      <c r="J270" s="68" t="str">
        <f>VLOOKUP(C270,СПРАВОЧНИК!B:D,3,0)</f>
        <v>ИНОМАРКИ</v>
      </c>
      <c r="K270" s="69" t="str">
        <f>VLOOKUP(СВОД2023[[#This Row],[ФО]],СПРАВОЧНИК!H:P,2,0)</f>
        <v>Дальневосточный ФО</v>
      </c>
    </row>
    <row r="271" spans="1:11" x14ac:dyDescent="0.2">
      <c r="A271" t="s">
        <v>649</v>
      </c>
      <c r="B271" t="s">
        <v>639</v>
      </c>
      <c r="C271" s="1" t="s">
        <v>579</v>
      </c>
      <c r="D271" s="1" t="s">
        <v>979</v>
      </c>
      <c r="E271" s="2">
        <v>3</v>
      </c>
      <c r="F271" s="3"/>
      <c r="G271" s="2">
        <v>19</v>
      </c>
      <c r="H271" s="3">
        <v>4</v>
      </c>
      <c r="I271" s="68" t="str">
        <f>VLOOKUP(C271,СПРАВОЧНИК!B:D,2,0)</f>
        <v>ЯПОНИЯ</v>
      </c>
      <c r="J271" s="68" t="str">
        <f>VLOOKUP(C271,СПРАВОЧНИК!B:D,3,0)</f>
        <v>ИНОМАРКИ</v>
      </c>
      <c r="K271" s="69" t="str">
        <f>VLOOKUP(СВОД2023[[#This Row],[ФО]],СПРАВОЧНИК!H:P,2,0)</f>
        <v>Дальневосточный ФО</v>
      </c>
    </row>
    <row r="272" spans="1:11" x14ac:dyDescent="0.2">
      <c r="A272" t="s">
        <v>649</v>
      </c>
      <c r="B272" t="s">
        <v>639</v>
      </c>
      <c r="C272" s="1" t="s">
        <v>610</v>
      </c>
      <c r="D272" s="1" t="s">
        <v>611</v>
      </c>
      <c r="E272" s="2">
        <v>2</v>
      </c>
      <c r="F272" s="3">
        <v>2</v>
      </c>
      <c r="G272" s="2">
        <v>14</v>
      </c>
      <c r="H272" s="3">
        <v>16</v>
      </c>
      <c r="I272" s="68" t="str">
        <f>VLOOKUP(C272,СПРАВОЧНИК!B:D,2,0)</f>
        <v>РОССИЯ</v>
      </c>
      <c r="J272" s="68" t="str">
        <f>VLOOKUP(C272,СПРАВОЧНИК!B:D,3,0)</f>
        <v>ОТЕЧЕСТВЕННЫЕ</v>
      </c>
      <c r="K272" s="69" t="str">
        <f>VLOOKUP(СВОД2023[[#This Row],[ФО]],СПРАВОЧНИК!H:P,2,0)</f>
        <v>Дальневосточный ФО</v>
      </c>
    </row>
    <row r="273" spans="1:11" x14ac:dyDescent="0.2">
      <c r="A273" t="s">
        <v>649</v>
      </c>
      <c r="B273" t="s">
        <v>639</v>
      </c>
      <c r="C273" s="1" t="s">
        <v>610</v>
      </c>
      <c r="D273" s="1" t="s">
        <v>612</v>
      </c>
      <c r="E273" s="2">
        <v>15</v>
      </c>
      <c r="F273" s="3">
        <v>32</v>
      </c>
      <c r="G273" s="2">
        <v>100</v>
      </c>
      <c r="H273" s="3">
        <v>264</v>
      </c>
      <c r="I273" s="68" t="str">
        <f>VLOOKUP(C273,СПРАВОЧНИК!B:D,2,0)</f>
        <v>РОССИЯ</v>
      </c>
      <c r="J273" s="68" t="str">
        <f>VLOOKUP(C273,СПРАВОЧНИК!B:D,3,0)</f>
        <v>ОТЕЧЕСТВЕННЫЕ</v>
      </c>
      <c r="K273" s="69" t="str">
        <f>VLOOKUP(СВОД2023[[#This Row],[ФО]],СПРАВОЧНИК!H:P,2,0)</f>
        <v>Дальневосточный ФО</v>
      </c>
    </row>
    <row r="274" spans="1:11" x14ac:dyDescent="0.2">
      <c r="A274" t="s">
        <v>649</v>
      </c>
      <c r="B274" t="s">
        <v>639</v>
      </c>
      <c r="C274" s="1" t="s">
        <v>614</v>
      </c>
      <c r="D274" s="1" t="s">
        <v>980</v>
      </c>
      <c r="E274" s="2"/>
      <c r="F274" s="3"/>
      <c r="G274" s="2">
        <v>1</v>
      </c>
      <c r="H274" s="3"/>
      <c r="I274" s="68" t="str">
        <f>VLOOKUP(C274,СПРАВОЧНИК!B:D,2,0)</f>
        <v>ЕВРОПА</v>
      </c>
      <c r="J274" s="68" t="str">
        <f>VLOOKUP(C274,СПРАВОЧНИК!B:D,3,0)</f>
        <v>ИНОМАРКИ</v>
      </c>
      <c r="K274" s="69" t="str">
        <f>VLOOKUP(СВОД2023[[#This Row],[ФО]],СПРАВОЧНИК!H:P,2,0)</f>
        <v>Дальневосточный ФО</v>
      </c>
    </row>
    <row r="275" spans="1:11" x14ac:dyDescent="0.2">
      <c r="A275" t="s">
        <v>649</v>
      </c>
      <c r="B275" t="s">
        <v>639</v>
      </c>
      <c r="C275" s="1" t="s">
        <v>614</v>
      </c>
      <c r="D275" s="1" t="s">
        <v>981</v>
      </c>
      <c r="E275" s="2">
        <v>1</v>
      </c>
      <c r="F275" s="3"/>
      <c r="G275" s="2">
        <v>4</v>
      </c>
      <c r="H275" s="3"/>
      <c r="I275" s="68" t="str">
        <f>VLOOKUP(C275,СПРАВОЧНИК!B:D,2,0)</f>
        <v>ЕВРОПА</v>
      </c>
      <c r="J275" s="68" t="str">
        <f>VLOOKUP(C275,СПРАВОЧНИК!B:D,3,0)</f>
        <v>ИНОМАРКИ</v>
      </c>
      <c r="K275" s="69" t="str">
        <f>VLOOKUP(СВОД2023[[#This Row],[ФО]],СПРАВОЧНИК!H:P,2,0)</f>
        <v>Дальневосточный ФО</v>
      </c>
    </row>
    <row r="276" spans="1:11" x14ac:dyDescent="0.2">
      <c r="A276" t="s">
        <v>649</v>
      </c>
      <c r="B276" t="s">
        <v>639</v>
      </c>
      <c r="C276" s="1" t="s">
        <v>614</v>
      </c>
      <c r="D276" s="1" t="s">
        <v>982</v>
      </c>
      <c r="E276" s="2">
        <v>1</v>
      </c>
      <c r="F276" s="3"/>
      <c r="G276" s="2">
        <v>2</v>
      </c>
      <c r="H276" s="3"/>
      <c r="I276" s="68" t="str">
        <f>VLOOKUP(C276,СПРАВОЧНИК!B:D,2,0)</f>
        <v>ЕВРОПА</v>
      </c>
      <c r="J276" s="68" t="str">
        <f>VLOOKUP(C276,СПРАВОЧНИК!B:D,3,0)</f>
        <v>ИНОМАРКИ</v>
      </c>
      <c r="K276" s="69" t="str">
        <f>VLOOKUP(СВОД2023[[#This Row],[ФО]],СПРАВОЧНИК!H:P,2,0)</f>
        <v>Дальневосточный ФО</v>
      </c>
    </row>
    <row r="277" spans="1:11" x14ac:dyDescent="0.2">
      <c r="A277" t="s">
        <v>649</v>
      </c>
      <c r="B277" t="s">
        <v>639</v>
      </c>
      <c r="C277" s="1" t="s">
        <v>614</v>
      </c>
      <c r="D277" s="1" t="s">
        <v>983</v>
      </c>
      <c r="E277" s="2">
        <v>1</v>
      </c>
      <c r="F277" s="3">
        <v>3</v>
      </c>
      <c r="G277" s="2">
        <v>2</v>
      </c>
      <c r="H277" s="3">
        <v>20</v>
      </c>
      <c r="I277" s="68" t="str">
        <f>VLOOKUP(C277,СПРАВОЧНИК!B:D,2,0)</f>
        <v>ЕВРОПА</v>
      </c>
      <c r="J277" s="68" t="str">
        <f>VLOOKUP(C277,СПРАВОЧНИК!B:D,3,0)</f>
        <v>ИНОМАРКИ</v>
      </c>
      <c r="K277" s="69" t="str">
        <f>VLOOKUP(СВОД2023[[#This Row],[ФО]],СПРАВОЧНИК!H:P,2,0)</f>
        <v>Дальневосточный ФО</v>
      </c>
    </row>
    <row r="278" spans="1:11" x14ac:dyDescent="0.2">
      <c r="A278" t="s">
        <v>649</v>
      </c>
      <c r="B278" t="s">
        <v>639</v>
      </c>
      <c r="C278" s="1" t="s">
        <v>614</v>
      </c>
      <c r="D278" s="1" t="s">
        <v>984</v>
      </c>
      <c r="E278" s="2"/>
      <c r="F278" s="3"/>
      <c r="G278" s="2"/>
      <c r="H278" s="3">
        <v>2</v>
      </c>
      <c r="I278" s="68" t="str">
        <f>VLOOKUP(C278,СПРАВОЧНИК!B:D,2,0)</f>
        <v>ЕВРОПА</v>
      </c>
      <c r="J278" s="68" t="str">
        <f>VLOOKUP(C278,СПРАВОЧНИК!B:D,3,0)</f>
        <v>ИНОМАРКИ</v>
      </c>
      <c r="K278" s="69" t="str">
        <f>VLOOKUP(СВОД2023[[#This Row],[ФО]],СПРАВОЧНИК!H:P,2,0)</f>
        <v>Дальневосточный ФО</v>
      </c>
    </row>
    <row r="279" spans="1:11" x14ac:dyDescent="0.2">
      <c r="A279" t="s">
        <v>649</v>
      </c>
      <c r="B279" t="s">
        <v>639</v>
      </c>
      <c r="C279" s="1" t="s">
        <v>614</v>
      </c>
      <c r="D279" s="1" t="s">
        <v>985</v>
      </c>
      <c r="E279" s="2"/>
      <c r="F279" s="3">
        <v>1</v>
      </c>
      <c r="G279" s="2"/>
      <c r="H279" s="3">
        <v>17</v>
      </c>
      <c r="I279" s="68" t="str">
        <f>VLOOKUP(C279,СПРАВОЧНИК!B:D,2,0)</f>
        <v>ЕВРОПА</v>
      </c>
      <c r="J279" s="68" t="str">
        <f>VLOOKUP(C279,СПРАВОЧНИК!B:D,3,0)</f>
        <v>ИНОМАРКИ</v>
      </c>
      <c r="K279" s="69" t="str">
        <f>VLOOKUP(СВОД2023[[#This Row],[ФО]],СПРАВОЧНИК!H:P,2,0)</f>
        <v>Дальневосточный ФО</v>
      </c>
    </row>
    <row r="280" spans="1:11" x14ac:dyDescent="0.2">
      <c r="A280" t="s">
        <v>649</v>
      </c>
      <c r="B280" t="s">
        <v>639</v>
      </c>
      <c r="C280" s="1" t="s">
        <v>614</v>
      </c>
      <c r="D280" s="1" t="s">
        <v>986</v>
      </c>
      <c r="E280" s="2"/>
      <c r="F280" s="3"/>
      <c r="G280" s="2"/>
      <c r="H280" s="3">
        <v>7</v>
      </c>
      <c r="I280" s="68" t="str">
        <f>VLOOKUP(C280,СПРАВОЧНИК!B:D,2,0)</f>
        <v>ЕВРОПА</v>
      </c>
      <c r="J280" s="68" t="str">
        <f>VLOOKUP(C280,СПРАВОЧНИК!B:D,3,0)</f>
        <v>ИНОМАРКИ</v>
      </c>
      <c r="K280" s="69" t="str">
        <f>VLOOKUP(СВОД2023[[#This Row],[ФО]],СПРАВОЧНИК!H:P,2,0)</f>
        <v>Дальневосточный ФО</v>
      </c>
    </row>
    <row r="281" spans="1:11" x14ac:dyDescent="0.2">
      <c r="A281" t="s">
        <v>649</v>
      </c>
      <c r="B281" t="s">
        <v>639</v>
      </c>
      <c r="C281" s="1" t="s">
        <v>614</v>
      </c>
      <c r="D281" s="1" t="s">
        <v>987</v>
      </c>
      <c r="E281" s="2"/>
      <c r="F281" s="3"/>
      <c r="G281" s="2">
        <v>1</v>
      </c>
      <c r="H281" s="3"/>
      <c r="I281" s="68" t="str">
        <f>VLOOKUP(C281,СПРАВОЧНИК!B:D,2,0)</f>
        <v>ЕВРОПА</v>
      </c>
      <c r="J281" s="68" t="str">
        <f>VLOOKUP(C281,СПРАВОЧНИК!B:D,3,0)</f>
        <v>ИНОМАРКИ</v>
      </c>
      <c r="K281" s="69" t="str">
        <f>VLOOKUP(СВОД2023[[#This Row],[ФО]],СПРАВОЧНИК!H:P,2,0)</f>
        <v>Дальневосточный ФО</v>
      </c>
    </row>
    <row r="282" spans="1:11" x14ac:dyDescent="0.2">
      <c r="A282" t="s">
        <v>649</v>
      </c>
      <c r="B282" t="s">
        <v>639</v>
      </c>
      <c r="C282" s="1" t="s">
        <v>614</v>
      </c>
      <c r="D282" s="1" t="s">
        <v>988</v>
      </c>
      <c r="E282" s="2"/>
      <c r="F282" s="3"/>
      <c r="G282" s="2">
        <v>1</v>
      </c>
      <c r="H282" s="3">
        <v>2</v>
      </c>
      <c r="I282" s="68" t="str">
        <f>VLOOKUP(C282,СПРАВОЧНИК!B:D,2,0)</f>
        <v>ЕВРОПА</v>
      </c>
      <c r="J282" s="68" t="str">
        <f>VLOOKUP(C282,СПРАВОЧНИК!B:D,3,0)</f>
        <v>ИНОМАРКИ</v>
      </c>
      <c r="K282" s="69" t="str">
        <f>VLOOKUP(СВОД2023[[#This Row],[ФО]],СПРАВОЧНИК!H:P,2,0)</f>
        <v>Дальневосточный ФО</v>
      </c>
    </row>
    <row r="283" spans="1:11" x14ac:dyDescent="0.2">
      <c r="A283" t="s">
        <v>649</v>
      </c>
      <c r="B283" t="s">
        <v>639</v>
      </c>
      <c r="C283" s="1" t="s">
        <v>616</v>
      </c>
      <c r="D283" s="1" t="s">
        <v>620</v>
      </c>
      <c r="E283" s="2"/>
      <c r="F283" s="3"/>
      <c r="G283" s="2"/>
      <c r="H283" s="3">
        <v>1</v>
      </c>
      <c r="I283" s="68" t="str">
        <f>VLOOKUP(C283,СПРАВОЧНИК!B:D,2,0)</f>
        <v>ЕВРОПА</v>
      </c>
      <c r="J283" s="68" t="str">
        <f>VLOOKUP(C283,СПРАВОЧНИК!B:D,3,0)</f>
        <v>ИНОМАРКИ</v>
      </c>
      <c r="K283" s="69" t="str">
        <f>VLOOKUP(СВОД2023[[#This Row],[ФО]],СПРАВОЧНИК!H:P,2,0)</f>
        <v>Дальневосточный ФО</v>
      </c>
    </row>
    <row r="284" spans="1:11" x14ac:dyDescent="0.2">
      <c r="A284" t="s">
        <v>649</v>
      </c>
      <c r="B284" t="s">
        <v>639</v>
      </c>
      <c r="C284" s="1" t="s">
        <v>616</v>
      </c>
      <c r="D284" s="1" t="s">
        <v>623</v>
      </c>
      <c r="E284" s="2"/>
      <c r="F284" s="3"/>
      <c r="G284" s="2">
        <v>1</v>
      </c>
      <c r="H284" s="3"/>
      <c r="I284" s="68" t="str">
        <f>VLOOKUP(C284,СПРАВОЧНИК!B:D,2,0)</f>
        <v>ЕВРОПА</v>
      </c>
      <c r="J284" s="68" t="str">
        <f>VLOOKUP(C284,СПРАВОЧНИК!B:D,3,0)</f>
        <v>ИНОМАРКИ</v>
      </c>
      <c r="K284" s="69" t="str">
        <f>VLOOKUP(СВОД2023[[#This Row],[ФО]],СПРАВОЧНИК!H:P,2,0)</f>
        <v>Дальневосточный ФО</v>
      </c>
    </row>
    <row r="285" spans="1:11" x14ac:dyDescent="0.2">
      <c r="A285" t="s">
        <v>649</v>
      </c>
      <c r="B285" t="s">
        <v>639</v>
      </c>
      <c r="C285" s="1" t="s">
        <v>616</v>
      </c>
      <c r="D285" s="1" t="s">
        <v>624</v>
      </c>
      <c r="E285" s="2"/>
      <c r="F285" s="3"/>
      <c r="G285" s="2">
        <v>2</v>
      </c>
      <c r="H285" s="3"/>
      <c r="I285" s="68" t="str">
        <f>VLOOKUP(C285,СПРАВОЧНИК!B:D,2,0)</f>
        <v>ЕВРОПА</v>
      </c>
      <c r="J285" s="68" t="str">
        <f>VLOOKUP(C285,СПРАВОЧНИК!B:D,3,0)</f>
        <v>ИНОМАРКИ</v>
      </c>
      <c r="K285" s="69" t="str">
        <f>VLOOKUP(СВОД2023[[#This Row],[ФО]],СПРАВОЧНИК!H:P,2,0)</f>
        <v>Дальневосточный ФО</v>
      </c>
    </row>
    <row r="286" spans="1:11" x14ac:dyDescent="0.2">
      <c r="A286" t="s">
        <v>649</v>
      </c>
      <c r="B286" t="s">
        <v>639</v>
      </c>
      <c r="C286" s="1" t="s">
        <v>616</v>
      </c>
      <c r="D286" s="1" t="s">
        <v>625</v>
      </c>
      <c r="E286" s="2"/>
      <c r="F286" s="3">
        <v>1</v>
      </c>
      <c r="G286" s="2"/>
      <c r="H286" s="3">
        <v>2</v>
      </c>
      <c r="I286" s="68" t="str">
        <f>VLOOKUP(C286,СПРАВОЧНИК!B:D,2,0)</f>
        <v>ЕВРОПА</v>
      </c>
      <c r="J286" s="68" t="str">
        <f>VLOOKUP(C286,СПРАВОЧНИК!B:D,3,0)</f>
        <v>ИНОМАРКИ</v>
      </c>
      <c r="K286" s="69" t="str">
        <f>VLOOKUP(СВОД2023[[#This Row],[ФО]],СПРАВОЧНИК!H:P,2,0)</f>
        <v>Дальневосточный ФО</v>
      </c>
    </row>
    <row r="287" spans="1:11" x14ac:dyDescent="0.2">
      <c r="A287" t="s">
        <v>649</v>
      </c>
      <c r="B287" t="s">
        <v>639</v>
      </c>
      <c r="C287" s="1" t="s">
        <v>626</v>
      </c>
      <c r="D287" s="1" t="s">
        <v>627</v>
      </c>
      <c r="E287" s="2">
        <v>1</v>
      </c>
      <c r="F287" s="3"/>
      <c r="G287" s="2">
        <v>2</v>
      </c>
      <c r="H287" s="3"/>
      <c r="I287" s="68" t="str">
        <f>VLOOKUP(C287,СПРАВОЧНИК!B:D,2,0)</f>
        <v>КИТАЙ</v>
      </c>
      <c r="J287" s="68" t="str">
        <f>VLOOKUP(C287,СПРАВОЧНИК!B:D,3,0)</f>
        <v>ИНОМАРКИ</v>
      </c>
      <c r="K287" s="69" t="str">
        <f>VLOOKUP(СВОД2023[[#This Row],[ФО]],СПРАВОЧНИК!H:P,2,0)</f>
        <v>Дальневосточный ФО</v>
      </c>
    </row>
    <row r="288" spans="1:11" x14ac:dyDescent="0.2">
      <c r="A288" t="s">
        <v>649</v>
      </c>
      <c r="B288" t="s">
        <v>639</v>
      </c>
      <c r="C288" s="1" t="s">
        <v>626</v>
      </c>
      <c r="D288" s="1" t="s">
        <v>628</v>
      </c>
      <c r="E288" s="2">
        <v>1</v>
      </c>
      <c r="F288" s="3"/>
      <c r="G288" s="2">
        <v>2</v>
      </c>
      <c r="H288" s="3"/>
      <c r="I288" s="68" t="str">
        <f>VLOOKUP(C288,СПРАВОЧНИК!B:D,2,0)</f>
        <v>КИТАЙ</v>
      </c>
      <c r="J288" s="68" t="str">
        <f>VLOOKUP(C288,СПРАВОЧНИК!B:D,3,0)</f>
        <v>ИНОМАРКИ</v>
      </c>
      <c r="K288" s="69" t="str">
        <f>VLOOKUP(СВОД2023[[#This Row],[ФО]],СПРАВОЧНИК!H:P,2,0)</f>
        <v>Дальневосточный ФО</v>
      </c>
    </row>
    <row r="289" spans="1:11" x14ac:dyDescent="0.2">
      <c r="A289" t="s">
        <v>649</v>
      </c>
      <c r="B289" t="s">
        <v>639</v>
      </c>
      <c r="C289" s="1" t="s">
        <v>629</v>
      </c>
      <c r="D289" s="1" t="s">
        <v>630</v>
      </c>
      <c r="E289" s="2"/>
      <c r="F289" s="3"/>
      <c r="G289" s="2"/>
      <c r="H289" s="3">
        <v>1</v>
      </c>
      <c r="I289" s="68" t="str">
        <f>VLOOKUP(C289,СПРАВОЧНИК!B:D,2,0)</f>
        <v>КИТАЙ</v>
      </c>
      <c r="J289" s="68" t="str">
        <f>VLOOKUP(C289,СПРАВОЧНИК!B:D,3,0)</f>
        <v>ИНОМАРКИ</v>
      </c>
      <c r="K289" s="69" t="str">
        <f>VLOOKUP(СВОД2023[[#This Row],[ФО]],СПРАВОЧНИК!H:P,2,0)</f>
        <v>Дальневосточный ФО</v>
      </c>
    </row>
    <row r="290" spans="1:11" x14ac:dyDescent="0.2">
      <c r="A290" t="s">
        <v>649</v>
      </c>
      <c r="B290" t="s">
        <v>640</v>
      </c>
      <c r="C290" s="1" t="s">
        <v>2</v>
      </c>
      <c r="D290" s="1" t="s">
        <v>4</v>
      </c>
      <c r="E290" s="2"/>
      <c r="F290" s="3"/>
      <c r="G290" s="2">
        <v>2</v>
      </c>
      <c r="H290" s="3">
        <v>1</v>
      </c>
      <c r="I290" s="68" t="str">
        <f>VLOOKUP(C290,СПРАВОЧНИК!B:D,2,0)</f>
        <v>ЯПОНИЯ</v>
      </c>
      <c r="J290" s="68" t="str">
        <f>VLOOKUP(C290,СПРАВОЧНИК!B:D,3,0)</f>
        <v>ИНОМАРКИ</v>
      </c>
      <c r="K290" s="69" t="str">
        <f>VLOOKUP(СВОД2023[[#This Row],[ФО]],СПРАВОЧНИК!H:P,2,0)</f>
        <v>Приволжский ФО</v>
      </c>
    </row>
    <row r="291" spans="1:11" x14ac:dyDescent="0.2">
      <c r="A291" t="s">
        <v>649</v>
      </c>
      <c r="B291" t="s">
        <v>640</v>
      </c>
      <c r="C291" s="1" t="s">
        <v>2</v>
      </c>
      <c r="D291" s="1" t="s">
        <v>5</v>
      </c>
      <c r="E291" s="2"/>
      <c r="F291" s="3">
        <v>1</v>
      </c>
      <c r="G291" s="2"/>
      <c r="H291" s="3">
        <v>1</v>
      </c>
      <c r="I291" s="68" t="str">
        <f>VLOOKUP(C291,СПРАВОЧНИК!B:D,2,0)</f>
        <v>ЯПОНИЯ</v>
      </c>
      <c r="J291" s="68" t="str">
        <f>VLOOKUP(C291,СПРАВОЧНИК!B:D,3,0)</f>
        <v>ИНОМАРКИ</v>
      </c>
      <c r="K291" s="69" t="str">
        <f>VLOOKUP(СВОД2023[[#This Row],[ФО]],СПРАВОЧНИК!H:P,2,0)</f>
        <v>Приволжский ФО</v>
      </c>
    </row>
    <row r="292" spans="1:11" x14ac:dyDescent="0.2">
      <c r="A292" t="s">
        <v>649</v>
      </c>
      <c r="B292" t="s">
        <v>640</v>
      </c>
      <c r="C292" s="1" t="s">
        <v>2</v>
      </c>
      <c r="D292" s="1" t="s">
        <v>6</v>
      </c>
      <c r="E292" s="2"/>
      <c r="F292" s="3"/>
      <c r="G292" s="2">
        <v>1</v>
      </c>
      <c r="H292" s="3"/>
      <c r="I292" s="68" t="str">
        <f>VLOOKUP(C292,СПРАВОЧНИК!B:D,2,0)</f>
        <v>ЯПОНИЯ</v>
      </c>
      <c r="J292" s="68" t="str">
        <f>VLOOKUP(C292,СПРАВОЧНИК!B:D,3,0)</f>
        <v>ИНОМАРКИ</v>
      </c>
      <c r="K292" s="69" t="str">
        <f>VLOOKUP(СВОД2023[[#This Row],[ФО]],СПРАВОЧНИК!H:P,2,0)</f>
        <v>Приволжский ФО</v>
      </c>
    </row>
    <row r="293" spans="1:11" x14ac:dyDescent="0.2">
      <c r="A293" t="s">
        <v>649</v>
      </c>
      <c r="B293" t="s">
        <v>640</v>
      </c>
      <c r="C293" s="1" t="s">
        <v>18</v>
      </c>
      <c r="D293" s="1" t="s">
        <v>19</v>
      </c>
      <c r="E293" s="2"/>
      <c r="F293" s="3"/>
      <c r="G293" s="2">
        <v>1</v>
      </c>
      <c r="H293" s="3"/>
      <c r="I293" s="68" t="str">
        <f>VLOOKUP(C293,СПРАВОЧНИК!B:D,2,0)</f>
        <v>ЕВРОПА</v>
      </c>
      <c r="J293" s="68" t="str">
        <f>VLOOKUP(C293,СПРАВОЧНИК!B:D,3,0)</f>
        <v>ИНОМАРКИ</v>
      </c>
      <c r="K293" s="69" t="str">
        <f>VLOOKUP(СВОД2023[[#This Row],[ФО]],СПРАВОЧНИК!H:P,2,0)</f>
        <v>Приволжский ФО</v>
      </c>
    </row>
    <row r="294" spans="1:11" x14ac:dyDescent="0.2">
      <c r="A294" t="s">
        <v>649</v>
      </c>
      <c r="B294" t="s">
        <v>640</v>
      </c>
      <c r="C294" s="1" t="s">
        <v>18</v>
      </c>
      <c r="D294" s="1" t="s">
        <v>673</v>
      </c>
      <c r="E294" s="2"/>
      <c r="F294" s="3"/>
      <c r="G294" s="2">
        <v>1</v>
      </c>
      <c r="H294" s="3"/>
      <c r="I294" s="68" t="str">
        <f>VLOOKUP(C294,СПРАВОЧНИК!B:D,2,0)</f>
        <v>ЕВРОПА</v>
      </c>
      <c r="J294" s="68" t="str">
        <f>VLOOKUP(C294,СПРАВОЧНИК!B:D,3,0)</f>
        <v>ИНОМАРКИ</v>
      </c>
      <c r="K294" s="69" t="str">
        <f>VLOOKUP(СВОД2023[[#This Row],[ФО]],СПРАВОЧНИК!H:P,2,0)</f>
        <v>Приволжский ФО</v>
      </c>
    </row>
    <row r="295" spans="1:11" x14ac:dyDescent="0.2">
      <c r="A295" t="s">
        <v>649</v>
      </c>
      <c r="B295" t="s">
        <v>640</v>
      </c>
      <c r="C295" s="1" t="s">
        <v>18</v>
      </c>
      <c r="D295" s="1" t="s">
        <v>20</v>
      </c>
      <c r="E295" s="2"/>
      <c r="F295" s="3"/>
      <c r="G295" s="2"/>
      <c r="H295" s="3">
        <v>1</v>
      </c>
      <c r="I295" s="68" t="str">
        <f>VLOOKUP(C295,СПРАВОЧНИК!B:D,2,0)</f>
        <v>ЕВРОПА</v>
      </c>
      <c r="J295" s="68" t="str">
        <f>VLOOKUP(C295,СПРАВОЧНИК!B:D,3,0)</f>
        <v>ИНОМАРКИ</v>
      </c>
      <c r="K295" s="69" t="str">
        <f>VLOOKUP(СВОД2023[[#This Row],[ФО]],СПРАВОЧНИК!H:P,2,0)</f>
        <v>Приволжский ФО</v>
      </c>
    </row>
    <row r="296" spans="1:11" x14ac:dyDescent="0.2">
      <c r="A296" t="s">
        <v>649</v>
      </c>
      <c r="B296" t="s">
        <v>640</v>
      </c>
      <c r="C296" s="1" t="s">
        <v>21</v>
      </c>
      <c r="D296" s="1" t="s">
        <v>989</v>
      </c>
      <c r="E296" s="2">
        <v>2</v>
      </c>
      <c r="F296" s="3">
        <v>1</v>
      </c>
      <c r="G296" s="2">
        <v>5</v>
      </c>
      <c r="H296" s="3">
        <v>9</v>
      </c>
      <c r="I296" s="68" t="str">
        <f>VLOOKUP(C296,СПРАВОЧНИК!B:D,2,0)</f>
        <v>ЕВРОПА</v>
      </c>
      <c r="J296" s="68" t="str">
        <f>VLOOKUP(C296,СПРАВОЧНИК!B:D,3,0)</f>
        <v>ИНОМАРКИ</v>
      </c>
      <c r="K296" s="69" t="str">
        <f>VLOOKUP(СВОД2023[[#This Row],[ФО]],СПРАВОЧНИК!H:P,2,0)</f>
        <v>Приволжский ФО</v>
      </c>
    </row>
    <row r="297" spans="1:11" x14ac:dyDescent="0.2">
      <c r="A297" t="s">
        <v>649</v>
      </c>
      <c r="B297" t="s">
        <v>640</v>
      </c>
      <c r="C297" s="1" t="s">
        <v>21</v>
      </c>
      <c r="D297" s="1" t="s">
        <v>990</v>
      </c>
      <c r="E297" s="2"/>
      <c r="F297" s="3"/>
      <c r="G297" s="2"/>
      <c r="H297" s="3">
        <v>2</v>
      </c>
      <c r="I297" s="68" t="str">
        <f>VLOOKUP(C297,СПРАВОЧНИК!B:D,2,0)</f>
        <v>ЕВРОПА</v>
      </c>
      <c r="J297" s="68" t="str">
        <f>VLOOKUP(C297,СПРАВОЧНИК!B:D,3,0)</f>
        <v>ИНОМАРКИ</v>
      </c>
      <c r="K297" s="69" t="str">
        <f>VLOOKUP(СВОД2023[[#This Row],[ФО]],СПРАВОЧНИК!H:P,2,0)</f>
        <v>Приволжский ФО</v>
      </c>
    </row>
    <row r="298" spans="1:11" x14ac:dyDescent="0.2">
      <c r="A298" t="s">
        <v>649</v>
      </c>
      <c r="B298" t="s">
        <v>640</v>
      </c>
      <c r="C298" s="1" t="s">
        <v>21</v>
      </c>
      <c r="D298" s="1" t="s">
        <v>991</v>
      </c>
      <c r="E298" s="2">
        <v>3</v>
      </c>
      <c r="F298" s="3"/>
      <c r="G298" s="2">
        <v>7</v>
      </c>
      <c r="H298" s="3">
        <v>26</v>
      </c>
      <c r="I298" s="68" t="str">
        <f>VLOOKUP(C298,СПРАВОЧНИК!B:D,2,0)</f>
        <v>ЕВРОПА</v>
      </c>
      <c r="J298" s="68" t="str">
        <f>VLOOKUP(C298,СПРАВОЧНИК!B:D,3,0)</f>
        <v>ИНОМАРКИ</v>
      </c>
      <c r="K298" s="69" t="str">
        <f>VLOOKUP(СВОД2023[[#This Row],[ФО]],СПРАВОЧНИК!H:P,2,0)</f>
        <v>Приволжский ФО</v>
      </c>
    </row>
    <row r="299" spans="1:11" x14ac:dyDescent="0.2">
      <c r="A299" t="s">
        <v>649</v>
      </c>
      <c r="B299" t="s">
        <v>640</v>
      </c>
      <c r="C299" s="1" t="s">
        <v>21</v>
      </c>
      <c r="D299" s="1" t="s">
        <v>992</v>
      </c>
      <c r="E299" s="2"/>
      <c r="F299" s="3"/>
      <c r="G299" s="2">
        <v>2</v>
      </c>
      <c r="H299" s="3">
        <v>10</v>
      </c>
      <c r="I299" s="68" t="str">
        <f>VLOOKUP(C299,СПРАВОЧНИК!B:D,2,0)</f>
        <v>ЕВРОПА</v>
      </c>
      <c r="J299" s="68" t="str">
        <f>VLOOKUP(C299,СПРАВОЧНИК!B:D,3,0)</f>
        <v>ИНОМАРКИ</v>
      </c>
      <c r="K299" s="69" t="str">
        <f>VLOOKUP(СВОД2023[[#This Row],[ФО]],СПРАВОЧНИК!H:P,2,0)</f>
        <v>Приволжский ФО</v>
      </c>
    </row>
    <row r="300" spans="1:11" x14ac:dyDescent="0.2">
      <c r="A300" t="s">
        <v>649</v>
      </c>
      <c r="B300" t="s">
        <v>640</v>
      </c>
      <c r="C300" s="1" t="s">
        <v>21</v>
      </c>
      <c r="D300" s="1" t="s">
        <v>916</v>
      </c>
      <c r="E300" s="2">
        <v>3</v>
      </c>
      <c r="F300" s="3">
        <v>3</v>
      </c>
      <c r="G300" s="2">
        <v>10</v>
      </c>
      <c r="H300" s="3">
        <v>34</v>
      </c>
      <c r="I300" s="68" t="str">
        <f>VLOOKUP(C300,СПРАВОЧНИК!B:D,2,0)</f>
        <v>ЕВРОПА</v>
      </c>
      <c r="J300" s="68" t="str">
        <f>VLOOKUP(C300,СПРАВОЧНИК!B:D,3,0)</f>
        <v>ИНОМАРКИ</v>
      </c>
      <c r="K300" s="69" t="str">
        <f>VLOOKUP(СВОД2023[[#This Row],[ФО]],СПРАВОЧНИК!H:P,2,0)</f>
        <v>Приволжский ФО</v>
      </c>
    </row>
    <row r="301" spans="1:11" x14ac:dyDescent="0.2">
      <c r="A301" t="s">
        <v>649</v>
      </c>
      <c r="B301" t="s">
        <v>640</v>
      </c>
      <c r="C301" s="1" t="s">
        <v>21</v>
      </c>
      <c r="D301" s="1" t="s">
        <v>993</v>
      </c>
      <c r="E301" s="2"/>
      <c r="F301" s="3">
        <v>1</v>
      </c>
      <c r="G301" s="2">
        <v>1</v>
      </c>
      <c r="H301" s="3">
        <v>12</v>
      </c>
      <c r="I301" s="68" t="str">
        <f>VLOOKUP(C301,СПРАВОЧНИК!B:D,2,0)</f>
        <v>ЕВРОПА</v>
      </c>
      <c r="J301" s="68" t="str">
        <f>VLOOKUP(C301,СПРАВОЧНИК!B:D,3,0)</f>
        <v>ИНОМАРКИ</v>
      </c>
      <c r="K301" s="69" t="str">
        <f>VLOOKUP(СВОД2023[[#This Row],[ФО]],СПРАВОЧНИК!H:P,2,0)</f>
        <v>Приволжский ФО</v>
      </c>
    </row>
    <row r="302" spans="1:11" x14ac:dyDescent="0.2">
      <c r="A302" t="s">
        <v>649</v>
      </c>
      <c r="B302" t="s">
        <v>640</v>
      </c>
      <c r="C302" s="1" t="s">
        <v>21</v>
      </c>
      <c r="D302" s="1" t="s">
        <v>917</v>
      </c>
      <c r="E302" s="2"/>
      <c r="F302" s="3"/>
      <c r="G302" s="2">
        <v>3</v>
      </c>
      <c r="H302" s="3">
        <v>7</v>
      </c>
      <c r="I302" s="68" t="str">
        <f>VLOOKUP(C302,СПРАВОЧНИК!B:D,2,0)</f>
        <v>ЕВРОПА</v>
      </c>
      <c r="J302" s="68" t="str">
        <f>VLOOKUP(C302,СПРАВОЧНИК!B:D,3,0)</f>
        <v>ИНОМАРКИ</v>
      </c>
      <c r="K302" s="69" t="str">
        <f>VLOOKUP(СВОД2023[[#This Row],[ФО]],СПРАВОЧНИК!H:P,2,0)</f>
        <v>Приволжский ФО</v>
      </c>
    </row>
    <row r="303" spans="1:11" x14ac:dyDescent="0.2">
      <c r="A303" t="s">
        <v>649</v>
      </c>
      <c r="B303" t="s">
        <v>640</v>
      </c>
      <c r="C303" s="1" t="s">
        <v>21</v>
      </c>
      <c r="D303" s="1" t="s">
        <v>918</v>
      </c>
      <c r="E303" s="2">
        <v>2</v>
      </c>
      <c r="F303" s="3">
        <v>2</v>
      </c>
      <c r="G303" s="2">
        <v>14</v>
      </c>
      <c r="H303" s="3">
        <v>11</v>
      </c>
      <c r="I303" s="68" t="str">
        <f>VLOOKUP(C303,СПРАВОЧНИК!B:D,2,0)</f>
        <v>ЕВРОПА</v>
      </c>
      <c r="J303" s="68" t="str">
        <f>VLOOKUP(C303,СПРАВОЧНИК!B:D,3,0)</f>
        <v>ИНОМАРКИ</v>
      </c>
      <c r="K303" s="69" t="str">
        <f>VLOOKUP(СВОД2023[[#This Row],[ФО]],СПРАВОЧНИК!H:P,2,0)</f>
        <v>Приволжский ФО</v>
      </c>
    </row>
    <row r="304" spans="1:11" x14ac:dyDescent="0.2">
      <c r="A304" t="s">
        <v>649</v>
      </c>
      <c r="B304" t="s">
        <v>640</v>
      </c>
      <c r="C304" s="1" t="s">
        <v>21</v>
      </c>
      <c r="D304" s="1" t="s">
        <v>994</v>
      </c>
      <c r="E304" s="2">
        <v>4</v>
      </c>
      <c r="F304" s="3">
        <v>1</v>
      </c>
      <c r="G304" s="2">
        <v>9</v>
      </c>
      <c r="H304" s="3">
        <v>17</v>
      </c>
      <c r="I304" s="68" t="str">
        <f>VLOOKUP(C304,СПРАВОЧНИК!B:D,2,0)</f>
        <v>ЕВРОПА</v>
      </c>
      <c r="J304" s="68" t="str">
        <f>VLOOKUP(C304,СПРАВОЧНИК!B:D,3,0)</f>
        <v>ИНОМАРКИ</v>
      </c>
      <c r="K304" s="69" t="str">
        <f>VLOOKUP(СВОД2023[[#This Row],[ФО]],СПРАВОЧНИК!H:P,2,0)</f>
        <v>Приволжский ФО</v>
      </c>
    </row>
    <row r="305" spans="1:11" x14ac:dyDescent="0.2">
      <c r="A305" t="s">
        <v>649</v>
      </c>
      <c r="B305" t="s">
        <v>640</v>
      </c>
      <c r="C305" s="1" t="s">
        <v>21</v>
      </c>
      <c r="D305" s="1" t="s">
        <v>920</v>
      </c>
      <c r="E305" s="2">
        <v>4</v>
      </c>
      <c r="F305" s="3">
        <v>2</v>
      </c>
      <c r="G305" s="2">
        <v>22</v>
      </c>
      <c r="H305" s="3">
        <v>80</v>
      </c>
      <c r="I305" s="68" t="str">
        <f>VLOOKUP(C305,СПРАВОЧНИК!B:D,2,0)</f>
        <v>ЕВРОПА</v>
      </c>
      <c r="J305" s="68" t="str">
        <f>VLOOKUP(C305,СПРАВОЧНИК!B:D,3,0)</f>
        <v>ИНОМАРКИ</v>
      </c>
      <c r="K305" s="69" t="str">
        <f>VLOOKUP(СВОД2023[[#This Row],[ФО]],СПРАВОЧНИК!H:P,2,0)</f>
        <v>Приволжский ФО</v>
      </c>
    </row>
    <row r="306" spans="1:11" x14ac:dyDescent="0.2">
      <c r="A306" t="s">
        <v>649</v>
      </c>
      <c r="B306" t="s">
        <v>640</v>
      </c>
      <c r="C306" s="1" t="s">
        <v>21</v>
      </c>
      <c r="D306" s="1" t="s">
        <v>921</v>
      </c>
      <c r="E306" s="2">
        <v>7</v>
      </c>
      <c r="F306" s="3">
        <v>2</v>
      </c>
      <c r="G306" s="2">
        <v>24</v>
      </c>
      <c r="H306" s="3">
        <v>70</v>
      </c>
      <c r="I306" s="68" t="str">
        <f>VLOOKUP(C306,СПРАВОЧНИК!B:D,2,0)</f>
        <v>ЕВРОПА</v>
      </c>
      <c r="J306" s="68" t="str">
        <f>VLOOKUP(C306,СПРАВОЧНИК!B:D,3,0)</f>
        <v>ИНОМАРКИ</v>
      </c>
      <c r="K306" s="69" t="str">
        <f>VLOOKUP(СВОД2023[[#This Row],[ФО]],СПРАВОЧНИК!H:P,2,0)</f>
        <v>Приволжский ФО</v>
      </c>
    </row>
    <row r="307" spans="1:11" x14ac:dyDescent="0.2">
      <c r="A307" t="s">
        <v>649</v>
      </c>
      <c r="B307" t="s">
        <v>640</v>
      </c>
      <c r="C307" s="1" t="s">
        <v>21</v>
      </c>
      <c r="D307" s="1" t="s">
        <v>922</v>
      </c>
      <c r="E307" s="2">
        <v>5</v>
      </c>
      <c r="F307" s="3">
        <v>5</v>
      </c>
      <c r="G307" s="2">
        <v>33</v>
      </c>
      <c r="H307" s="3">
        <v>55</v>
      </c>
      <c r="I307" s="68" t="str">
        <f>VLOOKUP(C307,СПРАВОЧНИК!B:D,2,0)</f>
        <v>ЕВРОПА</v>
      </c>
      <c r="J307" s="68" t="str">
        <f>VLOOKUP(C307,СПРАВОЧНИК!B:D,3,0)</f>
        <v>ИНОМАРКИ</v>
      </c>
      <c r="K307" s="69" t="str">
        <f>VLOOKUP(СВОД2023[[#This Row],[ФО]],СПРАВОЧНИК!H:P,2,0)</f>
        <v>Приволжский ФО</v>
      </c>
    </row>
    <row r="308" spans="1:11" x14ac:dyDescent="0.2">
      <c r="A308" t="s">
        <v>649</v>
      </c>
      <c r="B308" t="s">
        <v>640</v>
      </c>
      <c r="C308" s="1" t="s">
        <v>21</v>
      </c>
      <c r="D308" s="1" t="s">
        <v>923</v>
      </c>
      <c r="E308" s="2"/>
      <c r="F308" s="3"/>
      <c r="G308" s="2"/>
      <c r="H308" s="3">
        <v>1</v>
      </c>
      <c r="I308" s="68" t="str">
        <f>VLOOKUP(C308,СПРАВОЧНИК!B:D,2,0)</f>
        <v>ЕВРОПА</v>
      </c>
      <c r="J308" s="68" t="str">
        <f>VLOOKUP(C308,СПРАВОЧНИК!B:D,3,0)</f>
        <v>ИНОМАРКИ</v>
      </c>
      <c r="K308" s="69" t="str">
        <f>VLOOKUP(СВОД2023[[#This Row],[ФО]],СПРАВОЧНИК!H:P,2,0)</f>
        <v>Приволжский ФО</v>
      </c>
    </row>
    <row r="309" spans="1:11" x14ac:dyDescent="0.2">
      <c r="A309" t="s">
        <v>649</v>
      </c>
      <c r="B309" t="s">
        <v>640</v>
      </c>
      <c r="C309" s="1" t="s">
        <v>21</v>
      </c>
      <c r="D309" s="1" t="s">
        <v>995</v>
      </c>
      <c r="E309" s="2">
        <v>1</v>
      </c>
      <c r="F309" s="3"/>
      <c r="G309" s="2">
        <v>1</v>
      </c>
      <c r="H309" s="3">
        <v>2</v>
      </c>
      <c r="I309" s="68" t="str">
        <f>VLOOKUP(C309,СПРАВОЧНИК!B:D,2,0)</f>
        <v>ЕВРОПА</v>
      </c>
      <c r="J309" s="68" t="str">
        <f>VLOOKUP(C309,СПРАВОЧНИК!B:D,3,0)</f>
        <v>ИНОМАРКИ</v>
      </c>
      <c r="K309" s="69" t="str">
        <f>VLOOKUP(СВОД2023[[#This Row],[ФО]],СПРАВОЧНИК!H:P,2,0)</f>
        <v>Приволжский ФО</v>
      </c>
    </row>
    <row r="310" spans="1:11" x14ac:dyDescent="0.2">
      <c r="A310" t="s">
        <v>649</v>
      </c>
      <c r="B310" t="s">
        <v>640</v>
      </c>
      <c r="C310" s="1" t="s">
        <v>21</v>
      </c>
      <c r="D310" s="1" t="s">
        <v>996</v>
      </c>
      <c r="E310" s="2"/>
      <c r="F310" s="3"/>
      <c r="G310" s="2">
        <v>2</v>
      </c>
      <c r="H310" s="3"/>
      <c r="I310" s="68" t="str">
        <f>VLOOKUP(C310,СПРАВОЧНИК!B:D,2,0)</f>
        <v>ЕВРОПА</v>
      </c>
      <c r="J310" s="68" t="str">
        <f>VLOOKUP(C310,СПРАВОЧНИК!B:D,3,0)</f>
        <v>ИНОМАРКИ</v>
      </c>
      <c r="K310" s="69" t="str">
        <f>VLOOKUP(СВОД2023[[#This Row],[ФО]],СПРАВОЧНИК!H:P,2,0)</f>
        <v>Приволжский ФО</v>
      </c>
    </row>
    <row r="311" spans="1:11" x14ac:dyDescent="0.2">
      <c r="A311" t="s">
        <v>649</v>
      </c>
      <c r="B311" t="s">
        <v>640</v>
      </c>
      <c r="C311" s="1" t="s">
        <v>21</v>
      </c>
      <c r="D311" s="1" t="s">
        <v>997</v>
      </c>
      <c r="E311" s="2"/>
      <c r="F311" s="3"/>
      <c r="G311" s="2"/>
      <c r="H311" s="3">
        <v>2</v>
      </c>
      <c r="I311" s="68" t="str">
        <f>VLOOKUP(C311,СПРАВОЧНИК!B:D,2,0)</f>
        <v>ЕВРОПА</v>
      </c>
      <c r="J311" s="68" t="str">
        <f>VLOOKUP(C311,СПРАВОЧНИК!B:D,3,0)</f>
        <v>ИНОМАРКИ</v>
      </c>
      <c r="K311" s="69" t="str">
        <f>VLOOKUP(СВОД2023[[#This Row],[ФО]],СПРАВОЧНИК!H:P,2,0)</f>
        <v>Приволжский ФО</v>
      </c>
    </row>
    <row r="312" spans="1:11" x14ac:dyDescent="0.2">
      <c r="A312" t="s">
        <v>649</v>
      </c>
      <c r="B312" t="s">
        <v>640</v>
      </c>
      <c r="C312" s="1" t="s">
        <v>21</v>
      </c>
      <c r="D312" s="1" t="s">
        <v>998</v>
      </c>
      <c r="E312" s="2"/>
      <c r="F312" s="3"/>
      <c r="G312" s="2">
        <v>1</v>
      </c>
      <c r="H312" s="3"/>
      <c r="I312" s="68" t="str">
        <f>VLOOKUP(C312,СПРАВОЧНИК!B:D,2,0)</f>
        <v>ЕВРОПА</v>
      </c>
      <c r="J312" s="68" t="str">
        <f>VLOOKUP(C312,СПРАВОЧНИК!B:D,3,0)</f>
        <v>ИНОМАРКИ</v>
      </c>
      <c r="K312" s="69" t="str">
        <f>VLOOKUP(СВОД2023[[#This Row],[ФО]],СПРАВОЧНИК!H:P,2,0)</f>
        <v>Приволжский ФО</v>
      </c>
    </row>
    <row r="313" spans="1:11" x14ac:dyDescent="0.2">
      <c r="A313" t="s">
        <v>649</v>
      </c>
      <c r="B313" t="s">
        <v>640</v>
      </c>
      <c r="C313" s="1" t="s">
        <v>21</v>
      </c>
      <c r="D313" s="1" t="s">
        <v>999</v>
      </c>
      <c r="E313" s="2"/>
      <c r="F313" s="3"/>
      <c r="G313" s="2">
        <v>2</v>
      </c>
      <c r="H313" s="3"/>
      <c r="I313" s="68" t="str">
        <f>VLOOKUP(C313,СПРАВОЧНИК!B:D,2,0)</f>
        <v>ЕВРОПА</v>
      </c>
      <c r="J313" s="68" t="str">
        <f>VLOOKUP(C313,СПРАВОЧНИК!B:D,3,0)</f>
        <v>ИНОМАРКИ</v>
      </c>
      <c r="K313" s="69" t="str">
        <f>VLOOKUP(СВОД2023[[#This Row],[ФО]],СПРАВОЧНИК!H:P,2,0)</f>
        <v>Приволжский ФО</v>
      </c>
    </row>
    <row r="314" spans="1:11" x14ac:dyDescent="0.2">
      <c r="A314" t="s">
        <v>649</v>
      </c>
      <c r="B314" t="s">
        <v>640</v>
      </c>
      <c r="C314" s="1" t="s">
        <v>21</v>
      </c>
      <c r="D314" s="1" t="s">
        <v>1000</v>
      </c>
      <c r="E314" s="2"/>
      <c r="F314" s="3"/>
      <c r="G314" s="2">
        <v>4</v>
      </c>
      <c r="H314" s="3">
        <v>2</v>
      </c>
      <c r="I314" s="68" t="str">
        <f>VLOOKUP(C314,СПРАВОЧНИК!B:D,2,0)</f>
        <v>ЕВРОПА</v>
      </c>
      <c r="J314" s="68" t="str">
        <f>VLOOKUP(C314,СПРАВОЧНИК!B:D,3,0)</f>
        <v>ИНОМАРКИ</v>
      </c>
      <c r="K314" s="69" t="str">
        <f>VLOOKUP(СВОД2023[[#This Row],[ФО]],СПРАВОЧНИК!H:P,2,0)</f>
        <v>Приволжский ФО</v>
      </c>
    </row>
    <row r="315" spans="1:11" x14ac:dyDescent="0.2">
      <c r="A315" t="s">
        <v>649</v>
      </c>
      <c r="B315" t="s">
        <v>640</v>
      </c>
      <c r="C315" s="1" t="s">
        <v>22</v>
      </c>
      <c r="D315" s="1" t="s">
        <v>23</v>
      </c>
      <c r="E315" s="2"/>
      <c r="F315" s="3"/>
      <c r="G315" s="2"/>
      <c r="H315" s="3">
        <v>1</v>
      </c>
      <c r="I315" s="68" t="str">
        <f>VLOOKUP(C315,СПРАВОЧНИК!B:D,2,0)</f>
        <v>РОССИЯ</v>
      </c>
      <c r="J315" s="68" t="str">
        <f>VLOOKUP(C315,СПРАВОЧНИК!B:D,3,0)</f>
        <v>ОТЕЧЕСТВЕННЫЕ</v>
      </c>
      <c r="K315" s="69" t="str">
        <f>VLOOKUP(СВОД2023[[#This Row],[ФО]],СПРАВОЧНИК!H:P,2,0)</f>
        <v>Приволжский ФО</v>
      </c>
    </row>
    <row r="316" spans="1:11" x14ac:dyDescent="0.2">
      <c r="A316" t="s">
        <v>649</v>
      </c>
      <c r="B316" t="s">
        <v>640</v>
      </c>
      <c r="C316" s="1" t="s">
        <v>24</v>
      </c>
      <c r="D316" s="1" t="s">
        <v>25</v>
      </c>
      <c r="E316" s="2">
        <v>1</v>
      </c>
      <c r="F316" s="3"/>
      <c r="G316" s="2">
        <v>1</v>
      </c>
      <c r="H316" s="3"/>
      <c r="I316" s="68" t="str">
        <f>VLOOKUP(C316,СПРАВОЧНИК!B:D,2,0)</f>
        <v>КИТАЙ</v>
      </c>
      <c r="J316" s="68" t="str">
        <f>VLOOKUP(C316,СПРАВОЧНИК!B:D,3,0)</f>
        <v>ИНОМАРКИ</v>
      </c>
      <c r="K316" s="69" t="str">
        <f>VLOOKUP(СВОД2023[[#This Row],[ФО]],СПРАВОЧНИК!H:P,2,0)</f>
        <v>Приволжский ФО</v>
      </c>
    </row>
    <row r="317" spans="1:11" x14ac:dyDescent="0.2">
      <c r="A317" t="s">
        <v>649</v>
      </c>
      <c r="B317" t="s">
        <v>640</v>
      </c>
      <c r="C317" s="1" t="s">
        <v>908</v>
      </c>
      <c r="D317" s="1" t="s">
        <v>925</v>
      </c>
      <c r="E317" s="2">
        <v>260</v>
      </c>
      <c r="F317" s="3"/>
      <c r="G317" s="2">
        <v>629</v>
      </c>
      <c r="H317" s="3"/>
      <c r="I317" s="68" t="str">
        <f>VLOOKUP(C317,СПРАВОЧНИК!B:D,2,0)</f>
        <v>РОССИЯ</v>
      </c>
      <c r="J317" s="68" t="str">
        <f>VLOOKUP(C317,СПРАВОЧНИК!B:D,3,0)</f>
        <v>ОТЕЧЕСТВЕННЫЕ</v>
      </c>
      <c r="K317" s="69" t="str">
        <f>VLOOKUP(СВОД2023[[#This Row],[ФО]],СПРАВОЧНИК!H:P,2,0)</f>
        <v>Приволжский ФО</v>
      </c>
    </row>
    <row r="318" spans="1:11" x14ac:dyDescent="0.2">
      <c r="A318" t="s">
        <v>649</v>
      </c>
      <c r="B318" t="s">
        <v>640</v>
      </c>
      <c r="C318" s="1" t="s">
        <v>908</v>
      </c>
      <c r="D318" s="1" t="s">
        <v>1001</v>
      </c>
      <c r="E318" s="2">
        <v>9</v>
      </c>
      <c r="F318" s="3"/>
      <c r="G318" s="2">
        <v>15</v>
      </c>
      <c r="H318" s="3"/>
      <c r="I318" s="68" t="str">
        <f>VLOOKUP(C318,СПРАВОЧНИК!B:D,2,0)</f>
        <v>РОССИЯ</v>
      </c>
      <c r="J318" s="68" t="str">
        <f>VLOOKUP(C318,СПРАВОЧНИК!B:D,3,0)</f>
        <v>ОТЕЧЕСТВЕННЫЕ</v>
      </c>
      <c r="K318" s="69" t="str">
        <f>VLOOKUP(СВОД2023[[#This Row],[ФО]],СПРАВОЧНИК!H:P,2,0)</f>
        <v>Приволжский ФО</v>
      </c>
    </row>
    <row r="319" spans="1:11" x14ac:dyDescent="0.2">
      <c r="A319" t="s">
        <v>649</v>
      </c>
      <c r="B319" t="s">
        <v>640</v>
      </c>
      <c r="C319" s="1" t="s">
        <v>32</v>
      </c>
      <c r="D319" s="1" t="s">
        <v>33</v>
      </c>
      <c r="E319" s="2">
        <v>1</v>
      </c>
      <c r="F319" s="3"/>
      <c r="G319" s="2">
        <v>4</v>
      </c>
      <c r="H319" s="3"/>
      <c r="I319" s="68" t="str">
        <f>VLOOKUP(C319,СПРАВОЧНИК!B:D,2,0)</f>
        <v>ЕВРОПА</v>
      </c>
      <c r="J319" s="68" t="str">
        <f>VLOOKUP(C319,СПРАВОЧНИК!B:D,3,0)</f>
        <v>ИНОМАРКИ</v>
      </c>
      <c r="K319" s="69" t="str">
        <f>VLOOKUP(СВОД2023[[#This Row],[ФО]],СПРАВОЧНИК!H:P,2,0)</f>
        <v>Приволжский ФО</v>
      </c>
    </row>
    <row r="320" spans="1:11" x14ac:dyDescent="0.2">
      <c r="A320" t="s">
        <v>649</v>
      </c>
      <c r="B320" t="s">
        <v>640</v>
      </c>
      <c r="C320" s="1" t="s">
        <v>32</v>
      </c>
      <c r="D320" s="1" t="s">
        <v>35</v>
      </c>
      <c r="E320" s="2"/>
      <c r="F320" s="3"/>
      <c r="G320" s="2"/>
      <c r="H320" s="3">
        <v>1</v>
      </c>
      <c r="I320" s="68" t="str">
        <f>VLOOKUP(C320,СПРАВОЧНИК!B:D,2,0)</f>
        <v>ЕВРОПА</v>
      </c>
      <c r="J320" s="68" t="str">
        <f>VLOOKUP(C320,СПРАВОЧНИК!B:D,3,0)</f>
        <v>ИНОМАРКИ</v>
      </c>
      <c r="K320" s="69" t="str">
        <f>VLOOKUP(СВОД2023[[#This Row],[ФО]],СПРАВОЧНИК!H:P,2,0)</f>
        <v>Приволжский ФО</v>
      </c>
    </row>
    <row r="321" spans="1:11" x14ac:dyDescent="0.2">
      <c r="A321" t="s">
        <v>649</v>
      </c>
      <c r="B321" t="s">
        <v>640</v>
      </c>
      <c r="C321" s="1" t="s">
        <v>38</v>
      </c>
      <c r="D321" s="1" t="s">
        <v>40</v>
      </c>
      <c r="E321" s="2"/>
      <c r="F321" s="3"/>
      <c r="G321" s="2"/>
      <c r="H321" s="3">
        <v>2</v>
      </c>
      <c r="I321" s="68" t="str">
        <f>VLOOKUP(C321,СПРАВОЧНИК!B:D,2,0)</f>
        <v>ЕВРОПА</v>
      </c>
      <c r="J321" s="68" t="str">
        <f>VLOOKUP(C321,СПРАВОЧНИК!B:D,3,0)</f>
        <v>ИНОМАРКИ</v>
      </c>
      <c r="K321" s="69" t="str">
        <f>VLOOKUP(СВОД2023[[#This Row],[ФО]],СПРАВОЧНИК!H:P,2,0)</f>
        <v>Приволжский ФО</v>
      </c>
    </row>
    <row r="322" spans="1:11" x14ac:dyDescent="0.2">
      <c r="A322" t="s">
        <v>649</v>
      </c>
      <c r="B322" t="s">
        <v>640</v>
      </c>
      <c r="C322" s="1" t="s">
        <v>38</v>
      </c>
      <c r="D322" s="1" t="s">
        <v>42</v>
      </c>
      <c r="E322" s="2">
        <v>1</v>
      </c>
      <c r="F322" s="3"/>
      <c r="G322" s="2">
        <v>1</v>
      </c>
      <c r="H322" s="3"/>
      <c r="I322" s="68" t="str">
        <f>VLOOKUP(C322,СПРАВОЧНИК!B:D,2,0)</f>
        <v>ЕВРОПА</v>
      </c>
      <c r="J322" s="68" t="str">
        <f>VLOOKUP(C322,СПРАВОЧНИК!B:D,3,0)</f>
        <v>ИНОМАРКИ</v>
      </c>
      <c r="K322" s="69" t="str">
        <f>VLOOKUP(СВОД2023[[#This Row],[ФО]],СПРАВОЧНИК!H:P,2,0)</f>
        <v>Приволжский ФО</v>
      </c>
    </row>
    <row r="323" spans="1:11" x14ac:dyDescent="0.2">
      <c r="A323" t="s">
        <v>649</v>
      </c>
      <c r="B323" t="s">
        <v>640</v>
      </c>
      <c r="C323" s="1" t="s">
        <v>38</v>
      </c>
      <c r="D323" s="1" t="s">
        <v>43</v>
      </c>
      <c r="E323" s="2">
        <v>3</v>
      </c>
      <c r="F323" s="3">
        <v>1</v>
      </c>
      <c r="G323" s="2">
        <v>14</v>
      </c>
      <c r="H323" s="3">
        <v>2</v>
      </c>
      <c r="I323" s="68" t="str">
        <f>VLOOKUP(C323,СПРАВОЧНИК!B:D,2,0)</f>
        <v>ЕВРОПА</v>
      </c>
      <c r="J323" s="68" t="str">
        <f>VLOOKUP(C323,СПРАВОЧНИК!B:D,3,0)</f>
        <v>ИНОМАРКИ</v>
      </c>
      <c r="K323" s="69" t="str">
        <f>VLOOKUP(СВОД2023[[#This Row],[ФО]],СПРАВОЧНИК!H:P,2,0)</f>
        <v>Приволжский ФО</v>
      </c>
    </row>
    <row r="324" spans="1:11" x14ac:dyDescent="0.2">
      <c r="A324" t="s">
        <v>649</v>
      </c>
      <c r="B324" t="s">
        <v>640</v>
      </c>
      <c r="C324" s="1" t="s">
        <v>38</v>
      </c>
      <c r="D324" s="1" t="s">
        <v>1002</v>
      </c>
      <c r="E324" s="2">
        <v>1</v>
      </c>
      <c r="F324" s="3"/>
      <c r="G324" s="2">
        <v>1</v>
      </c>
      <c r="H324" s="3"/>
      <c r="I324" s="68" t="str">
        <f>VLOOKUP(C324,СПРАВОЧНИК!B:D,2,0)</f>
        <v>ЕВРОПА</v>
      </c>
      <c r="J324" s="68" t="str">
        <f>VLOOKUP(C324,СПРАВОЧНИК!B:D,3,0)</f>
        <v>ИНОМАРКИ</v>
      </c>
      <c r="K324" s="69" t="str">
        <f>VLOOKUP(СВОД2023[[#This Row],[ФО]],СПРАВОЧНИК!H:P,2,0)</f>
        <v>Приволжский ФО</v>
      </c>
    </row>
    <row r="325" spans="1:11" x14ac:dyDescent="0.2">
      <c r="A325" t="s">
        <v>649</v>
      </c>
      <c r="B325" t="s">
        <v>640</v>
      </c>
      <c r="C325" s="1" t="s">
        <v>38</v>
      </c>
      <c r="D325" s="1" t="s">
        <v>674</v>
      </c>
      <c r="E325" s="2"/>
      <c r="F325" s="3"/>
      <c r="G325" s="2">
        <v>1</v>
      </c>
      <c r="H325" s="3"/>
      <c r="I325" s="68" t="str">
        <f>VLOOKUP(C325,СПРАВОЧНИК!B:D,2,0)</f>
        <v>ЕВРОПА</v>
      </c>
      <c r="J325" s="68" t="str">
        <f>VLOOKUP(C325,СПРАВОЧНИК!B:D,3,0)</f>
        <v>ИНОМАРКИ</v>
      </c>
      <c r="K325" s="69" t="str">
        <f>VLOOKUP(СВОД2023[[#This Row],[ФО]],СПРАВОЧНИК!H:P,2,0)</f>
        <v>Приволжский ФО</v>
      </c>
    </row>
    <row r="326" spans="1:11" x14ac:dyDescent="0.2">
      <c r="A326" t="s">
        <v>649</v>
      </c>
      <c r="B326" t="s">
        <v>640</v>
      </c>
      <c r="C326" s="1" t="s">
        <v>38</v>
      </c>
      <c r="D326" s="1" t="s">
        <v>44</v>
      </c>
      <c r="E326" s="2">
        <v>1</v>
      </c>
      <c r="F326" s="3">
        <v>1</v>
      </c>
      <c r="G326" s="2">
        <v>4</v>
      </c>
      <c r="H326" s="3">
        <v>11</v>
      </c>
      <c r="I326" s="68" t="str">
        <f>VLOOKUP(C326,СПРАВОЧНИК!B:D,2,0)</f>
        <v>ЕВРОПА</v>
      </c>
      <c r="J326" s="68" t="str">
        <f>VLOOKUP(C326,СПРАВОЧНИК!B:D,3,0)</f>
        <v>ИНОМАРКИ</v>
      </c>
      <c r="K326" s="69" t="str">
        <f>VLOOKUP(СВОД2023[[#This Row],[ФО]],СПРАВОЧНИК!H:P,2,0)</f>
        <v>Приволжский ФО</v>
      </c>
    </row>
    <row r="327" spans="1:11" x14ac:dyDescent="0.2">
      <c r="A327" t="s">
        <v>649</v>
      </c>
      <c r="B327" t="s">
        <v>640</v>
      </c>
      <c r="C327" s="1" t="s">
        <v>38</v>
      </c>
      <c r="D327" s="1" t="s">
        <v>45</v>
      </c>
      <c r="E327" s="2">
        <v>1</v>
      </c>
      <c r="F327" s="3">
        <v>4</v>
      </c>
      <c r="G327" s="2">
        <v>2</v>
      </c>
      <c r="H327" s="3">
        <v>51</v>
      </c>
      <c r="I327" s="68" t="str">
        <f>VLOOKUP(C327,СПРАВОЧНИК!B:D,2,0)</f>
        <v>ЕВРОПА</v>
      </c>
      <c r="J327" s="68" t="str">
        <f>VLOOKUP(C327,СПРАВОЧНИК!B:D,3,0)</f>
        <v>ИНОМАРКИ</v>
      </c>
      <c r="K327" s="69" t="str">
        <f>VLOOKUP(СВОД2023[[#This Row],[ФО]],СПРАВОЧНИК!H:P,2,0)</f>
        <v>Приволжский ФО</v>
      </c>
    </row>
    <row r="328" spans="1:11" x14ac:dyDescent="0.2">
      <c r="A328" t="s">
        <v>649</v>
      </c>
      <c r="B328" t="s">
        <v>640</v>
      </c>
      <c r="C328" s="1" t="s">
        <v>38</v>
      </c>
      <c r="D328" s="1" t="s">
        <v>46</v>
      </c>
      <c r="E328" s="2">
        <v>1</v>
      </c>
      <c r="F328" s="3"/>
      <c r="G328" s="2">
        <v>5</v>
      </c>
      <c r="H328" s="3">
        <v>22</v>
      </c>
      <c r="I328" s="68" t="str">
        <f>VLOOKUP(C328,СПРАВОЧНИК!B:D,2,0)</f>
        <v>ЕВРОПА</v>
      </c>
      <c r="J328" s="68" t="str">
        <f>VLOOKUP(C328,СПРАВОЧНИК!B:D,3,0)</f>
        <v>ИНОМАРКИ</v>
      </c>
      <c r="K328" s="69" t="str">
        <f>VLOOKUP(СВОД2023[[#This Row],[ФО]],СПРАВОЧНИК!H:P,2,0)</f>
        <v>Приволжский ФО</v>
      </c>
    </row>
    <row r="329" spans="1:11" x14ac:dyDescent="0.2">
      <c r="A329" t="s">
        <v>649</v>
      </c>
      <c r="B329" t="s">
        <v>640</v>
      </c>
      <c r="C329" s="1" t="s">
        <v>38</v>
      </c>
      <c r="D329" s="1" t="s">
        <v>47</v>
      </c>
      <c r="E329" s="2">
        <v>2</v>
      </c>
      <c r="F329" s="3">
        <v>2</v>
      </c>
      <c r="G329" s="2">
        <v>11</v>
      </c>
      <c r="H329" s="3">
        <v>47</v>
      </c>
      <c r="I329" s="68" t="str">
        <f>VLOOKUP(C329,СПРАВОЧНИК!B:D,2,0)</f>
        <v>ЕВРОПА</v>
      </c>
      <c r="J329" s="68" t="str">
        <f>VLOOKUP(C329,СПРАВОЧНИК!B:D,3,0)</f>
        <v>ИНОМАРКИ</v>
      </c>
      <c r="K329" s="69" t="str">
        <f>VLOOKUP(СВОД2023[[#This Row],[ФО]],СПРАВОЧНИК!H:P,2,0)</f>
        <v>Приволжский ФО</v>
      </c>
    </row>
    <row r="330" spans="1:11" x14ac:dyDescent="0.2">
      <c r="A330" t="s">
        <v>649</v>
      </c>
      <c r="B330" t="s">
        <v>640</v>
      </c>
      <c r="C330" s="1" t="s">
        <v>38</v>
      </c>
      <c r="D330" s="1" t="s">
        <v>48</v>
      </c>
      <c r="E330" s="2"/>
      <c r="F330" s="3"/>
      <c r="G330" s="2">
        <v>1</v>
      </c>
      <c r="H330" s="3">
        <v>14</v>
      </c>
      <c r="I330" s="68" t="str">
        <f>VLOOKUP(C330,СПРАВОЧНИК!B:D,2,0)</f>
        <v>ЕВРОПА</v>
      </c>
      <c r="J330" s="68" t="str">
        <f>VLOOKUP(C330,СПРАВОЧНИК!B:D,3,0)</f>
        <v>ИНОМАРКИ</v>
      </c>
      <c r="K330" s="69" t="str">
        <f>VLOOKUP(СВОД2023[[#This Row],[ФО]],СПРАВОЧНИК!H:P,2,0)</f>
        <v>Приволжский ФО</v>
      </c>
    </row>
    <row r="331" spans="1:11" x14ac:dyDescent="0.2">
      <c r="A331" t="s">
        <v>649</v>
      </c>
      <c r="B331" t="s">
        <v>640</v>
      </c>
      <c r="C331" s="1" t="s">
        <v>38</v>
      </c>
      <c r="D331" s="1" t="s">
        <v>49</v>
      </c>
      <c r="E331" s="2">
        <v>2</v>
      </c>
      <c r="F331" s="3">
        <v>2</v>
      </c>
      <c r="G331" s="2">
        <v>4</v>
      </c>
      <c r="H331" s="3">
        <v>20</v>
      </c>
      <c r="I331" s="68" t="str">
        <f>VLOOKUP(C331,СПРАВОЧНИК!B:D,2,0)</f>
        <v>ЕВРОПА</v>
      </c>
      <c r="J331" s="68" t="str">
        <f>VLOOKUP(C331,СПРАВОЧНИК!B:D,3,0)</f>
        <v>ИНОМАРКИ</v>
      </c>
      <c r="K331" s="69" t="str">
        <f>VLOOKUP(СВОД2023[[#This Row],[ФО]],СПРАВОЧНИК!H:P,2,0)</f>
        <v>Приволжский ФО</v>
      </c>
    </row>
    <row r="332" spans="1:11" x14ac:dyDescent="0.2">
      <c r="A332" t="s">
        <v>649</v>
      </c>
      <c r="B332" t="s">
        <v>640</v>
      </c>
      <c r="C332" s="1" t="s">
        <v>38</v>
      </c>
      <c r="D332" s="1" t="s">
        <v>50</v>
      </c>
      <c r="E332" s="2"/>
      <c r="F332" s="3"/>
      <c r="G332" s="2">
        <v>1</v>
      </c>
      <c r="H332" s="3">
        <v>6</v>
      </c>
      <c r="I332" s="68" t="str">
        <f>VLOOKUP(C332,СПРАВОЧНИК!B:D,2,0)</f>
        <v>ЕВРОПА</v>
      </c>
      <c r="J332" s="68" t="str">
        <f>VLOOKUP(C332,СПРАВОЧНИК!B:D,3,0)</f>
        <v>ИНОМАРКИ</v>
      </c>
      <c r="K332" s="69" t="str">
        <f>VLOOKUP(СВОД2023[[#This Row],[ФО]],СПРАВОЧНИК!H:P,2,0)</f>
        <v>Приволжский ФО</v>
      </c>
    </row>
    <row r="333" spans="1:11" x14ac:dyDescent="0.2">
      <c r="A333" t="s">
        <v>649</v>
      </c>
      <c r="B333" t="s">
        <v>640</v>
      </c>
      <c r="C333" s="1" t="s">
        <v>38</v>
      </c>
      <c r="D333" s="1" t="s">
        <v>708</v>
      </c>
      <c r="E333" s="2">
        <v>1</v>
      </c>
      <c r="F333" s="3"/>
      <c r="G333" s="2">
        <v>1</v>
      </c>
      <c r="H333" s="3"/>
      <c r="I333" s="68" t="str">
        <f>VLOOKUP(C333,СПРАВОЧНИК!B:D,2,0)</f>
        <v>ЕВРОПА</v>
      </c>
      <c r="J333" s="68" t="str">
        <f>VLOOKUP(C333,СПРАВОЧНИК!B:D,3,0)</f>
        <v>ИНОМАРКИ</v>
      </c>
      <c r="K333" s="69" t="str">
        <f>VLOOKUP(СВОД2023[[#This Row],[ФО]],СПРАВОЧНИК!H:P,2,0)</f>
        <v>Приволжский ФО</v>
      </c>
    </row>
    <row r="334" spans="1:11" x14ac:dyDescent="0.2">
      <c r="A334" t="s">
        <v>649</v>
      </c>
      <c r="B334" t="s">
        <v>640</v>
      </c>
      <c r="C334" s="1" t="s">
        <v>38</v>
      </c>
      <c r="D334" s="1" t="s">
        <v>52</v>
      </c>
      <c r="E334" s="2"/>
      <c r="F334" s="3"/>
      <c r="G334" s="2">
        <v>5</v>
      </c>
      <c r="H334" s="3">
        <v>1</v>
      </c>
      <c r="I334" s="68" t="str">
        <f>VLOOKUP(C334,СПРАВОЧНИК!B:D,2,0)</f>
        <v>ЕВРОПА</v>
      </c>
      <c r="J334" s="68" t="str">
        <f>VLOOKUP(C334,СПРАВОЧНИК!B:D,3,0)</f>
        <v>ИНОМАРКИ</v>
      </c>
      <c r="K334" s="69" t="str">
        <f>VLOOKUP(СВОД2023[[#This Row],[ФО]],СПРАВОЧНИК!H:P,2,0)</f>
        <v>Приволжский ФО</v>
      </c>
    </row>
    <row r="335" spans="1:11" x14ac:dyDescent="0.2">
      <c r="A335" t="s">
        <v>649</v>
      </c>
      <c r="B335" t="s">
        <v>640</v>
      </c>
      <c r="C335" s="1" t="s">
        <v>38</v>
      </c>
      <c r="D335" s="1" t="s">
        <v>53</v>
      </c>
      <c r="E335" s="2"/>
      <c r="F335" s="3"/>
      <c r="G335" s="2">
        <v>3</v>
      </c>
      <c r="H335" s="3">
        <v>1</v>
      </c>
      <c r="I335" s="68" t="str">
        <f>VLOOKUP(C335,СПРАВОЧНИК!B:D,2,0)</f>
        <v>ЕВРОПА</v>
      </c>
      <c r="J335" s="68" t="str">
        <f>VLOOKUP(C335,СПРАВОЧНИК!B:D,3,0)</f>
        <v>ИНОМАРКИ</v>
      </c>
      <c r="K335" s="69" t="str">
        <f>VLOOKUP(СВОД2023[[#This Row],[ФО]],СПРАВОЧНИК!H:P,2,0)</f>
        <v>Приволжский ФО</v>
      </c>
    </row>
    <row r="336" spans="1:11" x14ac:dyDescent="0.2">
      <c r="A336" t="s">
        <v>649</v>
      </c>
      <c r="B336" t="s">
        <v>640</v>
      </c>
      <c r="C336" s="1" t="s">
        <v>38</v>
      </c>
      <c r="D336" s="1" t="s">
        <v>54</v>
      </c>
      <c r="E336" s="2">
        <v>1</v>
      </c>
      <c r="F336" s="3"/>
      <c r="G336" s="2">
        <v>1</v>
      </c>
      <c r="H336" s="3">
        <v>2</v>
      </c>
      <c r="I336" s="68" t="str">
        <f>VLOOKUP(C336,СПРАВОЧНИК!B:D,2,0)</f>
        <v>ЕВРОПА</v>
      </c>
      <c r="J336" s="68" t="str">
        <f>VLOOKUP(C336,СПРАВОЧНИК!B:D,3,0)</f>
        <v>ИНОМАРКИ</v>
      </c>
      <c r="K336" s="69" t="str">
        <f>VLOOKUP(СВОД2023[[#This Row],[ФО]],СПРАВОЧНИК!H:P,2,0)</f>
        <v>Приволжский ФО</v>
      </c>
    </row>
    <row r="337" spans="1:11" x14ac:dyDescent="0.2">
      <c r="A337" t="s">
        <v>649</v>
      </c>
      <c r="B337" t="s">
        <v>640</v>
      </c>
      <c r="C337" s="1" t="s">
        <v>38</v>
      </c>
      <c r="D337" s="1" t="s">
        <v>55</v>
      </c>
      <c r="E337" s="2"/>
      <c r="F337" s="3"/>
      <c r="G337" s="2"/>
      <c r="H337" s="3">
        <v>1</v>
      </c>
      <c r="I337" s="68" t="str">
        <f>VLOOKUP(C337,СПРАВОЧНИК!B:D,2,0)</f>
        <v>ЕВРОПА</v>
      </c>
      <c r="J337" s="68" t="str">
        <f>VLOOKUP(C337,СПРАВОЧНИК!B:D,3,0)</f>
        <v>ИНОМАРКИ</v>
      </c>
      <c r="K337" s="69" t="str">
        <f>VLOOKUP(СВОД2023[[#This Row],[ФО]],СПРАВОЧНИК!H:P,2,0)</f>
        <v>Приволжский ФО</v>
      </c>
    </row>
    <row r="338" spans="1:11" x14ac:dyDescent="0.2">
      <c r="A338" t="s">
        <v>649</v>
      </c>
      <c r="B338" t="s">
        <v>640</v>
      </c>
      <c r="C338" s="1" t="s">
        <v>38</v>
      </c>
      <c r="D338" s="1" t="s">
        <v>56</v>
      </c>
      <c r="E338" s="2">
        <v>4</v>
      </c>
      <c r="F338" s="3">
        <v>1</v>
      </c>
      <c r="G338" s="2">
        <v>13</v>
      </c>
      <c r="H338" s="3">
        <v>65</v>
      </c>
      <c r="I338" s="68" t="str">
        <f>VLOOKUP(C338,СПРАВОЧНИК!B:D,2,0)</f>
        <v>ЕВРОПА</v>
      </c>
      <c r="J338" s="68" t="str">
        <f>VLOOKUP(C338,СПРАВОЧНИК!B:D,3,0)</f>
        <v>ИНОМАРКИ</v>
      </c>
      <c r="K338" s="69" t="str">
        <f>VLOOKUP(СВОД2023[[#This Row],[ФО]],СПРАВОЧНИК!H:P,2,0)</f>
        <v>Приволжский ФО</v>
      </c>
    </row>
    <row r="339" spans="1:11" x14ac:dyDescent="0.2">
      <c r="A339" t="s">
        <v>649</v>
      </c>
      <c r="B339" t="s">
        <v>640</v>
      </c>
      <c r="C339" s="1" t="s">
        <v>38</v>
      </c>
      <c r="D339" s="1" t="s">
        <v>57</v>
      </c>
      <c r="E339" s="2">
        <v>1</v>
      </c>
      <c r="F339" s="3"/>
      <c r="G339" s="2">
        <v>1</v>
      </c>
      <c r="H339" s="3">
        <v>17</v>
      </c>
      <c r="I339" s="68" t="str">
        <f>VLOOKUP(C339,СПРАВОЧНИК!B:D,2,0)</f>
        <v>ЕВРОПА</v>
      </c>
      <c r="J339" s="68" t="str">
        <f>VLOOKUP(C339,СПРАВОЧНИК!B:D,3,0)</f>
        <v>ИНОМАРКИ</v>
      </c>
      <c r="K339" s="69" t="str">
        <f>VLOOKUP(СВОД2023[[#This Row],[ФО]],СПРАВОЧНИК!H:P,2,0)</f>
        <v>Приволжский ФО</v>
      </c>
    </row>
    <row r="340" spans="1:11" x14ac:dyDescent="0.2">
      <c r="A340" t="s">
        <v>649</v>
      </c>
      <c r="B340" t="s">
        <v>640</v>
      </c>
      <c r="C340" s="1" t="s">
        <v>38</v>
      </c>
      <c r="D340" s="1" t="s">
        <v>58</v>
      </c>
      <c r="E340" s="2">
        <v>19</v>
      </c>
      <c r="F340" s="3"/>
      <c r="G340" s="2">
        <v>52</v>
      </c>
      <c r="H340" s="3">
        <v>91</v>
      </c>
      <c r="I340" s="68" t="str">
        <f>VLOOKUP(C340,СПРАВОЧНИК!B:D,2,0)</f>
        <v>ЕВРОПА</v>
      </c>
      <c r="J340" s="68" t="str">
        <f>VLOOKUP(C340,СПРАВОЧНИК!B:D,3,0)</f>
        <v>ИНОМАРКИ</v>
      </c>
      <c r="K340" s="69" t="str">
        <f>VLOOKUP(СВОД2023[[#This Row],[ФО]],СПРАВОЧНИК!H:P,2,0)</f>
        <v>Приволжский ФО</v>
      </c>
    </row>
    <row r="341" spans="1:11" x14ac:dyDescent="0.2">
      <c r="A341" t="s">
        <v>649</v>
      </c>
      <c r="B341" t="s">
        <v>640</v>
      </c>
      <c r="C341" s="1" t="s">
        <v>38</v>
      </c>
      <c r="D341" s="1" t="s">
        <v>59</v>
      </c>
      <c r="E341" s="2">
        <v>5</v>
      </c>
      <c r="F341" s="3"/>
      <c r="G341" s="2">
        <v>20</v>
      </c>
      <c r="H341" s="3">
        <v>31</v>
      </c>
      <c r="I341" s="68" t="str">
        <f>VLOOKUP(C341,СПРАВОЧНИК!B:D,2,0)</f>
        <v>ЕВРОПА</v>
      </c>
      <c r="J341" s="68" t="str">
        <f>VLOOKUP(C341,СПРАВОЧНИК!B:D,3,0)</f>
        <v>ИНОМАРКИ</v>
      </c>
      <c r="K341" s="69" t="str">
        <f>VLOOKUP(СВОД2023[[#This Row],[ФО]],СПРАВОЧНИК!H:P,2,0)</f>
        <v>Приволжский ФО</v>
      </c>
    </row>
    <row r="342" spans="1:11" x14ac:dyDescent="0.2">
      <c r="A342" t="s">
        <v>649</v>
      </c>
      <c r="B342" t="s">
        <v>640</v>
      </c>
      <c r="C342" s="1" t="s">
        <v>38</v>
      </c>
      <c r="D342" s="1" t="s">
        <v>61</v>
      </c>
      <c r="E342" s="2">
        <v>18</v>
      </c>
      <c r="F342" s="3">
        <v>5</v>
      </c>
      <c r="G342" s="2">
        <v>102</v>
      </c>
      <c r="H342" s="3">
        <v>116</v>
      </c>
      <c r="I342" s="68" t="str">
        <f>VLOOKUP(C342,СПРАВОЧНИК!B:D,2,0)</f>
        <v>ЕВРОПА</v>
      </c>
      <c r="J342" s="68" t="str">
        <f>VLOOKUP(C342,СПРАВОЧНИК!B:D,3,0)</f>
        <v>ИНОМАРКИ</v>
      </c>
      <c r="K342" s="69" t="str">
        <f>VLOOKUP(СВОД2023[[#This Row],[ФО]],СПРАВОЧНИК!H:P,2,0)</f>
        <v>Приволжский ФО</v>
      </c>
    </row>
    <row r="343" spans="1:11" x14ac:dyDescent="0.2">
      <c r="A343" t="s">
        <v>649</v>
      </c>
      <c r="B343" t="s">
        <v>640</v>
      </c>
      <c r="C343" s="1" t="s">
        <v>38</v>
      </c>
      <c r="D343" s="1" t="s">
        <v>62</v>
      </c>
      <c r="E343" s="2">
        <v>1</v>
      </c>
      <c r="F343" s="3">
        <v>1</v>
      </c>
      <c r="G343" s="2">
        <v>3</v>
      </c>
      <c r="H343" s="3">
        <v>8</v>
      </c>
      <c r="I343" s="68" t="str">
        <f>VLOOKUP(C343,СПРАВОЧНИК!B:D,2,0)</f>
        <v>ЕВРОПА</v>
      </c>
      <c r="J343" s="68" t="str">
        <f>VLOOKUP(C343,СПРАВОЧНИК!B:D,3,0)</f>
        <v>ИНОМАРКИ</v>
      </c>
      <c r="K343" s="69" t="str">
        <f>VLOOKUP(СВОД2023[[#This Row],[ФО]],СПРАВОЧНИК!H:P,2,0)</f>
        <v>Приволжский ФО</v>
      </c>
    </row>
    <row r="344" spans="1:11" x14ac:dyDescent="0.2">
      <c r="A344" t="s">
        <v>649</v>
      </c>
      <c r="B344" t="s">
        <v>640</v>
      </c>
      <c r="C344" s="1" t="s">
        <v>38</v>
      </c>
      <c r="D344" s="1" t="s">
        <v>63</v>
      </c>
      <c r="E344" s="2">
        <v>9</v>
      </c>
      <c r="F344" s="3">
        <v>1</v>
      </c>
      <c r="G344" s="2">
        <v>55</v>
      </c>
      <c r="H344" s="3">
        <v>74</v>
      </c>
      <c r="I344" s="68" t="str">
        <f>VLOOKUP(C344,СПРАВОЧНИК!B:D,2,0)</f>
        <v>ЕВРОПА</v>
      </c>
      <c r="J344" s="68" t="str">
        <f>VLOOKUP(C344,СПРАВОЧНИК!B:D,3,0)</f>
        <v>ИНОМАРКИ</v>
      </c>
      <c r="K344" s="69" t="str">
        <f>VLOOKUP(СВОД2023[[#This Row],[ФО]],СПРАВОЧНИК!H:P,2,0)</f>
        <v>Приволжский ФО</v>
      </c>
    </row>
    <row r="345" spans="1:11" x14ac:dyDescent="0.2">
      <c r="A345" t="s">
        <v>649</v>
      </c>
      <c r="B345" t="s">
        <v>640</v>
      </c>
      <c r="C345" s="1" t="s">
        <v>38</v>
      </c>
      <c r="D345" s="1" t="s">
        <v>64</v>
      </c>
      <c r="E345" s="2">
        <v>1</v>
      </c>
      <c r="F345" s="3"/>
      <c r="G345" s="2">
        <v>4</v>
      </c>
      <c r="H345" s="3">
        <v>7</v>
      </c>
      <c r="I345" s="68" t="str">
        <f>VLOOKUP(C345,СПРАВОЧНИК!B:D,2,0)</f>
        <v>ЕВРОПА</v>
      </c>
      <c r="J345" s="68" t="str">
        <f>VLOOKUP(C345,СПРАВОЧНИК!B:D,3,0)</f>
        <v>ИНОМАРКИ</v>
      </c>
      <c r="K345" s="69" t="str">
        <f>VLOOKUP(СВОД2023[[#This Row],[ФО]],СПРАВОЧНИК!H:P,2,0)</f>
        <v>Приволжский ФО</v>
      </c>
    </row>
    <row r="346" spans="1:11" x14ac:dyDescent="0.2">
      <c r="A346" t="s">
        <v>649</v>
      </c>
      <c r="B346" t="s">
        <v>640</v>
      </c>
      <c r="C346" s="1" t="s">
        <v>38</v>
      </c>
      <c r="D346" s="1" t="s">
        <v>65</v>
      </c>
      <c r="E346" s="2">
        <v>10</v>
      </c>
      <c r="F346" s="3">
        <v>3</v>
      </c>
      <c r="G346" s="2">
        <v>65</v>
      </c>
      <c r="H346" s="3">
        <v>76</v>
      </c>
      <c r="I346" s="68" t="str">
        <f>VLOOKUP(C346,СПРАВОЧНИК!B:D,2,0)</f>
        <v>ЕВРОПА</v>
      </c>
      <c r="J346" s="68" t="str">
        <f>VLOOKUP(C346,СПРАВОЧНИК!B:D,3,0)</f>
        <v>ИНОМАРКИ</v>
      </c>
      <c r="K346" s="69" t="str">
        <f>VLOOKUP(СВОД2023[[#This Row],[ФО]],СПРАВОЧНИК!H:P,2,0)</f>
        <v>Приволжский ФО</v>
      </c>
    </row>
    <row r="347" spans="1:11" x14ac:dyDescent="0.2">
      <c r="A347" t="s">
        <v>649</v>
      </c>
      <c r="B347" t="s">
        <v>640</v>
      </c>
      <c r="C347" s="1" t="s">
        <v>38</v>
      </c>
      <c r="D347" s="1" t="s">
        <v>66</v>
      </c>
      <c r="E347" s="2"/>
      <c r="F347" s="3"/>
      <c r="G347" s="2">
        <v>1</v>
      </c>
      <c r="H347" s="3"/>
      <c r="I347" s="68" t="str">
        <f>VLOOKUP(C347,СПРАВОЧНИК!B:D,2,0)</f>
        <v>ЕВРОПА</v>
      </c>
      <c r="J347" s="68" t="str">
        <f>VLOOKUP(C347,СПРАВОЧНИК!B:D,3,0)</f>
        <v>ИНОМАРКИ</v>
      </c>
      <c r="K347" s="69" t="str">
        <f>VLOOKUP(СВОД2023[[#This Row],[ФО]],СПРАВОЧНИК!H:P,2,0)</f>
        <v>Приволжский ФО</v>
      </c>
    </row>
    <row r="348" spans="1:11" x14ac:dyDescent="0.2">
      <c r="A348" t="s">
        <v>649</v>
      </c>
      <c r="B348" t="s">
        <v>640</v>
      </c>
      <c r="C348" s="1" t="s">
        <v>68</v>
      </c>
      <c r="D348" s="1" t="s">
        <v>69</v>
      </c>
      <c r="E348" s="2"/>
      <c r="F348" s="3"/>
      <c r="G348" s="2"/>
      <c r="H348" s="3">
        <v>1</v>
      </c>
      <c r="I348" s="68" t="str">
        <f>VLOOKUP(C348,СПРАВОЧНИК!B:D,2,0)</f>
        <v>США</v>
      </c>
      <c r="J348" s="68" t="str">
        <f>VLOOKUP(C348,СПРАВОЧНИК!B:D,3,0)</f>
        <v>ИНОМАРКИ</v>
      </c>
      <c r="K348" s="69" t="str">
        <f>VLOOKUP(СВОД2023[[#This Row],[ФО]],СПРАВОЧНИК!H:P,2,0)</f>
        <v>Приволжский ФО</v>
      </c>
    </row>
    <row r="349" spans="1:11" x14ac:dyDescent="0.2">
      <c r="A349" t="s">
        <v>649</v>
      </c>
      <c r="B349" t="s">
        <v>640</v>
      </c>
      <c r="C349" s="1" t="s">
        <v>68</v>
      </c>
      <c r="D349" s="1" t="s">
        <v>70</v>
      </c>
      <c r="E349" s="2"/>
      <c r="F349" s="3"/>
      <c r="G349" s="2">
        <v>1</v>
      </c>
      <c r="H349" s="3"/>
      <c r="I349" s="68" t="str">
        <f>VLOOKUP(C349,СПРАВОЧНИК!B:D,2,0)</f>
        <v>США</v>
      </c>
      <c r="J349" s="68" t="str">
        <f>VLOOKUP(C349,СПРАВОЧНИК!B:D,3,0)</f>
        <v>ИНОМАРКИ</v>
      </c>
      <c r="K349" s="69" t="str">
        <f>VLOOKUP(СВОД2023[[#This Row],[ФО]],СПРАВОЧНИК!H:P,2,0)</f>
        <v>Приволжский ФО</v>
      </c>
    </row>
    <row r="350" spans="1:11" x14ac:dyDescent="0.2">
      <c r="A350" t="s">
        <v>649</v>
      </c>
      <c r="B350" t="s">
        <v>640</v>
      </c>
      <c r="C350" s="1" t="s">
        <v>71</v>
      </c>
      <c r="D350" s="1" t="s">
        <v>74</v>
      </c>
      <c r="E350" s="2"/>
      <c r="F350" s="3"/>
      <c r="G350" s="2">
        <v>3</v>
      </c>
      <c r="H350" s="3"/>
      <c r="I350" s="68" t="str">
        <f>VLOOKUP(C350,СПРАВОЧНИК!B:D,2,0)</f>
        <v>КИТАЙ</v>
      </c>
      <c r="J350" s="68" t="str">
        <f>VLOOKUP(C350,СПРАВОЧНИК!B:D,3,0)</f>
        <v>ИНОМАРКИ</v>
      </c>
      <c r="K350" s="69" t="str">
        <f>VLOOKUP(СВОД2023[[#This Row],[ФО]],СПРАВОЧНИК!H:P,2,0)</f>
        <v>Приволжский ФО</v>
      </c>
    </row>
    <row r="351" spans="1:11" x14ac:dyDescent="0.2">
      <c r="A351" t="s">
        <v>649</v>
      </c>
      <c r="B351" t="s">
        <v>640</v>
      </c>
      <c r="C351" s="1" t="s">
        <v>71</v>
      </c>
      <c r="D351" s="1" t="s">
        <v>75</v>
      </c>
      <c r="E351" s="2"/>
      <c r="F351" s="3">
        <v>1</v>
      </c>
      <c r="G351" s="2"/>
      <c r="H351" s="3">
        <v>1</v>
      </c>
      <c r="I351" s="68" t="str">
        <f>VLOOKUP(C351,СПРАВОЧНИК!B:D,2,0)</f>
        <v>КИТАЙ</v>
      </c>
      <c r="J351" s="68" t="str">
        <f>VLOOKUP(C351,СПРАВОЧНИК!B:D,3,0)</f>
        <v>ИНОМАРКИ</v>
      </c>
      <c r="K351" s="69" t="str">
        <f>VLOOKUP(СВОД2023[[#This Row],[ФО]],СПРАВОЧНИК!H:P,2,0)</f>
        <v>Приволжский ФО</v>
      </c>
    </row>
    <row r="352" spans="1:11" x14ac:dyDescent="0.2">
      <c r="A352" t="s">
        <v>649</v>
      </c>
      <c r="B352" t="s">
        <v>640</v>
      </c>
      <c r="C352" s="1" t="s">
        <v>71</v>
      </c>
      <c r="D352" s="1" t="s">
        <v>77</v>
      </c>
      <c r="E352" s="2"/>
      <c r="F352" s="3"/>
      <c r="G352" s="2">
        <v>6</v>
      </c>
      <c r="H352" s="3"/>
      <c r="I352" s="68" t="str">
        <f>VLOOKUP(C352,СПРАВОЧНИК!B:D,2,0)</f>
        <v>КИТАЙ</v>
      </c>
      <c r="J352" s="68" t="str">
        <f>VLOOKUP(C352,СПРАВОЧНИК!B:D,3,0)</f>
        <v>ИНОМАРКИ</v>
      </c>
      <c r="K352" s="69" t="str">
        <f>VLOOKUP(СВОД2023[[#This Row],[ФО]],СПРАВОЧНИК!H:P,2,0)</f>
        <v>Приволжский ФО</v>
      </c>
    </row>
    <row r="353" spans="1:11" x14ac:dyDescent="0.2">
      <c r="A353" t="s">
        <v>649</v>
      </c>
      <c r="B353" t="s">
        <v>640</v>
      </c>
      <c r="C353" s="1" t="s">
        <v>71</v>
      </c>
      <c r="D353" s="1" t="s">
        <v>78</v>
      </c>
      <c r="E353" s="2">
        <v>4</v>
      </c>
      <c r="F353" s="3"/>
      <c r="G353" s="2">
        <v>9</v>
      </c>
      <c r="H353" s="3">
        <v>2</v>
      </c>
      <c r="I353" s="68" t="str">
        <f>VLOOKUP(C353,СПРАВОЧНИК!B:D,2,0)</f>
        <v>КИТАЙ</v>
      </c>
      <c r="J353" s="68" t="str">
        <f>VLOOKUP(C353,СПРАВОЧНИК!B:D,3,0)</f>
        <v>ИНОМАРКИ</v>
      </c>
      <c r="K353" s="69" t="str">
        <f>VLOOKUP(СВОД2023[[#This Row],[ФО]],СПРАВОЧНИК!H:P,2,0)</f>
        <v>Приволжский ФО</v>
      </c>
    </row>
    <row r="354" spans="1:11" x14ac:dyDescent="0.2">
      <c r="A354" t="s">
        <v>649</v>
      </c>
      <c r="B354" t="s">
        <v>640</v>
      </c>
      <c r="C354" s="1" t="s">
        <v>71</v>
      </c>
      <c r="D354" s="1" t="s">
        <v>79</v>
      </c>
      <c r="E354" s="2"/>
      <c r="F354" s="3"/>
      <c r="G354" s="2">
        <v>2</v>
      </c>
      <c r="H354" s="3">
        <v>1</v>
      </c>
      <c r="I354" s="68" t="str">
        <f>VLOOKUP(C354,СПРАВОЧНИК!B:D,2,0)</f>
        <v>КИТАЙ</v>
      </c>
      <c r="J354" s="68" t="str">
        <f>VLOOKUP(C354,СПРАВОЧНИК!B:D,3,0)</f>
        <v>ИНОМАРКИ</v>
      </c>
      <c r="K354" s="69" t="str">
        <f>VLOOKUP(СВОД2023[[#This Row],[ФО]],СПРАВОЧНИК!H:P,2,0)</f>
        <v>Приволжский ФО</v>
      </c>
    </row>
    <row r="355" spans="1:11" x14ac:dyDescent="0.2">
      <c r="A355" t="s">
        <v>649</v>
      </c>
      <c r="B355" t="s">
        <v>640</v>
      </c>
      <c r="C355" s="1" t="s">
        <v>80</v>
      </c>
      <c r="D355" s="1" t="s">
        <v>1003</v>
      </c>
      <c r="E355" s="2">
        <v>1</v>
      </c>
      <c r="F355" s="3"/>
      <c r="G355" s="2">
        <v>1</v>
      </c>
      <c r="H355" s="3"/>
      <c r="I355" s="68" t="str">
        <f>VLOOKUP(C355,СПРАВОЧНИК!B:D,2,0)</f>
        <v>США</v>
      </c>
      <c r="J355" s="68" t="str">
        <f>VLOOKUP(C355,СПРАВОЧНИК!B:D,3,0)</f>
        <v>ИНОМАРКИ</v>
      </c>
      <c r="K355" s="69" t="str">
        <f>VLOOKUP(СВОД2023[[#This Row],[ФО]],СПРАВОЧНИК!H:P,2,0)</f>
        <v>Приволжский ФО</v>
      </c>
    </row>
    <row r="356" spans="1:11" x14ac:dyDescent="0.2">
      <c r="A356" t="s">
        <v>649</v>
      </c>
      <c r="B356" t="s">
        <v>640</v>
      </c>
      <c r="C356" s="1" t="s">
        <v>80</v>
      </c>
      <c r="D356" s="1" t="s">
        <v>81</v>
      </c>
      <c r="E356" s="2">
        <v>1</v>
      </c>
      <c r="F356" s="3"/>
      <c r="G356" s="2">
        <v>2</v>
      </c>
      <c r="H356" s="3"/>
      <c r="I356" s="68" t="str">
        <f>VLOOKUP(C356,СПРАВОЧНИК!B:D,2,0)</f>
        <v>США</v>
      </c>
      <c r="J356" s="68" t="str">
        <f>VLOOKUP(C356,СПРАВОЧНИК!B:D,3,0)</f>
        <v>ИНОМАРКИ</v>
      </c>
      <c r="K356" s="69" t="str">
        <f>VLOOKUP(СВОД2023[[#This Row],[ФО]],СПРАВОЧНИК!H:P,2,0)</f>
        <v>Приволжский ФО</v>
      </c>
    </row>
    <row r="357" spans="1:11" x14ac:dyDescent="0.2">
      <c r="A357" t="s">
        <v>649</v>
      </c>
      <c r="B357" t="s">
        <v>640</v>
      </c>
      <c r="C357" s="1" t="s">
        <v>80</v>
      </c>
      <c r="D357" s="1" t="s">
        <v>82</v>
      </c>
      <c r="E357" s="2"/>
      <c r="F357" s="3">
        <v>1</v>
      </c>
      <c r="G357" s="2"/>
      <c r="H357" s="3">
        <v>8</v>
      </c>
      <c r="I357" s="68" t="str">
        <f>VLOOKUP(C357,СПРАВОЧНИК!B:D,2,0)</f>
        <v>США</v>
      </c>
      <c r="J357" s="68" t="str">
        <f>VLOOKUP(C357,СПРАВОЧНИК!B:D,3,0)</f>
        <v>ИНОМАРКИ</v>
      </c>
      <c r="K357" s="69" t="str">
        <f>VLOOKUP(СВОД2023[[#This Row],[ФО]],СПРАВОЧНИК!H:P,2,0)</f>
        <v>Приволжский ФО</v>
      </c>
    </row>
    <row r="358" spans="1:11" x14ac:dyDescent="0.2">
      <c r="A358" t="s">
        <v>649</v>
      </c>
      <c r="B358" t="s">
        <v>640</v>
      </c>
      <c r="C358" s="1" t="s">
        <v>80</v>
      </c>
      <c r="D358" s="1" t="s">
        <v>83</v>
      </c>
      <c r="E358" s="2"/>
      <c r="F358" s="3">
        <v>1</v>
      </c>
      <c r="G358" s="2">
        <v>1</v>
      </c>
      <c r="H358" s="3">
        <v>2</v>
      </c>
      <c r="I358" s="68" t="str">
        <f>VLOOKUP(C358,СПРАВОЧНИК!B:D,2,0)</f>
        <v>США</v>
      </c>
      <c r="J358" s="68" t="str">
        <f>VLOOKUP(C358,СПРАВОЧНИК!B:D,3,0)</f>
        <v>ИНОМАРКИ</v>
      </c>
      <c r="K358" s="69" t="str">
        <f>VLOOKUP(СВОД2023[[#This Row],[ФО]],СПРАВОЧНИК!H:P,2,0)</f>
        <v>Приволжский ФО</v>
      </c>
    </row>
    <row r="359" spans="1:11" x14ac:dyDescent="0.2">
      <c r="A359" t="s">
        <v>649</v>
      </c>
      <c r="B359" t="s">
        <v>640</v>
      </c>
      <c r="C359" s="1" t="s">
        <v>80</v>
      </c>
      <c r="D359" s="1" t="s">
        <v>85</v>
      </c>
      <c r="E359" s="2">
        <v>4</v>
      </c>
      <c r="F359" s="3">
        <v>1</v>
      </c>
      <c r="G359" s="2">
        <v>20</v>
      </c>
      <c r="H359" s="3">
        <v>7</v>
      </c>
      <c r="I359" s="68" t="str">
        <f>VLOOKUP(C359,СПРАВОЧНИК!B:D,2,0)</f>
        <v>США</v>
      </c>
      <c r="J359" s="68" t="str">
        <f>VLOOKUP(C359,СПРАВОЧНИК!B:D,3,0)</f>
        <v>ИНОМАРКИ</v>
      </c>
      <c r="K359" s="69" t="str">
        <f>VLOOKUP(СВОД2023[[#This Row],[ФО]],СПРАВОЧНИК!H:P,2,0)</f>
        <v>Приволжский ФО</v>
      </c>
    </row>
    <row r="360" spans="1:11" x14ac:dyDescent="0.2">
      <c r="A360" t="s">
        <v>649</v>
      </c>
      <c r="B360" t="s">
        <v>640</v>
      </c>
      <c r="C360" s="1" t="s">
        <v>86</v>
      </c>
      <c r="D360" s="1" t="s">
        <v>1004</v>
      </c>
      <c r="E360" s="2">
        <v>5</v>
      </c>
      <c r="F360" s="3"/>
      <c r="G360" s="2">
        <v>5</v>
      </c>
      <c r="H360" s="3"/>
      <c r="I360" s="68" t="str">
        <f>VLOOKUP(C360,СПРАВОЧНИК!B:D,2,0)</f>
        <v>КИТАЙ</v>
      </c>
      <c r="J360" s="68" t="str">
        <f>VLOOKUP(C360,СПРАВОЧНИК!B:D,3,0)</f>
        <v>ИНОМАРКИ</v>
      </c>
      <c r="K360" s="69" t="str">
        <f>VLOOKUP(СВОД2023[[#This Row],[ФО]],СПРАВОЧНИК!H:P,2,0)</f>
        <v>Приволжский ФО</v>
      </c>
    </row>
    <row r="361" spans="1:11" x14ac:dyDescent="0.2">
      <c r="A361" t="s">
        <v>649</v>
      </c>
      <c r="B361" t="s">
        <v>640</v>
      </c>
      <c r="C361" s="1" t="s">
        <v>86</v>
      </c>
      <c r="D361" s="1" t="s">
        <v>87</v>
      </c>
      <c r="E361" s="2"/>
      <c r="F361" s="3"/>
      <c r="G361" s="2"/>
      <c r="H361" s="3">
        <v>1</v>
      </c>
      <c r="I361" s="68" t="str">
        <f>VLOOKUP(C361,СПРАВОЧНИК!B:D,2,0)</f>
        <v>КИТАЙ</v>
      </c>
      <c r="J361" s="68" t="str">
        <f>VLOOKUP(C361,СПРАВОЧНИК!B:D,3,0)</f>
        <v>ИНОМАРКИ</v>
      </c>
      <c r="K361" s="69" t="str">
        <f>VLOOKUP(СВОД2023[[#This Row],[ФО]],СПРАВОЧНИК!H:P,2,0)</f>
        <v>Приволжский ФО</v>
      </c>
    </row>
    <row r="362" spans="1:11" x14ac:dyDescent="0.2">
      <c r="A362" t="s">
        <v>649</v>
      </c>
      <c r="B362" t="s">
        <v>640</v>
      </c>
      <c r="C362" s="1" t="s">
        <v>86</v>
      </c>
      <c r="D362" s="1" t="s">
        <v>88</v>
      </c>
      <c r="E362" s="2"/>
      <c r="F362" s="3"/>
      <c r="G362" s="2">
        <v>1</v>
      </c>
      <c r="H362" s="3"/>
      <c r="I362" s="68" t="str">
        <f>VLOOKUP(C362,СПРАВОЧНИК!B:D,2,0)</f>
        <v>КИТАЙ</v>
      </c>
      <c r="J362" s="68" t="str">
        <f>VLOOKUP(C362,СПРАВОЧНИК!B:D,3,0)</f>
        <v>ИНОМАРКИ</v>
      </c>
      <c r="K362" s="69" t="str">
        <f>VLOOKUP(СВОД2023[[#This Row],[ФО]],СПРАВОЧНИК!H:P,2,0)</f>
        <v>Приволжский ФО</v>
      </c>
    </row>
    <row r="363" spans="1:11" x14ac:dyDescent="0.2">
      <c r="A363" t="s">
        <v>649</v>
      </c>
      <c r="B363" t="s">
        <v>640</v>
      </c>
      <c r="C363" s="1" t="s">
        <v>86</v>
      </c>
      <c r="D363" s="1" t="s">
        <v>89</v>
      </c>
      <c r="E363" s="2">
        <v>217</v>
      </c>
      <c r="F363" s="3">
        <v>13</v>
      </c>
      <c r="G363" s="2">
        <v>547</v>
      </c>
      <c r="H363" s="3">
        <v>75</v>
      </c>
      <c r="I363" s="68" t="str">
        <f>VLOOKUP(C363,СПРАВОЧНИК!B:D,2,0)</f>
        <v>КИТАЙ</v>
      </c>
      <c r="J363" s="68" t="str">
        <f>VLOOKUP(C363,СПРАВОЧНИК!B:D,3,0)</f>
        <v>ИНОМАРКИ</v>
      </c>
      <c r="K363" s="69" t="str">
        <f>VLOOKUP(СВОД2023[[#This Row],[ФО]],СПРАВОЧНИК!H:P,2,0)</f>
        <v>Приволжский ФО</v>
      </c>
    </row>
    <row r="364" spans="1:11" x14ac:dyDescent="0.2">
      <c r="A364" t="s">
        <v>649</v>
      </c>
      <c r="B364" t="s">
        <v>640</v>
      </c>
      <c r="C364" s="1" t="s">
        <v>86</v>
      </c>
      <c r="D364" s="1" t="s">
        <v>90</v>
      </c>
      <c r="E364" s="2">
        <v>178</v>
      </c>
      <c r="F364" s="3">
        <v>10</v>
      </c>
      <c r="G364" s="2">
        <v>324</v>
      </c>
      <c r="H364" s="3">
        <v>60</v>
      </c>
      <c r="I364" s="68" t="str">
        <f>VLOOKUP(C364,СПРАВОЧНИК!B:D,2,0)</f>
        <v>КИТАЙ</v>
      </c>
      <c r="J364" s="68" t="str">
        <f>VLOOKUP(C364,СПРАВОЧНИК!B:D,3,0)</f>
        <v>ИНОМАРКИ</v>
      </c>
      <c r="K364" s="69" t="str">
        <f>VLOOKUP(СВОД2023[[#This Row],[ФО]],СПРАВОЧНИК!H:P,2,0)</f>
        <v>Приволжский ФО</v>
      </c>
    </row>
    <row r="365" spans="1:11" x14ac:dyDescent="0.2">
      <c r="A365" t="s">
        <v>649</v>
      </c>
      <c r="B365" t="s">
        <v>640</v>
      </c>
      <c r="C365" s="1" t="s">
        <v>86</v>
      </c>
      <c r="D365" s="1" t="s">
        <v>91</v>
      </c>
      <c r="E365" s="2">
        <v>66</v>
      </c>
      <c r="F365" s="3">
        <v>12</v>
      </c>
      <c r="G365" s="2">
        <v>178</v>
      </c>
      <c r="H365" s="3">
        <v>77</v>
      </c>
      <c r="I365" s="68" t="str">
        <f>VLOOKUP(C365,СПРАВОЧНИК!B:D,2,0)</f>
        <v>КИТАЙ</v>
      </c>
      <c r="J365" s="68" t="str">
        <f>VLOOKUP(C365,СПРАВОЧНИК!B:D,3,0)</f>
        <v>ИНОМАРКИ</v>
      </c>
      <c r="K365" s="69" t="str">
        <f>VLOOKUP(СВОД2023[[#This Row],[ФО]],СПРАВОЧНИК!H:P,2,0)</f>
        <v>Приволжский ФО</v>
      </c>
    </row>
    <row r="366" spans="1:11" x14ac:dyDescent="0.2">
      <c r="A366" t="s">
        <v>649</v>
      </c>
      <c r="B366" t="s">
        <v>640</v>
      </c>
      <c r="C366" s="1" t="s">
        <v>86</v>
      </c>
      <c r="D366" s="1" t="s">
        <v>92</v>
      </c>
      <c r="E366" s="2">
        <v>3</v>
      </c>
      <c r="F366" s="3"/>
      <c r="G366" s="2">
        <v>25</v>
      </c>
      <c r="H366" s="3"/>
      <c r="I366" s="68" t="str">
        <f>VLOOKUP(C366,СПРАВОЧНИК!B:D,2,0)</f>
        <v>КИТАЙ</v>
      </c>
      <c r="J366" s="68" t="str">
        <f>VLOOKUP(C366,СПРАВОЧНИК!B:D,3,0)</f>
        <v>ИНОМАРКИ</v>
      </c>
      <c r="K366" s="69" t="str">
        <f>VLOOKUP(СВОД2023[[#This Row],[ФО]],СПРАВОЧНИК!H:P,2,0)</f>
        <v>Приволжский ФО</v>
      </c>
    </row>
    <row r="367" spans="1:11" x14ac:dyDescent="0.2">
      <c r="A367" t="s">
        <v>649</v>
      </c>
      <c r="B367" t="s">
        <v>640</v>
      </c>
      <c r="C367" s="1" t="s">
        <v>86</v>
      </c>
      <c r="D367" s="1" t="s">
        <v>926</v>
      </c>
      <c r="E367" s="2">
        <v>12</v>
      </c>
      <c r="F367" s="3"/>
      <c r="G367" s="2">
        <v>12</v>
      </c>
      <c r="H367" s="3"/>
      <c r="I367" s="68" t="str">
        <f>VLOOKUP(C367,СПРАВОЧНИК!B:D,2,0)</f>
        <v>КИТАЙ</v>
      </c>
      <c r="J367" s="68" t="str">
        <f>VLOOKUP(C367,СПРАВОЧНИК!B:D,3,0)</f>
        <v>ИНОМАРКИ</v>
      </c>
      <c r="K367" s="69" t="str">
        <f>VLOOKUP(СВОД2023[[#This Row],[ФО]],СПРАВОЧНИК!H:P,2,0)</f>
        <v>Приволжский ФО</v>
      </c>
    </row>
    <row r="368" spans="1:11" x14ac:dyDescent="0.2">
      <c r="A368" t="s">
        <v>649</v>
      </c>
      <c r="B368" t="s">
        <v>640</v>
      </c>
      <c r="C368" s="1" t="s">
        <v>86</v>
      </c>
      <c r="D368" s="1" t="s">
        <v>95</v>
      </c>
      <c r="E368" s="2">
        <v>88</v>
      </c>
      <c r="F368" s="3"/>
      <c r="G368" s="2">
        <v>141</v>
      </c>
      <c r="H368" s="3"/>
      <c r="I368" s="68" t="str">
        <f>VLOOKUP(C368,СПРАВОЧНИК!B:D,2,0)</f>
        <v>КИТАЙ</v>
      </c>
      <c r="J368" s="68" t="str">
        <f>VLOOKUP(C368,СПРАВОЧНИК!B:D,3,0)</f>
        <v>ИНОМАРКИ</v>
      </c>
      <c r="K368" s="69" t="str">
        <f>VLOOKUP(СВОД2023[[#This Row],[ФО]],СПРАВОЧНИК!H:P,2,0)</f>
        <v>Приволжский ФО</v>
      </c>
    </row>
    <row r="369" spans="1:11" x14ac:dyDescent="0.2">
      <c r="A369" t="s">
        <v>649</v>
      </c>
      <c r="B369" t="s">
        <v>640</v>
      </c>
      <c r="C369" s="1" t="s">
        <v>86</v>
      </c>
      <c r="D369" s="1" t="s">
        <v>96</v>
      </c>
      <c r="E369" s="2">
        <v>2</v>
      </c>
      <c r="F369" s="3"/>
      <c r="G369" s="2">
        <v>3</v>
      </c>
      <c r="H369" s="3"/>
      <c r="I369" s="68" t="str">
        <f>VLOOKUP(C369,СПРАВОЧНИК!B:D,2,0)</f>
        <v>КИТАЙ</v>
      </c>
      <c r="J369" s="68" t="str">
        <f>VLOOKUP(C369,СПРАВОЧНИК!B:D,3,0)</f>
        <v>ИНОМАРКИ</v>
      </c>
      <c r="K369" s="69" t="str">
        <f>VLOOKUP(СВОД2023[[#This Row],[ФО]],СПРАВОЧНИК!H:P,2,0)</f>
        <v>Приволжский ФО</v>
      </c>
    </row>
    <row r="370" spans="1:11" x14ac:dyDescent="0.2">
      <c r="A370" t="s">
        <v>649</v>
      </c>
      <c r="B370" t="s">
        <v>640</v>
      </c>
      <c r="C370" s="1" t="s">
        <v>86</v>
      </c>
      <c r="D370" s="1" t="s">
        <v>97</v>
      </c>
      <c r="E370" s="2">
        <v>19</v>
      </c>
      <c r="F370" s="3"/>
      <c r="G370" s="2">
        <v>82</v>
      </c>
      <c r="H370" s="3"/>
      <c r="I370" s="68" t="str">
        <f>VLOOKUP(C370,СПРАВОЧНИК!B:D,2,0)</f>
        <v>КИТАЙ</v>
      </c>
      <c r="J370" s="68" t="str">
        <f>VLOOKUP(C370,СПРАВОЧНИК!B:D,3,0)</f>
        <v>ИНОМАРКИ</v>
      </c>
      <c r="K370" s="69" t="str">
        <f>VLOOKUP(СВОД2023[[#This Row],[ФО]],СПРАВОЧНИК!H:P,2,0)</f>
        <v>Приволжский ФО</v>
      </c>
    </row>
    <row r="371" spans="1:11" x14ac:dyDescent="0.2">
      <c r="A371" t="s">
        <v>649</v>
      </c>
      <c r="B371" t="s">
        <v>640</v>
      </c>
      <c r="C371" s="1" t="s">
        <v>98</v>
      </c>
      <c r="D371" s="1" t="s">
        <v>675</v>
      </c>
      <c r="E371" s="2"/>
      <c r="F371" s="3"/>
      <c r="G371" s="2">
        <v>1</v>
      </c>
      <c r="H371" s="3"/>
      <c r="I371" s="68" t="str">
        <f>VLOOKUP(C371,СПРАВОЧНИК!B:D,2,0)</f>
        <v>КИТАЙ</v>
      </c>
      <c r="J371" s="68" t="str">
        <f>VLOOKUP(C371,СПРАВОЧНИК!B:D,3,0)</f>
        <v>ИНОМАРКИ</v>
      </c>
      <c r="K371" s="69" t="str">
        <f>VLOOKUP(СВОД2023[[#This Row],[ФО]],СПРАВОЧНИК!H:P,2,0)</f>
        <v>Приволжский ФО</v>
      </c>
    </row>
    <row r="372" spans="1:11" x14ac:dyDescent="0.2">
      <c r="A372" t="s">
        <v>649</v>
      </c>
      <c r="B372" t="s">
        <v>640</v>
      </c>
      <c r="C372" s="1" t="s">
        <v>98</v>
      </c>
      <c r="D372" s="1" t="s">
        <v>1005</v>
      </c>
      <c r="E372" s="2">
        <v>4</v>
      </c>
      <c r="F372" s="3"/>
      <c r="G372" s="2">
        <v>4</v>
      </c>
      <c r="H372" s="3"/>
      <c r="I372" s="68" t="str">
        <f>VLOOKUP(C372,СПРАВОЧНИК!B:D,2,0)</f>
        <v>КИТАЙ</v>
      </c>
      <c r="J372" s="68" t="str">
        <f>VLOOKUP(C372,СПРАВОЧНИК!B:D,3,0)</f>
        <v>ИНОМАРКИ</v>
      </c>
      <c r="K372" s="69" t="str">
        <f>VLOOKUP(СВОД2023[[#This Row],[ФО]],СПРАВОЧНИК!H:P,2,0)</f>
        <v>Приволжский ФО</v>
      </c>
    </row>
    <row r="373" spans="1:11" x14ac:dyDescent="0.2">
      <c r="A373" t="s">
        <v>649</v>
      </c>
      <c r="B373" t="s">
        <v>640</v>
      </c>
      <c r="C373" s="1" t="s">
        <v>98</v>
      </c>
      <c r="D373" s="1" t="s">
        <v>101</v>
      </c>
      <c r="E373" s="2"/>
      <c r="F373" s="3"/>
      <c r="G373" s="2"/>
      <c r="H373" s="3">
        <v>1</v>
      </c>
      <c r="I373" s="68" t="str">
        <f>VLOOKUP(C373,СПРАВОЧНИК!B:D,2,0)</f>
        <v>КИТАЙ</v>
      </c>
      <c r="J373" s="68" t="str">
        <f>VLOOKUP(C373,СПРАВОЧНИК!B:D,3,0)</f>
        <v>ИНОМАРКИ</v>
      </c>
      <c r="K373" s="69" t="str">
        <f>VLOOKUP(СВОД2023[[#This Row],[ФО]],СПРАВОЧНИК!H:P,2,0)</f>
        <v>Приволжский ФО</v>
      </c>
    </row>
    <row r="374" spans="1:11" x14ac:dyDescent="0.2">
      <c r="A374" t="s">
        <v>649</v>
      </c>
      <c r="B374" t="s">
        <v>640</v>
      </c>
      <c r="C374" s="1" t="s">
        <v>98</v>
      </c>
      <c r="D374" s="1" t="s">
        <v>102</v>
      </c>
      <c r="E374" s="2"/>
      <c r="F374" s="3"/>
      <c r="G374" s="2"/>
      <c r="H374" s="3">
        <v>159</v>
      </c>
      <c r="I374" s="68" t="str">
        <f>VLOOKUP(C374,СПРАВОЧНИК!B:D,2,0)</f>
        <v>КИТАЙ</v>
      </c>
      <c r="J374" s="68" t="str">
        <f>VLOOKUP(C374,СПРАВОЧНИК!B:D,3,0)</f>
        <v>ИНОМАРКИ</v>
      </c>
      <c r="K374" s="69" t="str">
        <f>VLOOKUP(СВОД2023[[#This Row],[ФО]],СПРАВОЧНИК!H:P,2,0)</f>
        <v>Приволжский ФО</v>
      </c>
    </row>
    <row r="375" spans="1:11" x14ac:dyDescent="0.2">
      <c r="A375" t="s">
        <v>649</v>
      </c>
      <c r="B375" t="s">
        <v>640</v>
      </c>
      <c r="C375" s="1" t="s">
        <v>98</v>
      </c>
      <c r="D375" s="1" t="s">
        <v>104</v>
      </c>
      <c r="E375" s="2">
        <v>2</v>
      </c>
      <c r="F375" s="3"/>
      <c r="G375" s="2">
        <v>3</v>
      </c>
      <c r="H375" s="3"/>
      <c r="I375" s="68" t="str">
        <f>VLOOKUP(C375,СПРАВОЧНИК!B:D,2,0)</f>
        <v>КИТАЙ</v>
      </c>
      <c r="J375" s="68" t="str">
        <f>VLOOKUP(C375,СПРАВОЧНИК!B:D,3,0)</f>
        <v>ИНОМАРКИ</v>
      </c>
      <c r="K375" s="69" t="str">
        <f>VLOOKUP(СВОД2023[[#This Row],[ФО]],СПРАВОЧНИК!H:P,2,0)</f>
        <v>Приволжский ФО</v>
      </c>
    </row>
    <row r="376" spans="1:11" x14ac:dyDescent="0.2">
      <c r="A376" t="s">
        <v>649</v>
      </c>
      <c r="B376" t="s">
        <v>640</v>
      </c>
      <c r="C376" s="1" t="s">
        <v>98</v>
      </c>
      <c r="D376" s="1" t="s">
        <v>106</v>
      </c>
      <c r="E376" s="2">
        <v>4</v>
      </c>
      <c r="F376" s="3">
        <v>150</v>
      </c>
      <c r="G376" s="2">
        <v>286</v>
      </c>
      <c r="H376" s="3">
        <v>732</v>
      </c>
      <c r="I376" s="68" t="str">
        <f>VLOOKUP(C376,СПРАВОЧНИК!B:D,2,0)</f>
        <v>КИТАЙ</v>
      </c>
      <c r="J376" s="68" t="str">
        <f>VLOOKUP(C376,СПРАВОЧНИК!B:D,3,0)</f>
        <v>ИНОМАРКИ</v>
      </c>
      <c r="K376" s="69" t="str">
        <f>VLOOKUP(СВОД2023[[#This Row],[ФО]],СПРАВОЧНИК!H:P,2,0)</f>
        <v>Приволжский ФО</v>
      </c>
    </row>
    <row r="377" spans="1:11" x14ac:dyDescent="0.2">
      <c r="A377" t="s">
        <v>649</v>
      </c>
      <c r="B377" t="s">
        <v>640</v>
      </c>
      <c r="C377" s="1" t="s">
        <v>98</v>
      </c>
      <c r="D377" s="1" t="s">
        <v>107</v>
      </c>
      <c r="E377" s="2">
        <v>422</v>
      </c>
      <c r="F377" s="3"/>
      <c r="G377" s="2">
        <v>1881</v>
      </c>
      <c r="H377" s="3"/>
      <c r="I377" s="68" t="str">
        <f>VLOOKUP(C377,СПРАВОЧНИК!B:D,2,0)</f>
        <v>КИТАЙ</v>
      </c>
      <c r="J377" s="68" t="str">
        <f>VLOOKUP(C377,СПРАВОЧНИК!B:D,3,0)</f>
        <v>ИНОМАРКИ</v>
      </c>
      <c r="K377" s="69" t="str">
        <f>VLOOKUP(СВОД2023[[#This Row],[ФО]],СПРАВОЧНИК!H:P,2,0)</f>
        <v>Приволжский ФО</v>
      </c>
    </row>
    <row r="378" spans="1:11" x14ac:dyDescent="0.2">
      <c r="A378" t="s">
        <v>649</v>
      </c>
      <c r="B378" t="s">
        <v>640</v>
      </c>
      <c r="C378" s="1" t="s">
        <v>98</v>
      </c>
      <c r="D378" s="1" t="s">
        <v>108</v>
      </c>
      <c r="E378" s="2"/>
      <c r="F378" s="3"/>
      <c r="G378" s="2">
        <v>8</v>
      </c>
      <c r="H378" s="3"/>
      <c r="I378" s="68" t="str">
        <f>VLOOKUP(C378,СПРАВОЧНИК!B:D,2,0)</f>
        <v>КИТАЙ</v>
      </c>
      <c r="J378" s="68" t="str">
        <f>VLOOKUP(C378,СПРАВОЧНИК!B:D,3,0)</f>
        <v>ИНОМАРКИ</v>
      </c>
      <c r="K378" s="69" t="str">
        <f>VLOOKUP(СВОД2023[[#This Row],[ФО]],СПРАВОЧНИК!H:P,2,0)</f>
        <v>Приволжский ФО</v>
      </c>
    </row>
    <row r="379" spans="1:11" x14ac:dyDescent="0.2">
      <c r="A379" t="s">
        <v>649</v>
      </c>
      <c r="B379" t="s">
        <v>640</v>
      </c>
      <c r="C379" s="1" t="s">
        <v>98</v>
      </c>
      <c r="D379" s="1" t="s">
        <v>109</v>
      </c>
      <c r="E379" s="2">
        <v>874</v>
      </c>
      <c r="F379" s="3">
        <v>142</v>
      </c>
      <c r="G379" s="2">
        <v>3493</v>
      </c>
      <c r="H379" s="3">
        <v>797</v>
      </c>
      <c r="I379" s="68" t="str">
        <f>VLOOKUP(C379,СПРАВОЧНИК!B:D,2,0)</f>
        <v>КИТАЙ</v>
      </c>
      <c r="J379" s="68" t="str">
        <f>VLOOKUP(C379,СПРАВОЧНИК!B:D,3,0)</f>
        <v>ИНОМАРКИ</v>
      </c>
      <c r="K379" s="69" t="str">
        <f>VLOOKUP(СВОД2023[[#This Row],[ФО]],СПРАВОЧНИК!H:P,2,0)</f>
        <v>Приволжский ФО</v>
      </c>
    </row>
    <row r="380" spans="1:11" x14ac:dyDescent="0.2">
      <c r="A380" t="s">
        <v>649</v>
      </c>
      <c r="B380" t="s">
        <v>640</v>
      </c>
      <c r="C380" s="1" t="s">
        <v>98</v>
      </c>
      <c r="D380" s="1" t="s">
        <v>110</v>
      </c>
      <c r="E380" s="2">
        <v>97</v>
      </c>
      <c r="F380" s="3">
        <v>10</v>
      </c>
      <c r="G380" s="2">
        <v>362</v>
      </c>
      <c r="H380" s="3">
        <v>136</v>
      </c>
      <c r="I380" s="68" t="str">
        <f>VLOOKUP(C380,СПРАВОЧНИК!B:D,2,0)</f>
        <v>КИТАЙ</v>
      </c>
      <c r="J380" s="68" t="str">
        <f>VLOOKUP(C380,СПРАВОЧНИК!B:D,3,0)</f>
        <v>ИНОМАРКИ</v>
      </c>
      <c r="K380" s="69" t="str">
        <f>VLOOKUP(СВОД2023[[#This Row],[ФО]],СПРАВОЧНИК!H:P,2,0)</f>
        <v>Приволжский ФО</v>
      </c>
    </row>
    <row r="381" spans="1:11" x14ac:dyDescent="0.2">
      <c r="A381" t="s">
        <v>649</v>
      </c>
      <c r="B381" t="s">
        <v>640</v>
      </c>
      <c r="C381" s="1" t="s">
        <v>98</v>
      </c>
      <c r="D381" s="1" t="s">
        <v>111</v>
      </c>
      <c r="E381" s="2">
        <v>67</v>
      </c>
      <c r="F381" s="3">
        <v>53</v>
      </c>
      <c r="G381" s="2">
        <v>507</v>
      </c>
      <c r="H381" s="3">
        <v>476</v>
      </c>
      <c r="I381" s="68" t="str">
        <f>VLOOKUP(C381,СПРАВОЧНИК!B:D,2,0)</f>
        <v>КИТАЙ</v>
      </c>
      <c r="J381" s="68" t="str">
        <f>VLOOKUP(C381,СПРАВОЧНИК!B:D,3,0)</f>
        <v>ИНОМАРКИ</v>
      </c>
      <c r="K381" s="69" t="str">
        <f>VLOOKUP(СВОД2023[[#This Row],[ФО]],СПРАВОЧНИК!H:P,2,0)</f>
        <v>Приволжский ФО</v>
      </c>
    </row>
    <row r="382" spans="1:11" x14ac:dyDescent="0.2">
      <c r="A382" t="s">
        <v>649</v>
      </c>
      <c r="B382" t="s">
        <v>640</v>
      </c>
      <c r="C382" s="1" t="s">
        <v>98</v>
      </c>
      <c r="D382" s="1" t="s">
        <v>112</v>
      </c>
      <c r="E382" s="2">
        <v>214</v>
      </c>
      <c r="F382" s="3">
        <v>31</v>
      </c>
      <c r="G382" s="2">
        <v>1151</v>
      </c>
      <c r="H382" s="3">
        <v>75</v>
      </c>
      <c r="I382" s="68" t="str">
        <f>VLOOKUP(C382,СПРАВОЧНИК!B:D,2,0)</f>
        <v>КИТАЙ</v>
      </c>
      <c r="J382" s="68" t="str">
        <f>VLOOKUP(C382,СПРАВОЧНИК!B:D,3,0)</f>
        <v>ИНОМАРКИ</v>
      </c>
      <c r="K382" s="69" t="str">
        <f>VLOOKUP(СВОД2023[[#This Row],[ФО]],СПРАВОЧНИК!H:P,2,0)</f>
        <v>Приволжский ФО</v>
      </c>
    </row>
    <row r="383" spans="1:11" x14ac:dyDescent="0.2">
      <c r="A383" t="s">
        <v>649</v>
      </c>
      <c r="B383" t="s">
        <v>640</v>
      </c>
      <c r="C383" s="1" t="s">
        <v>98</v>
      </c>
      <c r="D383" s="1" t="s">
        <v>113</v>
      </c>
      <c r="E383" s="2"/>
      <c r="F383" s="3"/>
      <c r="G383" s="2">
        <v>2</v>
      </c>
      <c r="H383" s="3"/>
      <c r="I383" s="68" t="str">
        <f>VLOOKUP(C383,СПРАВОЧНИК!B:D,2,0)</f>
        <v>КИТАЙ</v>
      </c>
      <c r="J383" s="68" t="str">
        <f>VLOOKUP(C383,СПРАВОЧНИК!B:D,3,0)</f>
        <v>ИНОМАРКИ</v>
      </c>
      <c r="K383" s="69" t="str">
        <f>VLOOKUP(СВОД2023[[#This Row],[ФО]],СПРАВОЧНИК!H:P,2,0)</f>
        <v>Приволжский ФО</v>
      </c>
    </row>
    <row r="384" spans="1:11" x14ac:dyDescent="0.2">
      <c r="A384" t="s">
        <v>649</v>
      </c>
      <c r="B384" t="s">
        <v>640</v>
      </c>
      <c r="C384" s="1" t="s">
        <v>114</v>
      </c>
      <c r="D384" s="1" t="s">
        <v>117</v>
      </c>
      <c r="E384" s="2"/>
      <c r="F384" s="3">
        <v>1</v>
      </c>
      <c r="G384" s="2">
        <v>1</v>
      </c>
      <c r="H384" s="3">
        <v>1</v>
      </c>
      <c r="I384" s="68" t="str">
        <f>VLOOKUP(C384,СПРАВОЧНИК!B:D,2,0)</f>
        <v>США</v>
      </c>
      <c r="J384" s="68" t="str">
        <f>VLOOKUP(C384,СПРАВОЧНИК!B:D,3,0)</f>
        <v>ИНОМАРКИ</v>
      </c>
      <c r="K384" s="69" t="str">
        <f>VLOOKUP(СВОД2023[[#This Row],[ФО]],СПРАВОЧНИК!H:P,2,0)</f>
        <v>Приволжский ФО</v>
      </c>
    </row>
    <row r="385" spans="1:11" x14ac:dyDescent="0.2">
      <c r="A385" t="s">
        <v>649</v>
      </c>
      <c r="B385" t="s">
        <v>640</v>
      </c>
      <c r="C385" s="1" t="s">
        <v>114</v>
      </c>
      <c r="D385" s="1" t="s">
        <v>118</v>
      </c>
      <c r="E385" s="2">
        <v>6</v>
      </c>
      <c r="F385" s="3">
        <v>1</v>
      </c>
      <c r="G385" s="2">
        <v>33</v>
      </c>
      <c r="H385" s="3">
        <v>1</v>
      </c>
      <c r="I385" s="68" t="str">
        <f>VLOOKUP(C385,СПРАВОЧНИК!B:D,2,0)</f>
        <v>США</v>
      </c>
      <c r="J385" s="68" t="str">
        <f>VLOOKUP(C385,СПРАВОЧНИК!B:D,3,0)</f>
        <v>ИНОМАРКИ</v>
      </c>
      <c r="K385" s="69" t="str">
        <f>VLOOKUP(СВОД2023[[#This Row],[ФО]],СПРАВОЧНИК!H:P,2,0)</f>
        <v>Приволжский ФО</v>
      </c>
    </row>
    <row r="386" spans="1:11" x14ac:dyDescent="0.2">
      <c r="A386" t="s">
        <v>649</v>
      </c>
      <c r="B386" t="s">
        <v>640</v>
      </c>
      <c r="C386" s="1" t="s">
        <v>114</v>
      </c>
      <c r="D386" s="1" t="s">
        <v>119</v>
      </c>
      <c r="E386" s="2">
        <v>4</v>
      </c>
      <c r="F386" s="3"/>
      <c r="G386" s="2">
        <v>12</v>
      </c>
      <c r="H386" s="3"/>
      <c r="I386" s="68" t="str">
        <f>VLOOKUP(C386,СПРАВОЧНИК!B:D,2,0)</f>
        <v>США</v>
      </c>
      <c r="J386" s="68" t="str">
        <f>VLOOKUP(C386,СПРАВОЧНИК!B:D,3,0)</f>
        <v>ИНОМАРКИ</v>
      </c>
      <c r="K386" s="69" t="str">
        <f>VLOOKUP(СВОД2023[[#This Row],[ФО]],СПРАВОЧНИК!H:P,2,0)</f>
        <v>Приволжский ФО</v>
      </c>
    </row>
    <row r="387" spans="1:11" x14ac:dyDescent="0.2">
      <c r="A387" t="s">
        <v>649</v>
      </c>
      <c r="B387" t="s">
        <v>640</v>
      </c>
      <c r="C387" s="1" t="s">
        <v>114</v>
      </c>
      <c r="D387" s="1" t="s">
        <v>120</v>
      </c>
      <c r="E387" s="2">
        <v>1</v>
      </c>
      <c r="F387" s="3"/>
      <c r="G387" s="2">
        <v>3</v>
      </c>
      <c r="H387" s="3"/>
      <c r="I387" s="68" t="str">
        <f>VLOOKUP(C387,СПРАВОЧНИК!B:D,2,0)</f>
        <v>США</v>
      </c>
      <c r="J387" s="68" t="str">
        <f>VLOOKUP(C387,СПРАВОЧНИК!B:D,3,0)</f>
        <v>ИНОМАРКИ</v>
      </c>
      <c r="K387" s="69" t="str">
        <f>VLOOKUP(СВОД2023[[#This Row],[ФО]],СПРАВОЧНИК!H:P,2,0)</f>
        <v>Приволжский ФО</v>
      </c>
    </row>
    <row r="388" spans="1:11" x14ac:dyDescent="0.2">
      <c r="A388" t="s">
        <v>649</v>
      </c>
      <c r="B388" t="s">
        <v>640</v>
      </c>
      <c r="C388" s="1" t="s">
        <v>114</v>
      </c>
      <c r="D388" s="1" t="s">
        <v>676</v>
      </c>
      <c r="E388" s="2"/>
      <c r="F388" s="3"/>
      <c r="G388" s="2">
        <v>1</v>
      </c>
      <c r="H388" s="3"/>
      <c r="I388" s="68" t="str">
        <f>VLOOKUP(C388,СПРАВОЧНИК!B:D,2,0)</f>
        <v>США</v>
      </c>
      <c r="J388" s="68" t="str">
        <f>VLOOKUP(C388,СПРАВОЧНИК!B:D,3,0)</f>
        <v>ИНОМАРКИ</v>
      </c>
      <c r="K388" s="69" t="str">
        <f>VLOOKUP(СВОД2023[[#This Row],[ФО]],СПРАВОЧНИК!H:P,2,0)</f>
        <v>Приволжский ФО</v>
      </c>
    </row>
    <row r="389" spans="1:11" x14ac:dyDescent="0.2">
      <c r="A389" t="s">
        <v>649</v>
      </c>
      <c r="B389" t="s">
        <v>640</v>
      </c>
      <c r="C389" s="1" t="s">
        <v>114</v>
      </c>
      <c r="D389" s="1" t="s">
        <v>121</v>
      </c>
      <c r="E389" s="2">
        <v>11</v>
      </c>
      <c r="F389" s="3">
        <v>8</v>
      </c>
      <c r="G389" s="2">
        <v>59</v>
      </c>
      <c r="H389" s="3">
        <v>98</v>
      </c>
      <c r="I389" s="68" t="str">
        <f>VLOOKUP(C389,СПРАВОЧНИК!B:D,2,0)</f>
        <v>США</v>
      </c>
      <c r="J389" s="68" t="str">
        <f>VLOOKUP(C389,СПРАВОЧНИК!B:D,3,0)</f>
        <v>ИНОМАРКИ</v>
      </c>
      <c r="K389" s="69" t="str">
        <f>VLOOKUP(СВОД2023[[#This Row],[ФО]],СПРАВОЧНИК!H:P,2,0)</f>
        <v>Приволжский ФО</v>
      </c>
    </row>
    <row r="390" spans="1:11" x14ac:dyDescent="0.2">
      <c r="A390" t="s">
        <v>649</v>
      </c>
      <c r="B390" t="s">
        <v>640</v>
      </c>
      <c r="C390" s="1" t="s">
        <v>114</v>
      </c>
      <c r="D390" s="1" t="s">
        <v>122</v>
      </c>
      <c r="E390" s="2"/>
      <c r="F390" s="3"/>
      <c r="G390" s="2">
        <v>1</v>
      </c>
      <c r="H390" s="3"/>
      <c r="I390" s="68" t="str">
        <f>VLOOKUP(C390,СПРАВОЧНИК!B:D,2,0)</f>
        <v>США</v>
      </c>
      <c r="J390" s="68" t="str">
        <f>VLOOKUP(C390,СПРАВОЧНИК!B:D,3,0)</f>
        <v>ИНОМАРКИ</v>
      </c>
      <c r="K390" s="69" t="str">
        <f>VLOOKUP(СВОД2023[[#This Row],[ФО]],СПРАВОЧНИК!H:P,2,0)</f>
        <v>Приволжский ФО</v>
      </c>
    </row>
    <row r="391" spans="1:11" x14ac:dyDescent="0.2">
      <c r="A391" t="s">
        <v>649</v>
      </c>
      <c r="B391" t="s">
        <v>640</v>
      </c>
      <c r="C391" s="1" t="s">
        <v>114</v>
      </c>
      <c r="D391" s="1" t="s">
        <v>123</v>
      </c>
      <c r="E391" s="2"/>
      <c r="F391" s="3"/>
      <c r="G391" s="2">
        <v>1</v>
      </c>
      <c r="H391" s="3"/>
      <c r="I391" s="68" t="str">
        <f>VLOOKUP(C391,СПРАВОЧНИК!B:D,2,0)</f>
        <v>США</v>
      </c>
      <c r="J391" s="68" t="str">
        <f>VLOOKUP(C391,СПРАВОЧНИК!B:D,3,0)</f>
        <v>ИНОМАРКИ</v>
      </c>
      <c r="K391" s="69" t="str">
        <f>VLOOKUP(СВОД2023[[#This Row],[ФО]],СПРАВОЧНИК!H:P,2,0)</f>
        <v>Приволжский ФО</v>
      </c>
    </row>
    <row r="392" spans="1:11" x14ac:dyDescent="0.2">
      <c r="A392" t="s">
        <v>649</v>
      </c>
      <c r="B392" t="s">
        <v>640</v>
      </c>
      <c r="C392" s="1" t="s">
        <v>114</v>
      </c>
      <c r="D392" s="1" t="s">
        <v>124</v>
      </c>
      <c r="E392" s="2">
        <v>15</v>
      </c>
      <c r="F392" s="3">
        <v>2</v>
      </c>
      <c r="G392" s="2">
        <v>171</v>
      </c>
      <c r="H392" s="3">
        <v>171</v>
      </c>
      <c r="I392" s="68" t="str">
        <f>VLOOKUP(C392,СПРАВОЧНИК!B:D,2,0)</f>
        <v>США</v>
      </c>
      <c r="J392" s="68" t="str">
        <f>VLOOKUP(C392,СПРАВОЧНИК!B:D,3,0)</f>
        <v>ИНОМАРКИ</v>
      </c>
      <c r="K392" s="69" t="str">
        <f>VLOOKUP(СВОД2023[[#This Row],[ФО]],СПРАВОЧНИК!H:P,2,0)</f>
        <v>Приволжский ФО</v>
      </c>
    </row>
    <row r="393" spans="1:11" x14ac:dyDescent="0.2">
      <c r="A393" t="s">
        <v>649</v>
      </c>
      <c r="B393" t="s">
        <v>640</v>
      </c>
      <c r="C393" s="1" t="s">
        <v>114</v>
      </c>
      <c r="D393" s="1" t="s">
        <v>125</v>
      </c>
      <c r="E393" s="2"/>
      <c r="F393" s="3"/>
      <c r="G393" s="2">
        <v>2</v>
      </c>
      <c r="H393" s="3"/>
      <c r="I393" s="68" t="str">
        <f>VLOOKUP(C393,СПРАВОЧНИК!B:D,2,0)</f>
        <v>США</v>
      </c>
      <c r="J393" s="68" t="str">
        <f>VLOOKUP(C393,СПРАВОЧНИК!B:D,3,0)</f>
        <v>ИНОМАРКИ</v>
      </c>
      <c r="K393" s="69" t="str">
        <f>VLOOKUP(СВОД2023[[#This Row],[ФО]],СПРАВОЧНИК!H:P,2,0)</f>
        <v>Приволжский ФО</v>
      </c>
    </row>
    <row r="394" spans="1:11" x14ac:dyDescent="0.2">
      <c r="A394" t="s">
        <v>649</v>
      </c>
      <c r="B394" t="s">
        <v>640</v>
      </c>
      <c r="C394" s="1" t="s">
        <v>114</v>
      </c>
      <c r="D394" s="1" t="s">
        <v>126</v>
      </c>
      <c r="E394" s="2">
        <v>2</v>
      </c>
      <c r="F394" s="3"/>
      <c r="G394" s="2">
        <v>6</v>
      </c>
      <c r="H394" s="3">
        <v>1</v>
      </c>
      <c r="I394" s="68" t="str">
        <f>VLOOKUP(C394,СПРАВОЧНИК!B:D,2,0)</f>
        <v>США</v>
      </c>
      <c r="J394" s="68" t="str">
        <f>VLOOKUP(C394,СПРАВОЧНИК!B:D,3,0)</f>
        <v>ИНОМАРКИ</v>
      </c>
      <c r="K394" s="69" t="str">
        <f>VLOOKUP(СВОД2023[[#This Row],[ФО]],СПРАВОЧНИК!H:P,2,0)</f>
        <v>Приволжский ФО</v>
      </c>
    </row>
    <row r="395" spans="1:11" x14ac:dyDescent="0.2">
      <c r="A395" t="s">
        <v>649</v>
      </c>
      <c r="B395" t="s">
        <v>640</v>
      </c>
      <c r="C395" s="1" t="s">
        <v>114</v>
      </c>
      <c r="D395" s="1" t="s">
        <v>127</v>
      </c>
      <c r="E395" s="2">
        <v>1</v>
      </c>
      <c r="F395" s="3"/>
      <c r="G395" s="2">
        <v>2</v>
      </c>
      <c r="H395" s="3"/>
      <c r="I395" s="68" t="str">
        <f>VLOOKUP(C395,СПРАВОЧНИК!B:D,2,0)</f>
        <v>США</v>
      </c>
      <c r="J395" s="68" t="str">
        <f>VLOOKUP(C395,СПРАВОЧНИК!B:D,3,0)</f>
        <v>ИНОМАРКИ</v>
      </c>
      <c r="K395" s="69" t="str">
        <f>VLOOKUP(СВОД2023[[#This Row],[ФО]],СПРАВОЧНИК!H:P,2,0)</f>
        <v>Приволжский ФО</v>
      </c>
    </row>
    <row r="396" spans="1:11" x14ac:dyDescent="0.2">
      <c r="A396" t="s">
        <v>649</v>
      </c>
      <c r="B396" t="s">
        <v>640</v>
      </c>
      <c r="C396" s="1" t="s">
        <v>114</v>
      </c>
      <c r="D396" s="1" t="s">
        <v>712</v>
      </c>
      <c r="E396" s="2">
        <v>1</v>
      </c>
      <c r="F396" s="3"/>
      <c r="G396" s="2">
        <v>1</v>
      </c>
      <c r="H396" s="3"/>
      <c r="I396" s="68" t="str">
        <f>VLOOKUP(C396,СПРАВОЧНИК!B:D,2,0)</f>
        <v>США</v>
      </c>
      <c r="J396" s="68" t="str">
        <f>VLOOKUP(C396,СПРАВОЧНИК!B:D,3,0)</f>
        <v>ИНОМАРКИ</v>
      </c>
      <c r="K396" s="69" t="str">
        <f>VLOOKUP(СВОД2023[[#This Row],[ФО]],СПРАВОЧНИК!H:P,2,0)</f>
        <v>Приволжский ФО</v>
      </c>
    </row>
    <row r="397" spans="1:11" x14ac:dyDescent="0.2">
      <c r="A397" t="s">
        <v>649</v>
      </c>
      <c r="B397" t="s">
        <v>640</v>
      </c>
      <c r="C397" s="1" t="s">
        <v>114</v>
      </c>
      <c r="D397" s="1" t="s">
        <v>128</v>
      </c>
      <c r="E397" s="2">
        <v>8</v>
      </c>
      <c r="F397" s="3">
        <v>1</v>
      </c>
      <c r="G397" s="2">
        <v>50</v>
      </c>
      <c r="H397" s="3">
        <v>19</v>
      </c>
      <c r="I397" s="68" t="str">
        <f>VLOOKUP(C397,СПРАВОЧНИК!B:D,2,0)</f>
        <v>США</v>
      </c>
      <c r="J397" s="68" t="str">
        <f>VLOOKUP(C397,СПРАВОЧНИК!B:D,3,0)</f>
        <v>ИНОМАРКИ</v>
      </c>
      <c r="K397" s="69" t="str">
        <f>VLOOKUP(СВОД2023[[#This Row],[ФО]],СПРАВОЧНИК!H:P,2,0)</f>
        <v>Приволжский ФО</v>
      </c>
    </row>
    <row r="398" spans="1:11" x14ac:dyDescent="0.2">
      <c r="A398" t="s">
        <v>649</v>
      </c>
      <c r="B398" t="s">
        <v>640</v>
      </c>
      <c r="C398" s="1" t="s">
        <v>114</v>
      </c>
      <c r="D398" s="1" t="s">
        <v>130</v>
      </c>
      <c r="E398" s="2">
        <v>3</v>
      </c>
      <c r="F398" s="3"/>
      <c r="G398" s="2">
        <v>24</v>
      </c>
      <c r="H398" s="3">
        <v>4</v>
      </c>
      <c r="I398" s="68" t="str">
        <f>VLOOKUP(C398,СПРАВОЧНИК!B:D,2,0)</f>
        <v>США</v>
      </c>
      <c r="J398" s="68" t="str">
        <f>VLOOKUP(C398,СПРАВОЧНИК!B:D,3,0)</f>
        <v>ИНОМАРКИ</v>
      </c>
      <c r="K398" s="69" t="str">
        <f>VLOOKUP(СВОД2023[[#This Row],[ФО]],СПРАВОЧНИК!H:P,2,0)</f>
        <v>Приволжский ФО</v>
      </c>
    </row>
    <row r="399" spans="1:11" x14ac:dyDescent="0.2">
      <c r="A399" t="s">
        <v>649</v>
      </c>
      <c r="B399" t="s">
        <v>640</v>
      </c>
      <c r="C399" s="1" t="s">
        <v>114</v>
      </c>
      <c r="D399" s="1" t="s">
        <v>132</v>
      </c>
      <c r="E399" s="2"/>
      <c r="F399" s="3">
        <v>2</v>
      </c>
      <c r="G399" s="2">
        <v>2</v>
      </c>
      <c r="H399" s="3">
        <v>29</v>
      </c>
      <c r="I399" s="68" t="str">
        <f>VLOOKUP(C399,СПРАВОЧНИК!B:D,2,0)</f>
        <v>США</v>
      </c>
      <c r="J399" s="68" t="str">
        <f>VLOOKUP(C399,СПРАВОЧНИК!B:D,3,0)</f>
        <v>ИНОМАРКИ</v>
      </c>
      <c r="K399" s="69" t="str">
        <f>VLOOKUP(СВОД2023[[#This Row],[ФО]],СПРАВОЧНИК!H:P,2,0)</f>
        <v>Приволжский ФО</v>
      </c>
    </row>
    <row r="400" spans="1:11" x14ac:dyDescent="0.2">
      <c r="A400" t="s">
        <v>649</v>
      </c>
      <c r="B400" t="s">
        <v>640</v>
      </c>
      <c r="C400" s="1" t="s">
        <v>136</v>
      </c>
      <c r="D400" s="1" t="s">
        <v>138</v>
      </c>
      <c r="E400" s="2">
        <v>2</v>
      </c>
      <c r="F400" s="3">
        <v>3</v>
      </c>
      <c r="G400" s="2">
        <v>7</v>
      </c>
      <c r="H400" s="3">
        <v>13</v>
      </c>
      <c r="I400" s="68" t="str">
        <f>VLOOKUP(C400,СПРАВОЧНИК!B:D,2,0)</f>
        <v>ЕВРОПА</v>
      </c>
      <c r="J400" s="68" t="str">
        <f>VLOOKUP(C400,СПРАВОЧНИК!B:D,3,0)</f>
        <v>ИНОМАРКИ</v>
      </c>
      <c r="K400" s="69" t="str">
        <f>VLOOKUP(СВОД2023[[#This Row],[ФО]],СПРАВОЧНИК!H:P,2,0)</f>
        <v>Приволжский ФО</v>
      </c>
    </row>
    <row r="401" spans="1:11" x14ac:dyDescent="0.2">
      <c r="A401" t="s">
        <v>649</v>
      </c>
      <c r="B401" t="s">
        <v>640</v>
      </c>
      <c r="C401" s="1" t="s">
        <v>136</v>
      </c>
      <c r="D401" s="1" t="s">
        <v>139</v>
      </c>
      <c r="E401" s="2">
        <v>2</v>
      </c>
      <c r="F401" s="3"/>
      <c r="G401" s="2">
        <v>19</v>
      </c>
      <c r="H401" s="3">
        <v>3</v>
      </c>
      <c r="I401" s="68" t="str">
        <f>VLOOKUP(C401,СПРАВОЧНИК!B:D,2,0)</f>
        <v>ЕВРОПА</v>
      </c>
      <c r="J401" s="68" t="str">
        <f>VLOOKUP(C401,СПРАВОЧНИК!B:D,3,0)</f>
        <v>ИНОМАРКИ</v>
      </c>
      <c r="K401" s="69" t="str">
        <f>VLOOKUP(СВОД2023[[#This Row],[ФО]],СПРАВОЧНИК!H:P,2,0)</f>
        <v>Приволжский ФО</v>
      </c>
    </row>
    <row r="402" spans="1:11" x14ac:dyDescent="0.2">
      <c r="A402" t="s">
        <v>649</v>
      </c>
      <c r="B402" t="s">
        <v>640</v>
      </c>
      <c r="C402" s="1" t="s">
        <v>141</v>
      </c>
      <c r="D402" s="1" t="s">
        <v>142</v>
      </c>
      <c r="E402" s="2"/>
      <c r="F402" s="3"/>
      <c r="G402" s="2">
        <v>1</v>
      </c>
      <c r="H402" s="3"/>
      <c r="I402" s="68" t="str">
        <f>VLOOKUP(C402,СПРАВОЧНИК!B:D,2,0)</f>
        <v>ЕВРОПА</v>
      </c>
      <c r="J402" s="68" t="str">
        <f>VLOOKUP(C402,СПРАВОЧНИК!B:D,3,0)</f>
        <v>ИНОМАРКИ</v>
      </c>
      <c r="K402" s="69" t="str">
        <f>VLOOKUP(СВОД2023[[#This Row],[ФО]],СПРАВОЧНИК!H:P,2,0)</f>
        <v>Приволжский ФО</v>
      </c>
    </row>
    <row r="403" spans="1:11" x14ac:dyDescent="0.2">
      <c r="A403" t="s">
        <v>649</v>
      </c>
      <c r="B403" t="s">
        <v>640</v>
      </c>
      <c r="C403" s="1" t="s">
        <v>145</v>
      </c>
      <c r="D403" s="1" t="s">
        <v>146</v>
      </c>
      <c r="E403" s="2">
        <v>2</v>
      </c>
      <c r="F403" s="3"/>
      <c r="G403" s="2">
        <v>5</v>
      </c>
      <c r="H403" s="3"/>
      <c r="I403" s="68" t="str">
        <f>VLOOKUP(C403,СПРАВОЧНИК!B:D,2,0)</f>
        <v>КОРЕЯ</v>
      </c>
      <c r="J403" s="68" t="str">
        <f>VLOOKUP(C403,СПРАВОЧНИК!B:D,3,0)</f>
        <v>ИНОМАРКИ</v>
      </c>
      <c r="K403" s="69" t="str">
        <f>VLOOKUP(СВОД2023[[#This Row],[ФО]],СПРАВОЧНИК!H:P,2,0)</f>
        <v>Приволжский ФО</v>
      </c>
    </row>
    <row r="404" spans="1:11" x14ac:dyDescent="0.2">
      <c r="A404" t="s">
        <v>649</v>
      </c>
      <c r="B404" t="s">
        <v>640</v>
      </c>
      <c r="C404" s="1" t="s">
        <v>677</v>
      </c>
      <c r="D404" s="1" t="s">
        <v>678</v>
      </c>
      <c r="E404" s="2"/>
      <c r="F404" s="3"/>
      <c r="G404" s="2">
        <v>1</v>
      </c>
      <c r="H404" s="3"/>
      <c r="I404" s="68" t="str">
        <f>VLOOKUP(C404,СПРАВОЧНИК!B:D,2,0)</f>
        <v>КИТАЙ</v>
      </c>
      <c r="J404" s="68" t="str">
        <f>VLOOKUP(C404,СПРАВОЧНИК!B:D,3,0)</f>
        <v>ИНОМАРКИ</v>
      </c>
      <c r="K404" s="69" t="str">
        <f>VLOOKUP(СВОД2023[[#This Row],[ФО]],СПРАВОЧНИК!H:P,2,0)</f>
        <v>Приволжский ФО</v>
      </c>
    </row>
    <row r="405" spans="1:11" x14ac:dyDescent="0.2">
      <c r="A405" t="s">
        <v>649</v>
      </c>
      <c r="B405" t="s">
        <v>640</v>
      </c>
      <c r="C405" s="1" t="s">
        <v>156</v>
      </c>
      <c r="D405" s="1" t="s">
        <v>157</v>
      </c>
      <c r="E405" s="2">
        <v>4</v>
      </c>
      <c r="F405" s="3">
        <v>5</v>
      </c>
      <c r="G405" s="2">
        <v>17</v>
      </c>
      <c r="H405" s="3">
        <v>24</v>
      </c>
      <c r="I405" s="68" t="str">
        <f>VLOOKUP(C405,СПРАВОЧНИК!B:D,2,0)</f>
        <v>КИТАЙ</v>
      </c>
      <c r="J405" s="68" t="str">
        <f>VLOOKUP(C405,СПРАВОЧНИК!B:D,3,0)</f>
        <v>ИНОМАРКИ</v>
      </c>
      <c r="K405" s="69" t="str">
        <f>VLOOKUP(СВОД2023[[#This Row],[ФО]],СПРАВОЧНИК!H:P,2,0)</f>
        <v>Приволжский ФО</v>
      </c>
    </row>
    <row r="406" spans="1:11" x14ac:dyDescent="0.2">
      <c r="A406" t="s">
        <v>649</v>
      </c>
      <c r="B406" t="s">
        <v>640</v>
      </c>
      <c r="C406" s="1" t="s">
        <v>158</v>
      </c>
      <c r="D406" s="1" t="s">
        <v>159</v>
      </c>
      <c r="E406" s="2"/>
      <c r="F406" s="3"/>
      <c r="G406" s="2">
        <v>1</v>
      </c>
      <c r="H406" s="3"/>
      <c r="I406" s="68" t="str">
        <f>VLOOKUP(C406,СПРАВОЧНИК!B:D,2,0)</f>
        <v>США</v>
      </c>
      <c r="J406" s="68" t="str">
        <f>VLOOKUP(C406,СПРАВОЧНИК!B:D,3,0)</f>
        <v>ИНОМАРКИ</v>
      </c>
      <c r="K406" s="69" t="str">
        <f>VLOOKUP(СВОД2023[[#This Row],[ФО]],СПРАВОЧНИК!H:P,2,0)</f>
        <v>Приволжский ФО</v>
      </c>
    </row>
    <row r="407" spans="1:11" x14ac:dyDescent="0.2">
      <c r="A407" t="s">
        <v>649</v>
      </c>
      <c r="B407" t="s">
        <v>640</v>
      </c>
      <c r="C407" s="1" t="s">
        <v>158</v>
      </c>
      <c r="D407" s="1" t="s">
        <v>160</v>
      </c>
      <c r="E407" s="2">
        <v>2</v>
      </c>
      <c r="F407" s="3">
        <v>2</v>
      </c>
      <c r="G407" s="2">
        <v>11</v>
      </c>
      <c r="H407" s="3">
        <v>6</v>
      </c>
      <c r="I407" s="68" t="str">
        <f>VLOOKUP(C407,СПРАВОЧНИК!B:D,2,0)</f>
        <v>США</v>
      </c>
      <c r="J407" s="68" t="str">
        <f>VLOOKUP(C407,СПРАВОЧНИК!B:D,3,0)</f>
        <v>ИНОМАРКИ</v>
      </c>
      <c r="K407" s="69" t="str">
        <f>VLOOKUP(СВОД2023[[#This Row],[ФО]],СПРАВОЧНИК!H:P,2,0)</f>
        <v>Приволжский ФО</v>
      </c>
    </row>
    <row r="408" spans="1:11" x14ac:dyDescent="0.2">
      <c r="A408" t="s">
        <v>649</v>
      </c>
      <c r="B408" t="s">
        <v>640</v>
      </c>
      <c r="C408" s="1" t="s">
        <v>163</v>
      </c>
      <c r="D408" s="1" t="s">
        <v>714</v>
      </c>
      <c r="E408" s="2">
        <v>1</v>
      </c>
      <c r="F408" s="3"/>
      <c r="G408" s="2">
        <v>1</v>
      </c>
      <c r="H408" s="3"/>
      <c r="I408" s="68" t="str">
        <f>VLOOKUP(C408,СПРАВОЧНИК!B:D,2,0)</f>
        <v>КИТАЙ</v>
      </c>
      <c r="J408" s="68" t="str">
        <f>VLOOKUP(C408,СПРАВОЧНИК!B:D,3,0)</f>
        <v>ИНОМАРКИ</v>
      </c>
      <c r="K408" s="69" t="str">
        <f>VLOOKUP(СВОД2023[[#This Row],[ФО]],СПРАВОЧНИК!H:P,2,0)</f>
        <v>Приволжский ФО</v>
      </c>
    </row>
    <row r="409" spans="1:11" x14ac:dyDescent="0.2">
      <c r="A409" t="s">
        <v>649</v>
      </c>
      <c r="B409" t="s">
        <v>640</v>
      </c>
      <c r="C409" s="1" t="s">
        <v>163</v>
      </c>
      <c r="D409" s="1" t="s">
        <v>166</v>
      </c>
      <c r="E409" s="2"/>
      <c r="F409" s="3"/>
      <c r="G409" s="2">
        <v>1</v>
      </c>
      <c r="H409" s="3"/>
      <c r="I409" s="68" t="str">
        <f>VLOOKUP(C409,СПРАВОЧНИК!B:D,2,0)</f>
        <v>КИТАЙ</v>
      </c>
      <c r="J409" s="68" t="str">
        <f>VLOOKUP(C409,СПРАВОЧНИК!B:D,3,0)</f>
        <v>ИНОМАРКИ</v>
      </c>
      <c r="K409" s="69" t="str">
        <f>VLOOKUP(СВОД2023[[#This Row],[ФО]],СПРАВОЧНИК!H:P,2,0)</f>
        <v>Приволжский ФО</v>
      </c>
    </row>
    <row r="410" spans="1:11" x14ac:dyDescent="0.2">
      <c r="A410" t="s">
        <v>649</v>
      </c>
      <c r="B410" t="s">
        <v>640</v>
      </c>
      <c r="C410" s="1" t="s">
        <v>163</v>
      </c>
      <c r="D410" s="1" t="s">
        <v>168</v>
      </c>
      <c r="E410" s="2"/>
      <c r="F410" s="3">
        <v>1</v>
      </c>
      <c r="G410" s="2"/>
      <c r="H410" s="3">
        <v>1</v>
      </c>
      <c r="I410" s="68" t="str">
        <f>VLOOKUP(C410,СПРАВОЧНИК!B:D,2,0)</f>
        <v>КИТАЙ</v>
      </c>
      <c r="J410" s="68" t="str">
        <f>VLOOKUP(C410,СПРАВОЧНИК!B:D,3,0)</f>
        <v>ИНОМАРКИ</v>
      </c>
      <c r="K410" s="69" t="str">
        <f>VLOOKUP(СВОД2023[[#This Row],[ФО]],СПРАВОЧНИК!H:P,2,0)</f>
        <v>Приволжский ФО</v>
      </c>
    </row>
    <row r="411" spans="1:11" x14ac:dyDescent="0.2">
      <c r="A411" t="s">
        <v>649</v>
      </c>
      <c r="B411" t="s">
        <v>640</v>
      </c>
      <c r="C411" s="1" t="s">
        <v>171</v>
      </c>
      <c r="D411" s="1" t="s">
        <v>172</v>
      </c>
      <c r="E411" s="2">
        <v>11</v>
      </c>
      <c r="F411" s="3"/>
      <c r="G411" s="2">
        <v>34</v>
      </c>
      <c r="H411" s="3"/>
      <c r="I411" s="68" t="str">
        <f>VLOOKUP(C411,СПРАВОЧНИК!B:D,2,0)</f>
        <v>РОССИЯ</v>
      </c>
      <c r="J411" s="68" t="str">
        <f>VLOOKUP(C411,СПРАВОЧНИК!B:D,3,0)</f>
        <v>ОТЕЧЕСТВЕННЫЕ</v>
      </c>
      <c r="K411" s="69" t="str">
        <f>VLOOKUP(СВОД2023[[#This Row],[ФО]],СПРАВОЧНИК!H:P,2,0)</f>
        <v>Приволжский ФО</v>
      </c>
    </row>
    <row r="412" spans="1:11" x14ac:dyDescent="0.2">
      <c r="A412" t="s">
        <v>649</v>
      </c>
      <c r="B412" t="s">
        <v>640</v>
      </c>
      <c r="C412" s="1" t="s">
        <v>171</v>
      </c>
      <c r="D412" s="1" t="s">
        <v>173</v>
      </c>
      <c r="E412" s="2">
        <v>6</v>
      </c>
      <c r="F412" s="3"/>
      <c r="G412" s="2">
        <v>24</v>
      </c>
      <c r="H412" s="3"/>
      <c r="I412" s="68" t="str">
        <f>VLOOKUP(C412,СПРАВОЧНИК!B:D,2,0)</f>
        <v>РОССИЯ</v>
      </c>
      <c r="J412" s="68" t="str">
        <f>VLOOKUP(C412,СПРАВОЧНИК!B:D,3,0)</f>
        <v>ОТЕЧЕСТВЕННЫЕ</v>
      </c>
      <c r="K412" s="69" t="str">
        <f>VLOOKUP(СВОД2023[[#This Row],[ФО]],СПРАВОЧНИК!H:P,2,0)</f>
        <v>Приволжский ФО</v>
      </c>
    </row>
    <row r="413" spans="1:11" x14ac:dyDescent="0.2">
      <c r="A413" t="s">
        <v>649</v>
      </c>
      <c r="B413" t="s">
        <v>640</v>
      </c>
      <c r="C413" s="1" t="s">
        <v>174</v>
      </c>
      <c r="D413" s="1" t="s">
        <v>175</v>
      </c>
      <c r="E413" s="2">
        <v>198</v>
      </c>
      <c r="F413" s="3">
        <v>37</v>
      </c>
      <c r="G413" s="2">
        <v>808</v>
      </c>
      <c r="H413" s="3">
        <v>58</v>
      </c>
      <c r="I413" s="68" t="str">
        <f>VLOOKUP(C413,СПРАВОЧНИК!B:D,2,0)</f>
        <v>КИТАЙ</v>
      </c>
      <c r="J413" s="68" t="str">
        <f>VLOOKUP(C413,СПРАВОЧНИК!B:D,3,0)</f>
        <v>ИНОМАРКИ</v>
      </c>
      <c r="K413" s="69" t="str">
        <f>VLOOKUP(СВОД2023[[#This Row],[ФО]],СПРАВОЧНИК!H:P,2,0)</f>
        <v>Приволжский ФО</v>
      </c>
    </row>
    <row r="414" spans="1:11" x14ac:dyDescent="0.2">
      <c r="A414" t="s">
        <v>649</v>
      </c>
      <c r="B414" t="s">
        <v>640</v>
      </c>
      <c r="C414" s="1" t="s">
        <v>174</v>
      </c>
      <c r="D414" s="1" t="s">
        <v>176</v>
      </c>
      <c r="E414" s="2">
        <v>120</v>
      </c>
      <c r="F414" s="3">
        <v>50</v>
      </c>
      <c r="G414" s="2">
        <v>840</v>
      </c>
      <c r="H414" s="3">
        <v>152</v>
      </c>
      <c r="I414" s="68" t="str">
        <f>VLOOKUP(C414,СПРАВОЧНИК!B:D,2,0)</f>
        <v>КИТАЙ</v>
      </c>
      <c r="J414" s="68" t="str">
        <f>VLOOKUP(C414,СПРАВОЧНИК!B:D,3,0)</f>
        <v>ИНОМАРКИ</v>
      </c>
      <c r="K414" s="69" t="str">
        <f>VLOOKUP(СВОД2023[[#This Row],[ФО]],СПРАВОЧНИК!H:P,2,0)</f>
        <v>Приволжский ФО</v>
      </c>
    </row>
    <row r="415" spans="1:11" x14ac:dyDescent="0.2">
      <c r="A415" t="s">
        <v>649</v>
      </c>
      <c r="B415" t="s">
        <v>640</v>
      </c>
      <c r="C415" s="1" t="s">
        <v>174</v>
      </c>
      <c r="D415" s="1" t="s">
        <v>177</v>
      </c>
      <c r="E415" s="2">
        <v>87</v>
      </c>
      <c r="F415" s="3">
        <v>17</v>
      </c>
      <c r="G415" s="2">
        <v>562</v>
      </c>
      <c r="H415" s="3">
        <v>84</v>
      </c>
      <c r="I415" s="68" t="str">
        <f>VLOOKUP(C415,СПРАВОЧНИК!B:D,2,0)</f>
        <v>КИТАЙ</v>
      </c>
      <c r="J415" s="68" t="str">
        <f>VLOOKUP(C415,СПРАВОЧНИК!B:D,3,0)</f>
        <v>ИНОМАРКИ</v>
      </c>
      <c r="K415" s="69" t="str">
        <f>VLOOKUP(СВОД2023[[#This Row],[ФО]],СПРАВОЧНИК!H:P,2,0)</f>
        <v>Приволжский ФО</v>
      </c>
    </row>
    <row r="416" spans="1:11" x14ac:dyDescent="0.2">
      <c r="A416" t="s">
        <v>649</v>
      </c>
      <c r="B416" t="s">
        <v>640</v>
      </c>
      <c r="C416" s="1" t="s">
        <v>178</v>
      </c>
      <c r="D416" s="1" t="s">
        <v>179</v>
      </c>
      <c r="E416" s="2"/>
      <c r="F416" s="3"/>
      <c r="G416" s="2">
        <v>1</v>
      </c>
      <c r="H416" s="3"/>
      <c r="I416" s="68" t="str">
        <f>VLOOKUP(C416,СПРАВОЧНИК!B:D,2,0)</f>
        <v>КИТАЙ</v>
      </c>
      <c r="J416" s="68" t="str">
        <f>VLOOKUP(C416,СПРАВОЧНИК!B:D,3,0)</f>
        <v>ИНОМАРКИ</v>
      </c>
      <c r="K416" s="69" t="str">
        <f>VLOOKUP(СВОД2023[[#This Row],[ФО]],СПРАВОЧНИК!H:P,2,0)</f>
        <v>Приволжский ФО</v>
      </c>
    </row>
    <row r="417" spans="1:11" x14ac:dyDescent="0.2">
      <c r="A417" t="s">
        <v>649</v>
      </c>
      <c r="B417" t="s">
        <v>640</v>
      </c>
      <c r="C417" s="1" t="s">
        <v>178</v>
      </c>
      <c r="D417" s="1" t="s">
        <v>180</v>
      </c>
      <c r="E417" s="2">
        <v>7</v>
      </c>
      <c r="F417" s="3"/>
      <c r="G417" s="2">
        <v>8</v>
      </c>
      <c r="H417" s="3"/>
      <c r="I417" s="68" t="str">
        <f>VLOOKUP(C417,СПРАВОЧНИК!B:D,2,0)</f>
        <v>КИТАЙ</v>
      </c>
      <c r="J417" s="68" t="str">
        <f>VLOOKUP(C417,СПРАВОЧНИК!B:D,3,0)</f>
        <v>ИНОМАРКИ</v>
      </c>
      <c r="K417" s="69" t="str">
        <f>VLOOKUP(СВОД2023[[#This Row],[ФО]],СПРАВОЧНИК!H:P,2,0)</f>
        <v>Приволжский ФО</v>
      </c>
    </row>
    <row r="418" spans="1:11" x14ac:dyDescent="0.2">
      <c r="A418" t="s">
        <v>649</v>
      </c>
      <c r="B418" t="s">
        <v>640</v>
      </c>
      <c r="C418" s="1" t="s">
        <v>178</v>
      </c>
      <c r="D418" s="1" t="s">
        <v>181</v>
      </c>
      <c r="E418" s="2">
        <v>33</v>
      </c>
      <c r="F418" s="3">
        <v>1</v>
      </c>
      <c r="G418" s="2">
        <v>148</v>
      </c>
      <c r="H418" s="3">
        <v>9</v>
      </c>
      <c r="I418" s="68" t="str">
        <f>VLOOKUP(C418,СПРАВОЧНИК!B:D,2,0)</f>
        <v>КИТАЙ</v>
      </c>
      <c r="J418" s="68" t="str">
        <f>VLOOKUP(C418,СПРАВОЧНИК!B:D,3,0)</f>
        <v>ИНОМАРКИ</v>
      </c>
      <c r="K418" s="69" t="str">
        <f>VLOOKUP(СВОД2023[[#This Row],[ФО]],СПРАВОЧНИК!H:P,2,0)</f>
        <v>Приволжский ФО</v>
      </c>
    </row>
    <row r="419" spans="1:11" x14ac:dyDescent="0.2">
      <c r="A419" t="s">
        <v>649</v>
      </c>
      <c r="B419" t="s">
        <v>640</v>
      </c>
      <c r="C419" s="1" t="s">
        <v>178</v>
      </c>
      <c r="D419" s="1" t="s">
        <v>182</v>
      </c>
      <c r="E419" s="2">
        <v>9</v>
      </c>
      <c r="F419" s="3">
        <v>13</v>
      </c>
      <c r="G419" s="2">
        <v>60</v>
      </c>
      <c r="H419" s="3">
        <v>42</v>
      </c>
      <c r="I419" s="68" t="str">
        <f>VLOOKUP(C419,СПРАВОЧНИК!B:D,2,0)</f>
        <v>КИТАЙ</v>
      </c>
      <c r="J419" s="68" t="str">
        <f>VLOOKUP(C419,СПРАВОЧНИК!B:D,3,0)</f>
        <v>ИНОМАРКИ</v>
      </c>
      <c r="K419" s="69" t="str">
        <f>VLOOKUP(СВОД2023[[#This Row],[ФО]],СПРАВОЧНИК!H:P,2,0)</f>
        <v>Приволжский ФО</v>
      </c>
    </row>
    <row r="420" spans="1:11" x14ac:dyDescent="0.2">
      <c r="A420" t="s">
        <v>649</v>
      </c>
      <c r="B420" t="s">
        <v>640</v>
      </c>
      <c r="C420" s="1" t="s">
        <v>178</v>
      </c>
      <c r="D420" s="1" t="s">
        <v>183</v>
      </c>
      <c r="E420" s="2"/>
      <c r="F420" s="3">
        <v>4</v>
      </c>
      <c r="G420" s="2">
        <v>2</v>
      </c>
      <c r="H420" s="3">
        <v>23</v>
      </c>
      <c r="I420" s="68" t="str">
        <f>VLOOKUP(C420,СПРАВОЧНИК!B:D,2,0)</f>
        <v>КИТАЙ</v>
      </c>
      <c r="J420" s="68" t="str">
        <f>VLOOKUP(C420,СПРАВОЧНИК!B:D,3,0)</f>
        <v>ИНОМАРКИ</v>
      </c>
      <c r="K420" s="69" t="str">
        <f>VLOOKUP(СВОД2023[[#This Row],[ФО]],СПРАВОЧНИК!H:P,2,0)</f>
        <v>Приволжский ФО</v>
      </c>
    </row>
    <row r="421" spans="1:11" x14ac:dyDescent="0.2">
      <c r="A421" t="s">
        <v>649</v>
      </c>
      <c r="B421" t="s">
        <v>640</v>
      </c>
      <c r="C421" s="1" t="s">
        <v>178</v>
      </c>
      <c r="D421" s="1" t="s">
        <v>184</v>
      </c>
      <c r="E421" s="2">
        <v>3</v>
      </c>
      <c r="F421" s="3"/>
      <c r="G421" s="2">
        <v>3</v>
      </c>
      <c r="H421" s="3"/>
      <c r="I421" s="68" t="str">
        <f>VLOOKUP(C421,СПРАВОЧНИК!B:D,2,0)</f>
        <v>КИТАЙ</v>
      </c>
      <c r="J421" s="68" t="str">
        <f>VLOOKUP(C421,СПРАВОЧНИК!B:D,3,0)</f>
        <v>ИНОМАРКИ</v>
      </c>
      <c r="K421" s="69" t="str">
        <f>VLOOKUP(СВОД2023[[#This Row],[ФО]],СПРАВОЧНИК!H:P,2,0)</f>
        <v>Приволжский ФО</v>
      </c>
    </row>
    <row r="422" spans="1:11" x14ac:dyDescent="0.2">
      <c r="A422" t="s">
        <v>649</v>
      </c>
      <c r="B422" t="s">
        <v>640</v>
      </c>
      <c r="C422" s="1" t="s">
        <v>185</v>
      </c>
      <c r="D422" s="1" t="s">
        <v>188</v>
      </c>
      <c r="E422" s="2"/>
      <c r="F422" s="3"/>
      <c r="G422" s="2"/>
      <c r="H422" s="3">
        <v>1</v>
      </c>
      <c r="I422" s="68" t="str">
        <f>VLOOKUP(C422,СПРАВОЧНИК!B:D,2,0)</f>
        <v>ЕВРОПА</v>
      </c>
      <c r="J422" s="68" t="str">
        <f>VLOOKUP(C422,СПРАВОЧНИК!B:D,3,0)</f>
        <v>ИНОМАРКИ</v>
      </c>
      <c r="K422" s="69" t="str">
        <f>VLOOKUP(СВОД2023[[#This Row],[ФО]],СПРАВОЧНИК!H:P,2,0)</f>
        <v>Приволжский ФО</v>
      </c>
    </row>
    <row r="423" spans="1:11" x14ac:dyDescent="0.2">
      <c r="A423" t="s">
        <v>649</v>
      </c>
      <c r="B423" t="s">
        <v>640</v>
      </c>
      <c r="C423" s="1" t="s">
        <v>185</v>
      </c>
      <c r="D423" s="1" t="s">
        <v>191</v>
      </c>
      <c r="E423" s="2"/>
      <c r="F423" s="3"/>
      <c r="G423" s="2"/>
      <c r="H423" s="3">
        <v>1</v>
      </c>
      <c r="I423" s="68" t="str">
        <f>VLOOKUP(C423,СПРАВОЧНИК!B:D,2,0)</f>
        <v>ЕВРОПА</v>
      </c>
      <c r="J423" s="68" t="str">
        <f>VLOOKUP(C423,СПРАВОЧНИК!B:D,3,0)</f>
        <v>ИНОМАРКИ</v>
      </c>
      <c r="K423" s="69" t="str">
        <f>VLOOKUP(СВОД2023[[#This Row],[ФО]],СПРАВОЧНИК!H:P,2,0)</f>
        <v>Приволжский ФО</v>
      </c>
    </row>
    <row r="424" spans="1:11" x14ac:dyDescent="0.2">
      <c r="A424" t="s">
        <v>649</v>
      </c>
      <c r="B424" t="s">
        <v>640</v>
      </c>
      <c r="C424" s="1" t="s">
        <v>192</v>
      </c>
      <c r="D424" s="1" t="s">
        <v>193</v>
      </c>
      <c r="E424" s="2"/>
      <c r="F424" s="3"/>
      <c r="G424" s="2">
        <v>1</v>
      </c>
      <c r="H424" s="3">
        <v>2</v>
      </c>
      <c r="I424" s="68" t="str">
        <f>VLOOKUP(C424,СПРАВОЧНИК!B:D,2,0)</f>
        <v>ЕВРОПА</v>
      </c>
      <c r="J424" s="68" t="str">
        <f>VLOOKUP(C424,СПРАВОЧНИК!B:D,3,0)</f>
        <v>ИНОМАРКИ</v>
      </c>
      <c r="K424" s="69" t="str">
        <f>VLOOKUP(СВОД2023[[#This Row],[ФО]],СПРАВОЧНИК!H:P,2,0)</f>
        <v>Приволжский ФО</v>
      </c>
    </row>
    <row r="425" spans="1:11" x14ac:dyDescent="0.2">
      <c r="A425" t="s">
        <v>649</v>
      </c>
      <c r="B425" t="s">
        <v>640</v>
      </c>
      <c r="C425" s="1" t="s">
        <v>192</v>
      </c>
      <c r="D425" s="1" t="s">
        <v>195</v>
      </c>
      <c r="E425" s="2"/>
      <c r="F425" s="3"/>
      <c r="G425" s="2">
        <v>2</v>
      </c>
      <c r="H425" s="3">
        <v>1</v>
      </c>
      <c r="I425" s="68" t="str">
        <f>VLOOKUP(C425,СПРАВОЧНИК!B:D,2,0)</f>
        <v>ЕВРОПА</v>
      </c>
      <c r="J425" s="68" t="str">
        <f>VLOOKUP(C425,СПРАВОЧНИК!B:D,3,0)</f>
        <v>ИНОМАРКИ</v>
      </c>
      <c r="K425" s="69" t="str">
        <f>VLOOKUP(СВОД2023[[#This Row],[ФО]],СПРАВОЧНИК!H:P,2,0)</f>
        <v>Приволжский ФО</v>
      </c>
    </row>
    <row r="426" spans="1:11" x14ac:dyDescent="0.2">
      <c r="A426" t="s">
        <v>649</v>
      </c>
      <c r="B426" t="s">
        <v>640</v>
      </c>
      <c r="C426" s="1" t="s">
        <v>196</v>
      </c>
      <c r="D426" s="1" t="s">
        <v>197</v>
      </c>
      <c r="E426" s="2">
        <v>3</v>
      </c>
      <c r="F426" s="3"/>
      <c r="G426" s="2">
        <v>10</v>
      </c>
      <c r="H426" s="3">
        <v>1</v>
      </c>
      <c r="I426" s="68" t="str">
        <f>VLOOKUP(C426,СПРАВОЧНИК!B:D,2,0)</f>
        <v>США</v>
      </c>
      <c r="J426" s="68" t="str">
        <f>VLOOKUP(C426,СПРАВОЧНИК!B:D,3,0)</f>
        <v>ИНОМАРКИ</v>
      </c>
      <c r="K426" s="69" t="str">
        <f>VLOOKUP(СВОД2023[[#This Row],[ФО]],СПРАВОЧНИК!H:P,2,0)</f>
        <v>Приволжский ФО</v>
      </c>
    </row>
    <row r="427" spans="1:11" x14ac:dyDescent="0.2">
      <c r="A427" t="s">
        <v>649</v>
      </c>
      <c r="B427" t="s">
        <v>640</v>
      </c>
      <c r="C427" s="1" t="s">
        <v>196</v>
      </c>
      <c r="D427" s="1" t="s">
        <v>198</v>
      </c>
      <c r="E427" s="2"/>
      <c r="F427" s="3"/>
      <c r="G427" s="2">
        <v>2</v>
      </c>
      <c r="H427" s="3">
        <v>1</v>
      </c>
      <c r="I427" s="68" t="str">
        <f>VLOOKUP(C427,СПРАВОЧНИК!B:D,2,0)</f>
        <v>США</v>
      </c>
      <c r="J427" s="68" t="str">
        <f>VLOOKUP(C427,СПРАВОЧНИК!B:D,3,0)</f>
        <v>ИНОМАРКИ</v>
      </c>
      <c r="K427" s="69" t="str">
        <f>VLOOKUP(СВОД2023[[#This Row],[ФО]],СПРАВОЧНИК!H:P,2,0)</f>
        <v>Приволжский ФО</v>
      </c>
    </row>
    <row r="428" spans="1:11" x14ac:dyDescent="0.2">
      <c r="A428" t="s">
        <v>649</v>
      </c>
      <c r="B428" t="s">
        <v>640</v>
      </c>
      <c r="C428" s="1" t="s">
        <v>196</v>
      </c>
      <c r="D428" s="1" t="s">
        <v>199</v>
      </c>
      <c r="E428" s="2"/>
      <c r="F428" s="3"/>
      <c r="G428" s="2">
        <v>1</v>
      </c>
      <c r="H428" s="3"/>
      <c r="I428" s="68" t="str">
        <f>VLOOKUP(C428,СПРАВОЧНИК!B:D,2,0)</f>
        <v>США</v>
      </c>
      <c r="J428" s="68" t="str">
        <f>VLOOKUP(C428,СПРАВОЧНИК!B:D,3,0)</f>
        <v>ИНОМАРКИ</v>
      </c>
      <c r="K428" s="69" t="str">
        <f>VLOOKUP(СВОД2023[[#This Row],[ФО]],СПРАВОЧНИК!H:P,2,0)</f>
        <v>Приволжский ФО</v>
      </c>
    </row>
    <row r="429" spans="1:11" x14ac:dyDescent="0.2">
      <c r="A429" t="s">
        <v>649</v>
      </c>
      <c r="B429" t="s">
        <v>640</v>
      </c>
      <c r="C429" s="1" t="s">
        <v>196</v>
      </c>
      <c r="D429" s="1" t="s">
        <v>201</v>
      </c>
      <c r="E429" s="2">
        <v>1</v>
      </c>
      <c r="F429" s="3"/>
      <c r="G429" s="2">
        <v>1</v>
      </c>
      <c r="H429" s="3"/>
      <c r="I429" s="68" t="str">
        <f>VLOOKUP(C429,СПРАВОЧНИК!B:D,2,0)</f>
        <v>США</v>
      </c>
      <c r="J429" s="68" t="str">
        <f>VLOOKUP(C429,СПРАВОЧНИК!B:D,3,0)</f>
        <v>ИНОМАРКИ</v>
      </c>
      <c r="K429" s="69" t="str">
        <f>VLOOKUP(СВОД2023[[#This Row],[ФО]],СПРАВОЧНИК!H:P,2,0)</f>
        <v>Приволжский ФО</v>
      </c>
    </row>
    <row r="430" spans="1:11" x14ac:dyDescent="0.2">
      <c r="A430" t="s">
        <v>649</v>
      </c>
      <c r="B430" t="s">
        <v>640</v>
      </c>
      <c r="C430" s="1" t="s">
        <v>196</v>
      </c>
      <c r="D430" s="1" t="s">
        <v>205</v>
      </c>
      <c r="E430" s="2">
        <v>1</v>
      </c>
      <c r="F430" s="3">
        <v>2</v>
      </c>
      <c r="G430" s="2">
        <v>11</v>
      </c>
      <c r="H430" s="3">
        <v>6</v>
      </c>
      <c r="I430" s="68" t="str">
        <f>VLOOKUP(C430,СПРАВОЧНИК!B:D,2,0)</f>
        <v>США</v>
      </c>
      <c r="J430" s="68" t="str">
        <f>VLOOKUP(C430,СПРАВОЧНИК!B:D,3,0)</f>
        <v>ИНОМАРКИ</v>
      </c>
      <c r="K430" s="69" t="str">
        <f>VLOOKUP(СВОД2023[[#This Row],[ФО]],СПРАВОЧНИК!H:P,2,0)</f>
        <v>Приволжский ФО</v>
      </c>
    </row>
    <row r="431" spans="1:11" x14ac:dyDescent="0.2">
      <c r="A431" t="s">
        <v>649</v>
      </c>
      <c r="B431" t="s">
        <v>640</v>
      </c>
      <c r="C431" s="1" t="s">
        <v>909</v>
      </c>
      <c r="D431" s="1" t="s">
        <v>1006</v>
      </c>
      <c r="E431" s="2">
        <v>5</v>
      </c>
      <c r="F431" s="3"/>
      <c r="G431" s="2">
        <v>8</v>
      </c>
      <c r="H431" s="3"/>
      <c r="I431" s="68" t="str">
        <f>VLOOKUP(C431,СПРАВОЧНИК!B:D,2,0)</f>
        <v>КИТАЙ</v>
      </c>
      <c r="J431" s="68" t="str">
        <f>VLOOKUP(C431,СПРАВОЧНИК!B:D,3,0)</f>
        <v>ИНОМАРКИ</v>
      </c>
      <c r="K431" s="69" t="str">
        <f>VLOOKUP(СВОД2023[[#This Row],[ФО]],СПРАВОЧНИК!H:P,2,0)</f>
        <v>Приволжский ФО</v>
      </c>
    </row>
    <row r="432" spans="1:11" x14ac:dyDescent="0.2">
      <c r="A432" t="s">
        <v>649</v>
      </c>
      <c r="B432" t="s">
        <v>640</v>
      </c>
      <c r="C432" s="1" t="s">
        <v>909</v>
      </c>
      <c r="D432" s="1" t="s">
        <v>1007</v>
      </c>
      <c r="E432" s="2"/>
      <c r="F432" s="3"/>
      <c r="G432" s="2">
        <v>3</v>
      </c>
      <c r="H432" s="3"/>
      <c r="I432" s="68" t="str">
        <f>VLOOKUP(C432,СПРАВОЧНИК!B:D,2,0)</f>
        <v>КИТАЙ</v>
      </c>
      <c r="J432" s="68" t="str">
        <f>VLOOKUP(C432,СПРАВОЧНИК!B:D,3,0)</f>
        <v>ИНОМАРКИ</v>
      </c>
      <c r="K432" s="69" t="str">
        <f>VLOOKUP(СВОД2023[[#This Row],[ФО]],СПРАВОЧНИК!H:P,2,0)</f>
        <v>Приволжский ФО</v>
      </c>
    </row>
    <row r="433" spans="1:11" x14ac:dyDescent="0.2">
      <c r="A433" t="s">
        <v>649</v>
      </c>
      <c r="B433" t="s">
        <v>640</v>
      </c>
      <c r="C433" s="1" t="s">
        <v>207</v>
      </c>
      <c r="D433" s="1" t="s">
        <v>209</v>
      </c>
      <c r="E433" s="2">
        <v>2</v>
      </c>
      <c r="F433" s="3"/>
      <c r="G433" s="2">
        <v>2</v>
      </c>
      <c r="H433" s="3">
        <v>4</v>
      </c>
      <c r="I433" s="68" t="str">
        <f>VLOOKUP(C433,СПРАВОЧНИК!B:D,2,0)</f>
        <v>КИТАЙ</v>
      </c>
      <c r="J433" s="68" t="str">
        <f>VLOOKUP(C433,СПРАВОЧНИК!B:D,3,0)</f>
        <v>ИНОМАРКИ</v>
      </c>
      <c r="K433" s="69" t="str">
        <f>VLOOKUP(СВОД2023[[#This Row],[ФО]],СПРАВОЧНИК!H:P,2,0)</f>
        <v>Приволжский ФО</v>
      </c>
    </row>
    <row r="434" spans="1:11" x14ac:dyDescent="0.2">
      <c r="A434" t="s">
        <v>649</v>
      </c>
      <c r="B434" t="s">
        <v>640</v>
      </c>
      <c r="C434" s="1" t="s">
        <v>207</v>
      </c>
      <c r="D434" s="1" t="s">
        <v>210</v>
      </c>
      <c r="E434" s="2">
        <v>3</v>
      </c>
      <c r="F434" s="3"/>
      <c r="G434" s="2">
        <v>5</v>
      </c>
      <c r="H434" s="3">
        <v>1</v>
      </c>
      <c r="I434" s="68" t="str">
        <f>VLOOKUP(C434,СПРАВОЧНИК!B:D,2,0)</f>
        <v>КИТАЙ</v>
      </c>
      <c r="J434" s="68" t="str">
        <f>VLOOKUP(C434,СПРАВОЧНИК!B:D,3,0)</f>
        <v>ИНОМАРКИ</v>
      </c>
      <c r="K434" s="69" t="str">
        <f>VLOOKUP(СВОД2023[[#This Row],[ФО]],СПРАВОЧНИК!H:P,2,0)</f>
        <v>Приволжский ФО</v>
      </c>
    </row>
    <row r="435" spans="1:11" x14ac:dyDescent="0.2">
      <c r="A435" t="s">
        <v>649</v>
      </c>
      <c r="B435" t="s">
        <v>640</v>
      </c>
      <c r="C435" s="1" t="s">
        <v>207</v>
      </c>
      <c r="D435" s="1" t="s">
        <v>213</v>
      </c>
      <c r="E435" s="2">
        <v>2</v>
      </c>
      <c r="F435" s="3">
        <v>2</v>
      </c>
      <c r="G435" s="2">
        <v>13</v>
      </c>
      <c r="H435" s="3">
        <v>21</v>
      </c>
      <c r="I435" s="68" t="str">
        <f>VLOOKUP(C435,СПРАВОЧНИК!B:D,2,0)</f>
        <v>КИТАЙ</v>
      </c>
      <c r="J435" s="68" t="str">
        <f>VLOOKUP(C435,СПРАВОЧНИК!B:D,3,0)</f>
        <v>ИНОМАРКИ</v>
      </c>
      <c r="K435" s="69" t="str">
        <f>VLOOKUP(СВОД2023[[#This Row],[ФО]],СПРАВОЧНИК!H:P,2,0)</f>
        <v>Приволжский ФО</v>
      </c>
    </row>
    <row r="436" spans="1:11" x14ac:dyDescent="0.2">
      <c r="A436" t="s">
        <v>649</v>
      </c>
      <c r="B436" t="s">
        <v>640</v>
      </c>
      <c r="C436" s="1" t="s">
        <v>214</v>
      </c>
      <c r="D436" s="1" t="s">
        <v>215</v>
      </c>
      <c r="E436" s="2"/>
      <c r="F436" s="3"/>
      <c r="G436" s="2"/>
      <c r="H436" s="3">
        <v>1</v>
      </c>
      <c r="I436" s="68" t="str">
        <f>VLOOKUP(C436,СПРАВОЧНИК!B:D,2,0)</f>
        <v>РОССИЯ</v>
      </c>
      <c r="J436" s="68" t="str">
        <f>VLOOKUP(C436,СПРАВОЧНИК!B:D,3,0)</f>
        <v>ОТЕЧЕСТВЕННЫЕ</v>
      </c>
      <c r="K436" s="69" t="str">
        <f>VLOOKUP(СВОД2023[[#This Row],[ФО]],СПРАВОЧНИК!H:P,2,0)</f>
        <v>Приволжский ФО</v>
      </c>
    </row>
    <row r="437" spans="1:11" x14ac:dyDescent="0.2">
      <c r="A437" t="s">
        <v>649</v>
      </c>
      <c r="B437" t="s">
        <v>640</v>
      </c>
      <c r="C437" s="1" t="s">
        <v>214</v>
      </c>
      <c r="D437" s="1" t="s">
        <v>1008</v>
      </c>
      <c r="E437" s="2"/>
      <c r="F437" s="3">
        <v>1</v>
      </c>
      <c r="G437" s="2"/>
      <c r="H437" s="3">
        <v>1</v>
      </c>
      <c r="I437" s="68" t="str">
        <f>VLOOKUP(C437,СПРАВОЧНИК!B:D,2,0)</f>
        <v>РОССИЯ</v>
      </c>
      <c r="J437" s="68" t="str">
        <f>VLOOKUP(C437,СПРАВОЧНИК!B:D,3,0)</f>
        <v>ОТЕЧЕСТВЕННЫЕ</v>
      </c>
      <c r="K437" s="69" t="str">
        <f>VLOOKUP(СВОД2023[[#This Row],[ФО]],СПРАВОЧНИК!H:P,2,0)</f>
        <v>Приволжский ФО</v>
      </c>
    </row>
    <row r="438" spans="1:11" x14ac:dyDescent="0.2">
      <c r="A438" t="s">
        <v>649</v>
      </c>
      <c r="B438" t="s">
        <v>640</v>
      </c>
      <c r="C438" s="1" t="s">
        <v>216</v>
      </c>
      <c r="D438" s="1" t="s">
        <v>217</v>
      </c>
      <c r="E438" s="2">
        <v>1</v>
      </c>
      <c r="F438" s="3">
        <v>2</v>
      </c>
      <c r="G438" s="2">
        <v>6</v>
      </c>
      <c r="H438" s="3">
        <v>142</v>
      </c>
      <c r="I438" s="68" t="str">
        <f>VLOOKUP(C438,СПРАВОЧНИК!B:D,2,0)</f>
        <v>КИТАЙ</v>
      </c>
      <c r="J438" s="68" t="str">
        <f>VLOOKUP(C438,СПРАВОЧНИК!B:D,3,0)</f>
        <v>ИНОМАРКИ</v>
      </c>
      <c r="K438" s="69" t="str">
        <f>VLOOKUP(СВОД2023[[#This Row],[ФО]],СПРАВОЧНИК!H:P,2,0)</f>
        <v>Приволжский ФО</v>
      </c>
    </row>
    <row r="439" spans="1:11" x14ac:dyDescent="0.2">
      <c r="A439" t="s">
        <v>649</v>
      </c>
      <c r="B439" t="s">
        <v>640</v>
      </c>
      <c r="C439" s="1" t="s">
        <v>216</v>
      </c>
      <c r="D439" s="1" t="s">
        <v>218</v>
      </c>
      <c r="E439" s="2">
        <v>133</v>
      </c>
      <c r="F439" s="3">
        <v>73</v>
      </c>
      <c r="G439" s="2">
        <v>1002</v>
      </c>
      <c r="H439" s="3">
        <v>360</v>
      </c>
      <c r="I439" s="68" t="str">
        <f>VLOOKUP(C439,СПРАВОЧНИК!B:D,2,0)</f>
        <v>КИТАЙ</v>
      </c>
      <c r="J439" s="68" t="str">
        <f>VLOOKUP(C439,СПРАВОЧНИК!B:D,3,0)</f>
        <v>ИНОМАРКИ</v>
      </c>
      <c r="K439" s="69" t="str">
        <f>VLOOKUP(СВОД2023[[#This Row],[ФО]],СПРАВОЧНИК!H:P,2,0)</f>
        <v>Приволжский ФО</v>
      </c>
    </row>
    <row r="440" spans="1:11" x14ac:dyDescent="0.2">
      <c r="A440" t="s">
        <v>649</v>
      </c>
      <c r="B440" t="s">
        <v>640</v>
      </c>
      <c r="C440" s="1" t="s">
        <v>216</v>
      </c>
      <c r="D440" s="1" t="s">
        <v>219</v>
      </c>
      <c r="E440" s="2">
        <v>386</v>
      </c>
      <c r="F440" s="3">
        <v>124</v>
      </c>
      <c r="G440" s="2">
        <v>1806</v>
      </c>
      <c r="H440" s="3">
        <v>537</v>
      </c>
      <c r="I440" s="68" t="str">
        <f>VLOOKUP(C440,СПРАВОЧНИК!B:D,2,0)</f>
        <v>КИТАЙ</v>
      </c>
      <c r="J440" s="68" t="str">
        <f>VLOOKUP(C440,СПРАВОЧНИК!B:D,3,0)</f>
        <v>ИНОМАРКИ</v>
      </c>
      <c r="K440" s="69" t="str">
        <f>VLOOKUP(СВОД2023[[#This Row],[ФО]],СПРАВОЧНИК!H:P,2,0)</f>
        <v>Приволжский ФО</v>
      </c>
    </row>
    <row r="441" spans="1:11" x14ac:dyDescent="0.2">
      <c r="A441" t="s">
        <v>649</v>
      </c>
      <c r="B441" t="s">
        <v>640</v>
      </c>
      <c r="C441" s="1" t="s">
        <v>216</v>
      </c>
      <c r="D441" s="1" t="s">
        <v>220</v>
      </c>
      <c r="E441" s="2">
        <v>2</v>
      </c>
      <c r="F441" s="3"/>
      <c r="G441" s="2">
        <v>4</v>
      </c>
      <c r="H441" s="3"/>
      <c r="I441" s="68" t="str">
        <f>VLOOKUP(C441,СПРАВОЧНИК!B:D,2,0)</f>
        <v>КИТАЙ</v>
      </c>
      <c r="J441" s="68" t="str">
        <f>VLOOKUP(C441,СПРАВОЧНИК!B:D,3,0)</f>
        <v>ИНОМАРКИ</v>
      </c>
      <c r="K441" s="69" t="str">
        <f>VLOOKUP(СВОД2023[[#This Row],[ФО]],СПРАВОЧНИК!H:P,2,0)</f>
        <v>Приволжский ФО</v>
      </c>
    </row>
    <row r="442" spans="1:11" x14ac:dyDescent="0.2">
      <c r="A442" t="s">
        <v>649</v>
      </c>
      <c r="B442" t="s">
        <v>640</v>
      </c>
      <c r="C442" s="1" t="s">
        <v>216</v>
      </c>
      <c r="D442" s="1" t="s">
        <v>221</v>
      </c>
      <c r="E442" s="2">
        <v>1</v>
      </c>
      <c r="F442" s="3"/>
      <c r="G442" s="2">
        <v>1</v>
      </c>
      <c r="H442" s="3"/>
      <c r="I442" s="68" t="str">
        <f>VLOOKUP(C442,СПРАВОЧНИК!B:D,2,0)</f>
        <v>КИТАЙ</v>
      </c>
      <c r="J442" s="68" t="str">
        <f>VLOOKUP(C442,СПРАВОЧНИК!B:D,3,0)</f>
        <v>ИНОМАРКИ</v>
      </c>
      <c r="K442" s="69" t="str">
        <f>VLOOKUP(СВОД2023[[#This Row],[ФО]],СПРАВОЧНИК!H:P,2,0)</f>
        <v>Приволжский ФО</v>
      </c>
    </row>
    <row r="443" spans="1:11" x14ac:dyDescent="0.2">
      <c r="A443" t="s">
        <v>649</v>
      </c>
      <c r="B443" t="s">
        <v>640</v>
      </c>
      <c r="C443" s="1" t="s">
        <v>216</v>
      </c>
      <c r="D443" s="1" t="s">
        <v>222</v>
      </c>
      <c r="E443" s="2"/>
      <c r="F443" s="3"/>
      <c r="G443" s="2"/>
      <c r="H443" s="3">
        <v>2</v>
      </c>
      <c r="I443" s="68" t="str">
        <f>VLOOKUP(C443,СПРАВОЧНИК!B:D,2,0)</f>
        <v>КИТАЙ</v>
      </c>
      <c r="J443" s="68" t="str">
        <f>VLOOKUP(C443,СПРАВОЧНИК!B:D,3,0)</f>
        <v>ИНОМАРКИ</v>
      </c>
      <c r="K443" s="69" t="str">
        <f>VLOOKUP(СВОД2023[[#This Row],[ФО]],СПРАВОЧНИК!H:P,2,0)</f>
        <v>Приволжский ФО</v>
      </c>
    </row>
    <row r="444" spans="1:11" x14ac:dyDescent="0.2">
      <c r="A444" t="s">
        <v>649</v>
      </c>
      <c r="B444" t="s">
        <v>640</v>
      </c>
      <c r="C444" s="1" t="s">
        <v>216</v>
      </c>
      <c r="D444" s="1" t="s">
        <v>224</v>
      </c>
      <c r="E444" s="2"/>
      <c r="F444" s="3"/>
      <c r="G444" s="2">
        <v>1</v>
      </c>
      <c r="H444" s="3"/>
      <c r="I444" s="68" t="str">
        <f>VLOOKUP(C444,СПРАВОЧНИК!B:D,2,0)</f>
        <v>КИТАЙ</v>
      </c>
      <c r="J444" s="68" t="str">
        <f>VLOOKUP(C444,СПРАВОЧНИК!B:D,3,0)</f>
        <v>ИНОМАРКИ</v>
      </c>
      <c r="K444" s="69" t="str">
        <f>VLOOKUP(СВОД2023[[#This Row],[ФО]],СПРАВОЧНИК!H:P,2,0)</f>
        <v>Приволжский ФО</v>
      </c>
    </row>
    <row r="445" spans="1:11" x14ac:dyDescent="0.2">
      <c r="A445" t="s">
        <v>649</v>
      </c>
      <c r="B445" t="s">
        <v>640</v>
      </c>
      <c r="C445" s="1" t="s">
        <v>216</v>
      </c>
      <c r="D445" s="1" t="s">
        <v>225</v>
      </c>
      <c r="E445" s="2">
        <v>92</v>
      </c>
      <c r="F445" s="3"/>
      <c r="G445" s="2">
        <v>270</v>
      </c>
      <c r="H445" s="3"/>
      <c r="I445" s="68" t="str">
        <f>VLOOKUP(C445,СПРАВОЧНИК!B:D,2,0)</f>
        <v>КИТАЙ</v>
      </c>
      <c r="J445" s="68" t="str">
        <f>VLOOKUP(C445,СПРАВОЧНИК!B:D,3,0)</f>
        <v>ИНОМАРКИ</v>
      </c>
      <c r="K445" s="69" t="str">
        <f>VLOOKUP(СВОД2023[[#This Row],[ФО]],СПРАВОЧНИК!H:P,2,0)</f>
        <v>Приволжский ФО</v>
      </c>
    </row>
    <row r="446" spans="1:11" x14ac:dyDescent="0.2">
      <c r="A446" t="s">
        <v>649</v>
      </c>
      <c r="B446" t="s">
        <v>640</v>
      </c>
      <c r="C446" s="1" t="s">
        <v>216</v>
      </c>
      <c r="D446" s="1" t="s">
        <v>228</v>
      </c>
      <c r="E446" s="2">
        <v>157</v>
      </c>
      <c r="F446" s="3">
        <v>42</v>
      </c>
      <c r="G446" s="2">
        <v>682</v>
      </c>
      <c r="H446" s="3">
        <v>231</v>
      </c>
      <c r="I446" s="68" t="str">
        <f>VLOOKUP(C446,СПРАВОЧНИК!B:D,2,0)</f>
        <v>КИТАЙ</v>
      </c>
      <c r="J446" s="68" t="str">
        <f>VLOOKUP(C446,СПРАВОЧНИК!B:D,3,0)</f>
        <v>ИНОМАРКИ</v>
      </c>
      <c r="K446" s="69" t="str">
        <f>VLOOKUP(СВОД2023[[#This Row],[ФО]],СПРАВОЧНИК!H:P,2,0)</f>
        <v>Приволжский ФО</v>
      </c>
    </row>
    <row r="447" spans="1:11" x14ac:dyDescent="0.2">
      <c r="A447" t="s">
        <v>649</v>
      </c>
      <c r="B447" t="s">
        <v>640</v>
      </c>
      <c r="C447" s="1" t="s">
        <v>216</v>
      </c>
      <c r="D447" s="1" t="s">
        <v>229</v>
      </c>
      <c r="E447" s="2">
        <v>10</v>
      </c>
      <c r="F447" s="3"/>
      <c r="G447" s="2">
        <v>21</v>
      </c>
      <c r="H447" s="3"/>
      <c r="I447" s="68" t="str">
        <f>VLOOKUP(C447,СПРАВОЧНИК!B:D,2,0)</f>
        <v>КИТАЙ</v>
      </c>
      <c r="J447" s="68" t="str">
        <f>VLOOKUP(C447,СПРАВОЧНИК!B:D,3,0)</f>
        <v>ИНОМАРКИ</v>
      </c>
      <c r="K447" s="69" t="str">
        <f>VLOOKUP(СВОД2023[[#This Row],[ФО]],СПРАВОЧНИК!H:P,2,0)</f>
        <v>Приволжский ФО</v>
      </c>
    </row>
    <row r="448" spans="1:11" x14ac:dyDescent="0.2">
      <c r="A448" t="s">
        <v>649</v>
      </c>
      <c r="B448" t="s">
        <v>640</v>
      </c>
      <c r="C448" s="1" t="s">
        <v>216</v>
      </c>
      <c r="D448" s="1" t="s">
        <v>230</v>
      </c>
      <c r="E448" s="2">
        <v>12</v>
      </c>
      <c r="F448" s="3"/>
      <c r="G448" s="2">
        <v>40</v>
      </c>
      <c r="H448" s="3"/>
      <c r="I448" s="68" t="str">
        <f>VLOOKUP(C448,СПРАВОЧНИК!B:D,2,0)</f>
        <v>КИТАЙ</v>
      </c>
      <c r="J448" s="68" t="str">
        <f>VLOOKUP(C448,СПРАВОЧНИК!B:D,3,0)</f>
        <v>ИНОМАРКИ</v>
      </c>
      <c r="K448" s="69" t="str">
        <f>VLOOKUP(СВОД2023[[#This Row],[ФО]],СПРАВОЧНИК!H:P,2,0)</f>
        <v>Приволжский ФО</v>
      </c>
    </row>
    <row r="449" spans="1:11" x14ac:dyDescent="0.2">
      <c r="A449" t="s">
        <v>649</v>
      </c>
      <c r="B449" t="s">
        <v>640</v>
      </c>
      <c r="C449" s="1" t="s">
        <v>231</v>
      </c>
      <c r="D449" s="1" t="s">
        <v>232</v>
      </c>
      <c r="E449" s="2">
        <v>1</v>
      </c>
      <c r="F449" s="3"/>
      <c r="G449" s="2">
        <v>4</v>
      </c>
      <c r="H449" s="3">
        <v>2</v>
      </c>
      <c r="I449" s="68" t="str">
        <f>VLOOKUP(C449,СПРАВОЧНИК!B:D,2,0)</f>
        <v>КОРЕЯ</v>
      </c>
      <c r="J449" s="68" t="str">
        <f>VLOOKUP(C449,СПРАВОЧНИК!B:D,3,0)</f>
        <v>ИНОМАРКИ</v>
      </c>
      <c r="K449" s="69" t="str">
        <f>VLOOKUP(СВОД2023[[#This Row],[ФО]],СПРАВОЧНИК!H:P,2,0)</f>
        <v>Приволжский ФО</v>
      </c>
    </row>
    <row r="450" spans="1:11" x14ac:dyDescent="0.2">
      <c r="A450" t="s">
        <v>649</v>
      </c>
      <c r="B450" t="s">
        <v>640</v>
      </c>
      <c r="C450" s="1" t="s">
        <v>231</v>
      </c>
      <c r="D450" s="1" t="s">
        <v>233</v>
      </c>
      <c r="E450" s="2">
        <v>1</v>
      </c>
      <c r="F450" s="3">
        <v>1</v>
      </c>
      <c r="G450" s="2">
        <v>7</v>
      </c>
      <c r="H450" s="3">
        <v>4</v>
      </c>
      <c r="I450" s="68" t="str">
        <f>VLOOKUP(C450,СПРАВОЧНИК!B:D,2,0)</f>
        <v>КОРЕЯ</v>
      </c>
      <c r="J450" s="68" t="str">
        <f>VLOOKUP(C450,СПРАВОЧНИК!B:D,3,0)</f>
        <v>ИНОМАРКИ</v>
      </c>
      <c r="K450" s="69" t="str">
        <f>VLOOKUP(СВОД2023[[#This Row],[ФО]],СПРАВОЧНИК!H:P,2,0)</f>
        <v>Приволжский ФО</v>
      </c>
    </row>
    <row r="451" spans="1:11" x14ac:dyDescent="0.2">
      <c r="A451" t="s">
        <v>649</v>
      </c>
      <c r="B451" t="s">
        <v>640</v>
      </c>
      <c r="C451" s="1" t="s">
        <v>231</v>
      </c>
      <c r="D451" s="1" t="s">
        <v>234</v>
      </c>
      <c r="E451" s="2">
        <v>2</v>
      </c>
      <c r="F451" s="3"/>
      <c r="G451" s="2">
        <v>3</v>
      </c>
      <c r="H451" s="3">
        <v>1</v>
      </c>
      <c r="I451" s="68" t="str">
        <f>VLOOKUP(C451,СПРАВОЧНИК!B:D,2,0)</f>
        <v>КОРЕЯ</v>
      </c>
      <c r="J451" s="68" t="str">
        <f>VLOOKUP(C451,СПРАВОЧНИК!B:D,3,0)</f>
        <v>ИНОМАРКИ</v>
      </c>
      <c r="K451" s="69" t="str">
        <f>VLOOKUP(СВОД2023[[#This Row],[ФО]],СПРАВОЧНИК!H:P,2,0)</f>
        <v>Приволжский ФО</v>
      </c>
    </row>
    <row r="452" spans="1:11" x14ac:dyDescent="0.2">
      <c r="A452" t="s">
        <v>649</v>
      </c>
      <c r="B452" t="s">
        <v>640</v>
      </c>
      <c r="C452" s="1" t="s">
        <v>231</v>
      </c>
      <c r="D452" s="1" t="s">
        <v>235</v>
      </c>
      <c r="E452" s="2">
        <v>7</v>
      </c>
      <c r="F452" s="3">
        <v>6</v>
      </c>
      <c r="G452" s="2">
        <v>30</v>
      </c>
      <c r="H452" s="3">
        <v>56</v>
      </c>
      <c r="I452" s="68" t="str">
        <f>VLOOKUP(C452,СПРАВОЧНИК!B:D,2,0)</f>
        <v>КОРЕЯ</v>
      </c>
      <c r="J452" s="68" t="str">
        <f>VLOOKUP(C452,СПРАВОЧНИК!B:D,3,0)</f>
        <v>ИНОМАРКИ</v>
      </c>
      <c r="K452" s="69" t="str">
        <f>VLOOKUP(СВОД2023[[#This Row],[ФО]],СПРАВОЧНИК!H:P,2,0)</f>
        <v>Приволжский ФО</v>
      </c>
    </row>
    <row r="453" spans="1:11" x14ac:dyDescent="0.2">
      <c r="A453" t="s">
        <v>649</v>
      </c>
      <c r="B453" t="s">
        <v>640</v>
      </c>
      <c r="C453" s="1" t="s">
        <v>231</v>
      </c>
      <c r="D453" s="1" t="s">
        <v>236</v>
      </c>
      <c r="E453" s="2">
        <v>8</v>
      </c>
      <c r="F453" s="3">
        <v>5</v>
      </c>
      <c r="G453" s="2">
        <v>41</v>
      </c>
      <c r="H453" s="3">
        <v>62</v>
      </c>
      <c r="I453" s="68" t="str">
        <f>VLOOKUP(C453,СПРАВОЧНИК!B:D,2,0)</f>
        <v>КОРЕЯ</v>
      </c>
      <c r="J453" s="68" t="str">
        <f>VLOOKUP(C453,СПРАВОЧНИК!B:D,3,0)</f>
        <v>ИНОМАРКИ</v>
      </c>
      <c r="K453" s="69" t="str">
        <f>VLOOKUP(СВОД2023[[#This Row],[ФО]],СПРАВОЧНИК!H:P,2,0)</f>
        <v>Приволжский ФО</v>
      </c>
    </row>
    <row r="454" spans="1:11" x14ac:dyDescent="0.2">
      <c r="A454" t="s">
        <v>649</v>
      </c>
      <c r="B454" t="s">
        <v>640</v>
      </c>
      <c r="C454" s="1" t="s">
        <v>237</v>
      </c>
      <c r="D454" s="1" t="s">
        <v>239</v>
      </c>
      <c r="E454" s="2"/>
      <c r="F454" s="3"/>
      <c r="G454" s="2">
        <v>1</v>
      </c>
      <c r="H454" s="3"/>
      <c r="I454" s="68" t="str">
        <f>VLOOKUP(C454,СПРАВОЧНИК!B:D,2,0)</f>
        <v>США</v>
      </c>
      <c r="J454" s="68" t="str">
        <f>VLOOKUP(C454,СПРАВОЧНИК!B:D,3,0)</f>
        <v>ИНОМАРКИ</v>
      </c>
      <c r="K454" s="69" t="str">
        <f>VLOOKUP(СВОД2023[[#This Row],[ФО]],СПРАВОЧНИК!H:P,2,0)</f>
        <v>Приволжский ФО</v>
      </c>
    </row>
    <row r="455" spans="1:11" x14ac:dyDescent="0.2">
      <c r="A455" t="s">
        <v>649</v>
      </c>
      <c r="B455" t="s">
        <v>640</v>
      </c>
      <c r="C455" s="1" t="s">
        <v>237</v>
      </c>
      <c r="D455" s="1" t="s">
        <v>240</v>
      </c>
      <c r="E455" s="2">
        <v>2</v>
      </c>
      <c r="F455" s="3"/>
      <c r="G455" s="2">
        <v>3</v>
      </c>
      <c r="H455" s="3">
        <v>1</v>
      </c>
      <c r="I455" s="68" t="str">
        <f>VLOOKUP(C455,СПРАВОЧНИК!B:D,2,0)</f>
        <v>США</v>
      </c>
      <c r="J455" s="68" t="str">
        <f>VLOOKUP(C455,СПРАВОЧНИК!B:D,3,0)</f>
        <v>ИНОМАРКИ</v>
      </c>
      <c r="K455" s="69" t="str">
        <f>VLOOKUP(СВОД2023[[#This Row],[ФО]],СПРАВОЧНИК!H:P,2,0)</f>
        <v>Приволжский ФО</v>
      </c>
    </row>
    <row r="456" spans="1:11" x14ac:dyDescent="0.2">
      <c r="A456" t="s">
        <v>649</v>
      </c>
      <c r="B456" t="s">
        <v>640</v>
      </c>
      <c r="C456" s="1" t="s">
        <v>241</v>
      </c>
      <c r="D456" s="1" t="s">
        <v>242</v>
      </c>
      <c r="E456" s="2">
        <v>172</v>
      </c>
      <c r="F456" s="3">
        <v>3</v>
      </c>
      <c r="G456" s="2">
        <v>664</v>
      </c>
      <c r="H456" s="3">
        <v>3</v>
      </c>
      <c r="I456" s="68" t="str">
        <f>VLOOKUP(C456,СПРАВОЧНИК!B:D,2,0)</f>
        <v>КИТАЙ</v>
      </c>
      <c r="J456" s="68" t="str">
        <f>VLOOKUP(C456,СПРАВОЧНИК!B:D,3,0)</f>
        <v>ИНОМАРКИ</v>
      </c>
      <c r="K456" s="69" t="str">
        <f>VLOOKUP(СВОД2023[[#This Row],[ФО]],СПРАВОЧНИК!H:P,2,0)</f>
        <v>Приволжский ФО</v>
      </c>
    </row>
    <row r="457" spans="1:11" x14ac:dyDescent="0.2">
      <c r="A457" t="s">
        <v>649</v>
      </c>
      <c r="B457" t="s">
        <v>640</v>
      </c>
      <c r="C457" s="1" t="s">
        <v>241</v>
      </c>
      <c r="D457" s="1" t="s">
        <v>243</v>
      </c>
      <c r="E457" s="2">
        <v>265</v>
      </c>
      <c r="F457" s="3">
        <v>44</v>
      </c>
      <c r="G457" s="2">
        <v>1141</v>
      </c>
      <c r="H457" s="3">
        <v>458</v>
      </c>
      <c r="I457" s="68" t="str">
        <f>VLOOKUP(C457,СПРАВОЧНИК!B:D,2,0)</f>
        <v>КИТАЙ</v>
      </c>
      <c r="J457" s="68" t="str">
        <f>VLOOKUP(C457,СПРАВОЧНИК!B:D,3,0)</f>
        <v>ИНОМАРКИ</v>
      </c>
      <c r="K457" s="69" t="str">
        <f>VLOOKUP(СВОД2023[[#This Row],[ФО]],СПРАВОЧНИК!H:P,2,0)</f>
        <v>Приволжский ФО</v>
      </c>
    </row>
    <row r="458" spans="1:11" x14ac:dyDescent="0.2">
      <c r="A458" t="s">
        <v>649</v>
      </c>
      <c r="B458" t="s">
        <v>640</v>
      </c>
      <c r="C458" s="1" t="s">
        <v>241</v>
      </c>
      <c r="D458" s="1" t="s">
        <v>244</v>
      </c>
      <c r="E458" s="2">
        <v>199</v>
      </c>
      <c r="F458" s="3">
        <v>39</v>
      </c>
      <c r="G458" s="2">
        <v>1398</v>
      </c>
      <c r="H458" s="3">
        <v>393</v>
      </c>
      <c r="I458" s="68" t="str">
        <f>VLOOKUP(C458,СПРАВОЧНИК!B:D,2,0)</f>
        <v>КИТАЙ</v>
      </c>
      <c r="J458" s="68" t="str">
        <f>VLOOKUP(C458,СПРАВОЧНИК!B:D,3,0)</f>
        <v>ИНОМАРКИ</v>
      </c>
      <c r="K458" s="69" t="str">
        <f>VLOOKUP(СВОД2023[[#This Row],[ФО]],СПРАВОЧНИК!H:P,2,0)</f>
        <v>Приволжский ФО</v>
      </c>
    </row>
    <row r="459" spans="1:11" x14ac:dyDescent="0.2">
      <c r="A459" t="s">
        <v>649</v>
      </c>
      <c r="B459" t="s">
        <v>640</v>
      </c>
      <c r="C459" s="1" t="s">
        <v>241</v>
      </c>
      <c r="D459" s="1" t="s">
        <v>245</v>
      </c>
      <c r="E459" s="2"/>
      <c r="F459" s="3"/>
      <c r="G459" s="2"/>
      <c r="H459" s="3">
        <v>2</v>
      </c>
      <c r="I459" s="68" t="str">
        <f>VLOOKUP(C459,СПРАВОЧНИК!B:D,2,0)</f>
        <v>КИТАЙ</v>
      </c>
      <c r="J459" s="68" t="str">
        <f>VLOOKUP(C459,СПРАВОЧНИК!B:D,3,0)</f>
        <v>ИНОМАРКИ</v>
      </c>
      <c r="K459" s="69" t="str">
        <f>VLOOKUP(СВОД2023[[#This Row],[ФО]],СПРАВОЧНИК!H:P,2,0)</f>
        <v>Приволжский ФО</v>
      </c>
    </row>
    <row r="460" spans="1:11" x14ac:dyDescent="0.2">
      <c r="A460" t="s">
        <v>649</v>
      </c>
      <c r="B460" t="s">
        <v>640</v>
      </c>
      <c r="C460" s="1" t="s">
        <v>241</v>
      </c>
      <c r="D460" s="1" t="s">
        <v>246</v>
      </c>
      <c r="E460" s="2">
        <v>1</v>
      </c>
      <c r="F460" s="3"/>
      <c r="G460" s="2">
        <v>11</v>
      </c>
      <c r="H460" s="3"/>
      <c r="I460" s="68" t="str">
        <f>VLOOKUP(C460,СПРАВОЧНИК!B:D,2,0)</f>
        <v>КИТАЙ</v>
      </c>
      <c r="J460" s="68" t="str">
        <f>VLOOKUP(C460,СПРАВОЧНИК!B:D,3,0)</f>
        <v>ИНОМАРКИ</v>
      </c>
      <c r="K460" s="69" t="str">
        <f>VLOOKUP(СВОД2023[[#This Row],[ФО]],СПРАВОЧНИК!H:P,2,0)</f>
        <v>Приволжский ФО</v>
      </c>
    </row>
    <row r="461" spans="1:11" x14ac:dyDescent="0.2">
      <c r="A461" t="s">
        <v>649</v>
      </c>
      <c r="B461" t="s">
        <v>640</v>
      </c>
      <c r="C461" s="1" t="s">
        <v>241</v>
      </c>
      <c r="D461" s="1" t="s">
        <v>247</v>
      </c>
      <c r="E461" s="2">
        <v>37</v>
      </c>
      <c r="F461" s="3">
        <v>8</v>
      </c>
      <c r="G461" s="2">
        <v>191</v>
      </c>
      <c r="H461" s="3">
        <v>136</v>
      </c>
      <c r="I461" s="68" t="str">
        <f>VLOOKUP(C461,СПРАВОЧНИК!B:D,2,0)</f>
        <v>КИТАЙ</v>
      </c>
      <c r="J461" s="68" t="str">
        <f>VLOOKUP(C461,СПРАВОЧНИК!B:D,3,0)</f>
        <v>ИНОМАРКИ</v>
      </c>
      <c r="K461" s="69" t="str">
        <f>VLOOKUP(СВОД2023[[#This Row],[ФО]],СПРАВОЧНИК!H:P,2,0)</f>
        <v>Приволжский ФО</v>
      </c>
    </row>
    <row r="462" spans="1:11" x14ac:dyDescent="0.2">
      <c r="A462" t="s">
        <v>649</v>
      </c>
      <c r="B462" t="s">
        <v>640</v>
      </c>
      <c r="C462" s="1" t="s">
        <v>241</v>
      </c>
      <c r="D462" s="1" t="s">
        <v>248</v>
      </c>
      <c r="E462" s="2">
        <v>756</v>
      </c>
      <c r="F462" s="3">
        <v>113</v>
      </c>
      <c r="G462" s="2">
        <v>3354</v>
      </c>
      <c r="H462" s="3">
        <v>857</v>
      </c>
      <c r="I462" s="68" t="str">
        <f>VLOOKUP(C462,СПРАВОЧНИК!B:D,2,0)</f>
        <v>КИТАЙ</v>
      </c>
      <c r="J462" s="68" t="str">
        <f>VLOOKUP(C462,СПРАВОЧНИК!B:D,3,0)</f>
        <v>ИНОМАРКИ</v>
      </c>
      <c r="K462" s="69" t="str">
        <f>VLOOKUP(СВОД2023[[#This Row],[ФО]],СПРАВОЧНИК!H:P,2,0)</f>
        <v>Приволжский ФО</v>
      </c>
    </row>
    <row r="463" spans="1:11" x14ac:dyDescent="0.2">
      <c r="A463" t="s">
        <v>649</v>
      </c>
      <c r="B463" t="s">
        <v>640</v>
      </c>
      <c r="C463" s="1" t="s">
        <v>252</v>
      </c>
      <c r="D463" s="1" t="s">
        <v>253</v>
      </c>
      <c r="E463" s="2"/>
      <c r="F463" s="3">
        <v>2</v>
      </c>
      <c r="G463" s="2">
        <v>4</v>
      </c>
      <c r="H463" s="3">
        <v>3</v>
      </c>
      <c r="I463" s="68" t="str">
        <f>VLOOKUP(C463,СПРАВОЧНИК!B:D,2,0)</f>
        <v>ЯПОНИЯ</v>
      </c>
      <c r="J463" s="68" t="str">
        <f>VLOOKUP(C463,СПРАВОЧНИК!B:D,3,0)</f>
        <v>ИНОМАРКИ</v>
      </c>
      <c r="K463" s="69" t="str">
        <f>VLOOKUP(СВОД2023[[#This Row],[ФО]],СПРАВОЧНИК!H:P,2,0)</f>
        <v>Приволжский ФО</v>
      </c>
    </row>
    <row r="464" spans="1:11" x14ac:dyDescent="0.2">
      <c r="A464" t="s">
        <v>649</v>
      </c>
      <c r="B464" t="s">
        <v>640</v>
      </c>
      <c r="C464" s="1" t="s">
        <v>252</v>
      </c>
      <c r="D464" s="1" t="s">
        <v>254</v>
      </c>
      <c r="E464" s="2"/>
      <c r="F464" s="3"/>
      <c r="G464" s="2">
        <v>1</v>
      </c>
      <c r="H464" s="3">
        <v>1</v>
      </c>
      <c r="I464" s="68" t="str">
        <f>VLOOKUP(C464,СПРАВОЧНИК!B:D,2,0)</f>
        <v>ЯПОНИЯ</v>
      </c>
      <c r="J464" s="68" t="str">
        <f>VLOOKUP(C464,СПРАВОЧНИК!B:D,3,0)</f>
        <v>ИНОМАРКИ</v>
      </c>
      <c r="K464" s="69" t="str">
        <f>VLOOKUP(СВОД2023[[#This Row],[ФО]],СПРАВОЧНИК!H:P,2,0)</f>
        <v>Приволжский ФО</v>
      </c>
    </row>
    <row r="465" spans="1:11" x14ac:dyDescent="0.2">
      <c r="A465" t="s">
        <v>649</v>
      </c>
      <c r="B465" t="s">
        <v>640</v>
      </c>
      <c r="C465" s="1" t="s">
        <v>252</v>
      </c>
      <c r="D465" s="1" t="s">
        <v>255</v>
      </c>
      <c r="E465" s="2">
        <v>4</v>
      </c>
      <c r="F465" s="3">
        <v>1</v>
      </c>
      <c r="G465" s="2">
        <v>16</v>
      </c>
      <c r="H465" s="3">
        <v>41</v>
      </c>
      <c r="I465" s="68" t="str">
        <f>VLOOKUP(C465,СПРАВОЧНИК!B:D,2,0)</f>
        <v>ЯПОНИЯ</v>
      </c>
      <c r="J465" s="68" t="str">
        <f>VLOOKUP(C465,СПРАВОЧНИК!B:D,3,0)</f>
        <v>ИНОМАРКИ</v>
      </c>
      <c r="K465" s="69" t="str">
        <f>VLOOKUP(СВОД2023[[#This Row],[ФО]],СПРАВОЧНИК!H:P,2,0)</f>
        <v>Приволжский ФО</v>
      </c>
    </row>
    <row r="466" spans="1:11" x14ac:dyDescent="0.2">
      <c r="A466" t="s">
        <v>649</v>
      </c>
      <c r="B466" t="s">
        <v>640</v>
      </c>
      <c r="C466" s="1" t="s">
        <v>252</v>
      </c>
      <c r="D466" s="1" t="s">
        <v>257</v>
      </c>
      <c r="E466" s="2"/>
      <c r="F466" s="3"/>
      <c r="G466" s="2">
        <v>1</v>
      </c>
      <c r="H466" s="3"/>
      <c r="I466" s="68" t="str">
        <f>VLOOKUP(C466,СПРАВОЧНИК!B:D,2,0)</f>
        <v>ЯПОНИЯ</v>
      </c>
      <c r="J466" s="68" t="str">
        <f>VLOOKUP(C466,СПРАВОЧНИК!B:D,3,0)</f>
        <v>ИНОМАРКИ</v>
      </c>
      <c r="K466" s="69" t="str">
        <f>VLOOKUP(СВОД2023[[#This Row],[ФО]],СПРАВОЧНИК!H:P,2,0)</f>
        <v>Приволжский ФО</v>
      </c>
    </row>
    <row r="467" spans="1:11" x14ac:dyDescent="0.2">
      <c r="A467" t="s">
        <v>649</v>
      </c>
      <c r="B467" t="s">
        <v>640</v>
      </c>
      <c r="C467" s="1" t="s">
        <v>252</v>
      </c>
      <c r="D467" s="1" t="s">
        <v>690</v>
      </c>
      <c r="E467" s="2">
        <v>1</v>
      </c>
      <c r="F467" s="3"/>
      <c r="G467" s="2">
        <v>1</v>
      </c>
      <c r="H467" s="3"/>
      <c r="I467" s="68" t="str">
        <f>VLOOKUP(C467,СПРАВОЧНИК!B:D,2,0)</f>
        <v>ЯПОНИЯ</v>
      </c>
      <c r="J467" s="68" t="str">
        <f>VLOOKUP(C467,СПРАВОЧНИК!B:D,3,0)</f>
        <v>ИНОМАРКИ</v>
      </c>
      <c r="K467" s="69" t="str">
        <f>VLOOKUP(СВОД2023[[#This Row],[ФО]],СПРАВОЧНИК!H:P,2,0)</f>
        <v>Приволжский ФО</v>
      </c>
    </row>
    <row r="468" spans="1:11" x14ac:dyDescent="0.2">
      <c r="A468" t="s">
        <v>649</v>
      </c>
      <c r="B468" t="s">
        <v>640</v>
      </c>
      <c r="C468" s="1" t="s">
        <v>252</v>
      </c>
      <c r="D468" s="1" t="s">
        <v>259</v>
      </c>
      <c r="E468" s="2">
        <v>2</v>
      </c>
      <c r="F468" s="3"/>
      <c r="G468" s="2">
        <v>3</v>
      </c>
      <c r="H468" s="3"/>
      <c r="I468" s="68" t="str">
        <f>VLOOKUP(C468,СПРАВОЧНИК!B:D,2,0)</f>
        <v>ЯПОНИЯ</v>
      </c>
      <c r="J468" s="68" t="str">
        <f>VLOOKUP(C468,СПРАВОЧНИК!B:D,3,0)</f>
        <v>ИНОМАРКИ</v>
      </c>
      <c r="K468" s="69" t="str">
        <f>VLOOKUP(СВОД2023[[#This Row],[ФО]],СПРАВОЧНИК!H:P,2,0)</f>
        <v>Приволжский ФО</v>
      </c>
    </row>
    <row r="469" spans="1:11" x14ac:dyDescent="0.2">
      <c r="A469" t="s">
        <v>649</v>
      </c>
      <c r="B469" t="s">
        <v>640</v>
      </c>
      <c r="C469" s="1" t="s">
        <v>252</v>
      </c>
      <c r="D469" s="1" t="s">
        <v>261</v>
      </c>
      <c r="E469" s="2">
        <v>3</v>
      </c>
      <c r="F469" s="3"/>
      <c r="G469" s="2">
        <v>8</v>
      </c>
      <c r="H469" s="3"/>
      <c r="I469" s="68" t="str">
        <f>VLOOKUP(C469,СПРАВОЧНИК!B:D,2,0)</f>
        <v>ЯПОНИЯ</v>
      </c>
      <c r="J469" s="68" t="str">
        <f>VLOOKUP(C469,СПРАВОЧНИК!B:D,3,0)</f>
        <v>ИНОМАРКИ</v>
      </c>
      <c r="K469" s="69" t="str">
        <f>VLOOKUP(СВОД2023[[#This Row],[ФО]],СПРАВОЧНИК!H:P,2,0)</f>
        <v>Приволжский ФО</v>
      </c>
    </row>
    <row r="470" spans="1:11" x14ac:dyDescent="0.2">
      <c r="A470" t="s">
        <v>649</v>
      </c>
      <c r="B470" t="s">
        <v>640</v>
      </c>
      <c r="C470" s="1" t="s">
        <v>252</v>
      </c>
      <c r="D470" s="1" t="s">
        <v>264</v>
      </c>
      <c r="E470" s="2">
        <v>1</v>
      </c>
      <c r="F470" s="3"/>
      <c r="G470" s="2">
        <v>3</v>
      </c>
      <c r="H470" s="3">
        <v>1</v>
      </c>
      <c r="I470" s="68" t="str">
        <f>VLOOKUP(C470,СПРАВОЧНИК!B:D,2,0)</f>
        <v>ЯПОНИЯ</v>
      </c>
      <c r="J470" s="68" t="str">
        <f>VLOOKUP(C470,СПРАВОЧНИК!B:D,3,0)</f>
        <v>ИНОМАРКИ</v>
      </c>
      <c r="K470" s="69" t="str">
        <f>VLOOKUP(СВОД2023[[#This Row],[ФО]],СПРАВОЧНИК!H:P,2,0)</f>
        <v>Приволжский ФО</v>
      </c>
    </row>
    <row r="471" spans="1:11" x14ac:dyDescent="0.2">
      <c r="A471" t="s">
        <v>649</v>
      </c>
      <c r="B471" t="s">
        <v>640</v>
      </c>
      <c r="C471" s="1" t="s">
        <v>252</v>
      </c>
      <c r="D471" s="1" t="s">
        <v>265</v>
      </c>
      <c r="E471" s="2"/>
      <c r="F471" s="3"/>
      <c r="G471" s="2"/>
      <c r="H471" s="3">
        <v>1</v>
      </c>
      <c r="I471" s="68" t="str">
        <f>VLOOKUP(C471,СПРАВОЧНИК!B:D,2,0)</f>
        <v>ЯПОНИЯ</v>
      </c>
      <c r="J471" s="68" t="str">
        <f>VLOOKUP(C471,СПРАВОЧНИК!B:D,3,0)</f>
        <v>ИНОМАРКИ</v>
      </c>
      <c r="K471" s="69" t="str">
        <f>VLOOKUP(СВОД2023[[#This Row],[ФО]],СПРАВОЧНИК!H:P,2,0)</f>
        <v>Приволжский ФО</v>
      </c>
    </row>
    <row r="472" spans="1:11" x14ac:dyDescent="0.2">
      <c r="A472" t="s">
        <v>649</v>
      </c>
      <c r="B472" t="s">
        <v>640</v>
      </c>
      <c r="C472" s="1" t="s">
        <v>252</v>
      </c>
      <c r="D472" s="1" t="s">
        <v>269</v>
      </c>
      <c r="E472" s="2"/>
      <c r="F472" s="3"/>
      <c r="G472" s="2">
        <v>2</v>
      </c>
      <c r="H472" s="3">
        <v>1</v>
      </c>
      <c r="I472" s="68" t="str">
        <f>VLOOKUP(C472,СПРАВОЧНИК!B:D,2,0)</f>
        <v>ЯПОНИЯ</v>
      </c>
      <c r="J472" s="68" t="str">
        <f>VLOOKUP(C472,СПРАВОЧНИК!B:D,3,0)</f>
        <v>ИНОМАРКИ</v>
      </c>
      <c r="K472" s="69" t="str">
        <f>VLOOKUP(СВОД2023[[#This Row],[ФО]],СПРАВОЧНИК!H:P,2,0)</f>
        <v>Приволжский ФО</v>
      </c>
    </row>
    <row r="473" spans="1:11" x14ac:dyDescent="0.2">
      <c r="A473" t="s">
        <v>649</v>
      </c>
      <c r="B473" t="s">
        <v>640</v>
      </c>
      <c r="C473" s="1" t="s">
        <v>252</v>
      </c>
      <c r="D473" s="1" t="s">
        <v>271</v>
      </c>
      <c r="E473" s="2">
        <v>1</v>
      </c>
      <c r="F473" s="3"/>
      <c r="G473" s="2">
        <v>2</v>
      </c>
      <c r="H473" s="3"/>
      <c r="I473" s="68" t="str">
        <f>VLOOKUP(C473,СПРАВОЧНИК!B:D,2,0)</f>
        <v>ЯПОНИЯ</v>
      </c>
      <c r="J473" s="68" t="str">
        <f>VLOOKUP(C473,СПРАВОЧНИК!B:D,3,0)</f>
        <v>ИНОМАРКИ</v>
      </c>
      <c r="K473" s="69" t="str">
        <f>VLOOKUP(СВОД2023[[#This Row],[ФО]],СПРАВОЧНИК!H:P,2,0)</f>
        <v>Приволжский ФО</v>
      </c>
    </row>
    <row r="474" spans="1:11" x14ac:dyDescent="0.2">
      <c r="A474" t="s">
        <v>649</v>
      </c>
      <c r="B474" t="s">
        <v>640</v>
      </c>
      <c r="C474" s="1" t="s">
        <v>252</v>
      </c>
      <c r="D474" s="1" t="s">
        <v>272</v>
      </c>
      <c r="E474" s="2"/>
      <c r="F474" s="3"/>
      <c r="G474" s="2">
        <v>2</v>
      </c>
      <c r="H474" s="3"/>
      <c r="I474" s="68" t="str">
        <f>VLOOKUP(C474,СПРАВОЧНИК!B:D,2,0)</f>
        <v>ЯПОНИЯ</v>
      </c>
      <c r="J474" s="68" t="str">
        <f>VLOOKUP(C474,СПРАВОЧНИК!B:D,3,0)</f>
        <v>ИНОМАРКИ</v>
      </c>
      <c r="K474" s="69" t="str">
        <f>VLOOKUP(СВОД2023[[#This Row],[ФО]],СПРАВОЧНИК!H:P,2,0)</f>
        <v>Приволжский ФО</v>
      </c>
    </row>
    <row r="475" spans="1:11" x14ac:dyDescent="0.2">
      <c r="A475" t="s">
        <v>649</v>
      </c>
      <c r="B475" t="s">
        <v>640</v>
      </c>
      <c r="C475" s="1" t="s">
        <v>273</v>
      </c>
      <c r="D475" s="1" t="s">
        <v>274</v>
      </c>
      <c r="E475" s="2">
        <v>3</v>
      </c>
      <c r="F475" s="3"/>
      <c r="G475" s="2">
        <v>9</v>
      </c>
      <c r="H475" s="3">
        <v>1</v>
      </c>
      <c r="I475" s="68" t="str">
        <f>VLOOKUP(C475,СПРАВОЧНИК!B:D,2,0)</f>
        <v>КИТАЙ</v>
      </c>
      <c r="J475" s="68" t="str">
        <f>VLOOKUP(C475,СПРАВОЧНИК!B:D,3,0)</f>
        <v>ИНОМАРКИ</v>
      </c>
      <c r="K475" s="69" t="str">
        <f>VLOOKUP(СВОД2023[[#This Row],[ФО]],СПРАВОЧНИК!H:P,2,0)</f>
        <v>Приволжский ФО</v>
      </c>
    </row>
    <row r="476" spans="1:11" x14ac:dyDescent="0.2">
      <c r="A476" t="s">
        <v>649</v>
      </c>
      <c r="B476" t="s">
        <v>640</v>
      </c>
      <c r="C476" s="1" t="s">
        <v>273</v>
      </c>
      <c r="D476" s="1" t="s">
        <v>275</v>
      </c>
      <c r="E476" s="2">
        <v>1</v>
      </c>
      <c r="F476" s="3"/>
      <c r="G476" s="2">
        <v>1</v>
      </c>
      <c r="H476" s="3"/>
      <c r="I476" s="68" t="str">
        <f>VLOOKUP(C476,СПРАВОЧНИК!B:D,2,0)</f>
        <v>КИТАЙ</v>
      </c>
      <c r="J476" s="68" t="str">
        <f>VLOOKUP(C476,СПРАВОЧНИК!B:D,3,0)</f>
        <v>ИНОМАРКИ</v>
      </c>
      <c r="K476" s="69" t="str">
        <f>VLOOKUP(СВОД2023[[#This Row],[ФО]],СПРАВОЧНИК!H:P,2,0)</f>
        <v>Приволжский ФО</v>
      </c>
    </row>
    <row r="477" spans="1:11" x14ac:dyDescent="0.2">
      <c r="A477" t="s">
        <v>649</v>
      </c>
      <c r="B477" t="s">
        <v>640</v>
      </c>
      <c r="C477" s="1" t="s">
        <v>276</v>
      </c>
      <c r="D477" s="1" t="s">
        <v>277</v>
      </c>
      <c r="E477" s="2"/>
      <c r="F477" s="3"/>
      <c r="G477" s="2">
        <v>1</v>
      </c>
      <c r="H477" s="3"/>
      <c r="I477" s="68" t="str">
        <f>VLOOKUP(C477,СПРАВОЧНИК!B:D,2,0)</f>
        <v>КИТАЙ</v>
      </c>
      <c r="J477" s="68" t="str">
        <f>VLOOKUP(C477,СПРАВОЧНИК!B:D,3,0)</f>
        <v>ИНОМАРКИ</v>
      </c>
      <c r="K477" s="69" t="str">
        <f>VLOOKUP(СВОД2023[[#This Row],[ФО]],СПРАВОЧНИК!H:P,2,0)</f>
        <v>Приволжский ФО</v>
      </c>
    </row>
    <row r="478" spans="1:11" x14ac:dyDescent="0.2">
      <c r="A478" t="s">
        <v>649</v>
      </c>
      <c r="B478" t="s">
        <v>640</v>
      </c>
      <c r="C478" s="1" t="s">
        <v>278</v>
      </c>
      <c r="D478" s="1" t="s">
        <v>279</v>
      </c>
      <c r="E478" s="2"/>
      <c r="F478" s="3"/>
      <c r="G478" s="2">
        <v>1</v>
      </c>
      <c r="H478" s="3"/>
      <c r="I478" s="68" t="str">
        <f>VLOOKUP(C478,СПРАВОЧНИК!B:D,2,0)</f>
        <v>КИТАЙ</v>
      </c>
      <c r="J478" s="68" t="str">
        <f>VLOOKUP(C478,СПРАВОЧНИК!B:D,3,0)</f>
        <v>ИНОМАРКИ</v>
      </c>
      <c r="K478" s="69" t="str">
        <f>VLOOKUP(СВОД2023[[#This Row],[ФО]],СПРАВОЧНИК!H:P,2,0)</f>
        <v>Приволжский ФО</v>
      </c>
    </row>
    <row r="479" spans="1:11" x14ac:dyDescent="0.2">
      <c r="A479" t="s">
        <v>649</v>
      </c>
      <c r="B479" t="s">
        <v>640</v>
      </c>
      <c r="C479" s="1" t="s">
        <v>280</v>
      </c>
      <c r="D479" s="1" t="s">
        <v>1009</v>
      </c>
      <c r="E479" s="2"/>
      <c r="F479" s="3"/>
      <c r="G479" s="2">
        <v>3</v>
      </c>
      <c r="H479" s="3"/>
      <c r="I479" s="68" t="str">
        <f>VLOOKUP(C479,СПРАВОЧНИК!B:D,2,0)</f>
        <v>КОРЕЯ</v>
      </c>
      <c r="J479" s="68" t="str">
        <f>VLOOKUP(C479,СПРАВОЧНИК!B:D,3,0)</f>
        <v>ИНОМАРКИ</v>
      </c>
      <c r="K479" s="69" t="str">
        <f>VLOOKUP(СВОД2023[[#This Row],[ФО]],СПРАВОЧНИК!H:P,2,0)</f>
        <v>Приволжский ФО</v>
      </c>
    </row>
    <row r="480" spans="1:11" x14ac:dyDescent="0.2">
      <c r="A480" t="s">
        <v>649</v>
      </c>
      <c r="B480" t="s">
        <v>640</v>
      </c>
      <c r="C480" s="1" t="s">
        <v>280</v>
      </c>
      <c r="D480" s="1" t="s">
        <v>929</v>
      </c>
      <c r="E480" s="2">
        <v>30</v>
      </c>
      <c r="F480" s="3">
        <v>249</v>
      </c>
      <c r="G480" s="2">
        <v>341</v>
      </c>
      <c r="H480" s="3">
        <v>2708</v>
      </c>
      <c r="I480" s="68" t="str">
        <f>VLOOKUP(C480,СПРАВОЧНИК!B:D,2,0)</f>
        <v>КОРЕЯ</v>
      </c>
      <c r="J480" s="68" t="str">
        <f>VLOOKUP(C480,СПРАВОЧНИК!B:D,3,0)</f>
        <v>ИНОМАРКИ</v>
      </c>
      <c r="K480" s="69" t="str">
        <f>VLOOKUP(СВОД2023[[#This Row],[ФО]],СПРАВОЧНИК!H:P,2,0)</f>
        <v>Приволжский ФО</v>
      </c>
    </row>
    <row r="481" spans="1:11" x14ac:dyDescent="0.2">
      <c r="A481" t="s">
        <v>649</v>
      </c>
      <c r="B481" t="s">
        <v>640</v>
      </c>
      <c r="C481" s="1" t="s">
        <v>280</v>
      </c>
      <c r="D481" s="1" t="s">
        <v>930</v>
      </c>
      <c r="E481" s="2"/>
      <c r="F481" s="3"/>
      <c r="G481" s="2">
        <v>1</v>
      </c>
      <c r="H481" s="3"/>
      <c r="I481" s="68" t="str">
        <f>VLOOKUP(C481,СПРАВОЧНИК!B:D,2,0)</f>
        <v>КОРЕЯ</v>
      </c>
      <c r="J481" s="68" t="str">
        <f>VLOOKUP(C481,СПРАВОЧНИК!B:D,3,0)</f>
        <v>ИНОМАРКИ</v>
      </c>
      <c r="K481" s="69" t="str">
        <f>VLOOKUP(СВОД2023[[#This Row],[ФО]],СПРАВОЧНИК!H:P,2,0)</f>
        <v>Приволжский ФО</v>
      </c>
    </row>
    <row r="482" spans="1:11" x14ac:dyDescent="0.2">
      <c r="A482" t="s">
        <v>649</v>
      </c>
      <c r="B482" t="s">
        <v>640</v>
      </c>
      <c r="C482" s="1" t="s">
        <v>280</v>
      </c>
      <c r="D482" s="1" t="s">
        <v>931</v>
      </c>
      <c r="E482" s="2"/>
      <c r="F482" s="3"/>
      <c r="G482" s="2">
        <v>3</v>
      </c>
      <c r="H482" s="3"/>
      <c r="I482" s="68" t="str">
        <f>VLOOKUP(C482,СПРАВОЧНИК!B:D,2,0)</f>
        <v>КОРЕЯ</v>
      </c>
      <c r="J482" s="68" t="str">
        <f>VLOOKUP(C482,СПРАВОЧНИК!B:D,3,0)</f>
        <v>ИНОМАРКИ</v>
      </c>
      <c r="K482" s="69" t="str">
        <f>VLOOKUP(СВОД2023[[#This Row],[ФО]],СПРАВОЧНИК!H:P,2,0)</f>
        <v>Приволжский ФО</v>
      </c>
    </row>
    <row r="483" spans="1:11" x14ac:dyDescent="0.2">
      <c r="A483" t="s">
        <v>649</v>
      </c>
      <c r="B483" t="s">
        <v>640</v>
      </c>
      <c r="C483" s="1" t="s">
        <v>280</v>
      </c>
      <c r="D483" s="1" t="s">
        <v>281</v>
      </c>
      <c r="E483" s="2">
        <v>5</v>
      </c>
      <c r="F483" s="3">
        <v>2</v>
      </c>
      <c r="G483" s="2">
        <v>33</v>
      </c>
      <c r="H483" s="3">
        <v>2</v>
      </c>
      <c r="I483" s="68" t="str">
        <f>VLOOKUP(C483,СПРАВОЧНИК!B:D,2,0)</f>
        <v>КОРЕЯ</v>
      </c>
      <c r="J483" s="68" t="str">
        <f>VLOOKUP(C483,СПРАВОЧНИК!B:D,3,0)</f>
        <v>ИНОМАРКИ</v>
      </c>
      <c r="K483" s="69" t="str">
        <f>VLOOKUP(СВОД2023[[#This Row],[ФО]],СПРАВОЧНИК!H:P,2,0)</f>
        <v>Приволжский ФО</v>
      </c>
    </row>
    <row r="484" spans="1:11" x14ac:dyDescent="0.2">
      <c r="A484" t="s">
        <v>649</v>
      </c>
      <c r="B484" t="s">
        <v>640</v>
      </c>
      <c r="C484" s="1" t="s">
        <v>280</v>
      </c>
      <c r="D484" s="1" t="s">
        <v>282</v>
      </c>
      <c r="E484" s="2">
        <v>25</v>
      </c>
      <c r="F484" s="3"/>
      <c r="G484" s="2">
        <v>128</v>
      </c>
      <c r="H484" s="3"/>
      <c r="I484" s="68" t="str">
        <f>VLOOKUP(C484,СПРАВОЧНИК!B:D,2,0)</f>
        <v>КОРЕЯ</v>
      </c>
      <c r="J484" s="68" t="str">
        <f>VLOOKUP(C484,СПРАВОЧНИК!B:D,3,0)</f>
        <v>ИНОМАРКИ</v>
      </c>
      <c r="K484" s="69" t="str">
        <f>VLOOKUP(СВОД2023[[#This Row],[ФО]],СПРАВОЧНИК!H:P,2,0)</f>
        <v>Приволжский ФО</v>
      </c>
    </row>
    <row r="485" spans="1:11" x14ac:dyDescent="0.2">
      <c r="A485" t="s">
        <v>649</v>
      </c>
      <c r="B485" t="s">
        <v>640</v>
      </c>
      <c r="C485" s="1" t="s">
        <v>280</v>
      </c>
      <c r="D485" s="1" t="s">
        <v>283</v>
      </c>
      <c r="E485" s="2"/>
      <c r="F485" s="3"/>
      <c r="G485" s="2">
        <v>1</v>
      </c>
      <c r="H485" s="3"/>
      <c r="I485" s="68" t="str">
        <f>VLOOKUP(C485,СПРАВОЧНИК!B:D,2,0)</f>
        <v>КОРЕЯ</v>
      </c>
      <c r="J485" s="68" t="str">
        <f>VLOOKUP(C485,СПРАВОЧНИК!B:D,3,0)</f>
        <v>ИНОМАРКИ</v>
      </c>
      <c r="K485" s="69" t="str">
        <f>VLOOKUP(СВОД2023[[#This Row],[ФО]],СПРАВОЧНИК!H:P,2,0)</f>
        <v>Приволжский ФО</v>
      </c>
    </row>
    <row r="486" spans="1:11" x14ac:dyDescent="0.2">
      <c r="A486" t="s">
        <v>649</v>
      </c>
      <c r="B486" t="s">
        <v>640</v>
      </c>
      <c r="C486" s="1" t="s">
        <v>280</v>
      </c>
      <c r="D486" s="1" t="s">
        <v>284</v>
      </c>
      <c r="E486" s="2"/>
      <c r="F486" s="3"/>
      <c r="G486" s="2">
        <v>1</v>
      </c>
      <c r="H486" s="3"/>
      <c r="I486" s="68" t="str">
        <f>VLOOKUP(C486,СПРАВОЧНИК!B:D,2,0)</f>
        <v>КОРЕЯ</v>
      </c>
      <c r="J486" s="68" t="str">
        <f>VLOOKUP(C486,СПРАВОЧНИК!B:D,3,0)</f>
        <v>ИНОМАРКИ</v>
      </c>
      <c r="K486" s="69" t="str">
        <f>VLOOKUP(СВОД2023[[#This Row],[ФО]],СПРАВОЧНИК!H:P,2,0)</f>
        <v>Приволжский ФО</v>
      </c>
    </row>
    <row r="487" spans="1:11" x14ac:dyDescent="0.2">
      <c r="A487" t="s">
        <v>649</v>
      </c>
      <c r="B487" t="s">
        <v>640</v>
      </c>
      <c r="C487" s="1" t="s">
        <v>280</v>
      </c>
      <c r="D487" s="1" t="s">
        <v>285</v>
      </c>
      <c r="E487" s="2">
        <v>48</v>
      </c>
      <c r="F487" s="3">
        <v>29</v>
      </c>
      <c r="G487" s="2">
        <v>175</v>
      </c>
      <c r="H487" s="3">
        <v>170</v>
      </c>
      <c r="I487" s="68" t="str">
        <f>VLOOKUP(C487,СПРАВОЧНИК!B:D,2,0)</f>
        <v>КОРЕЯ</v>
      </c>
      <c r="J487" s="68" t="str">
        <f>VLOOKUP(C487,СПРАВОЧНИК!B:D,3,0)</f>
        <v>ИНОМАРКИ</v>
      </c>
      <c r="K487" s="69" t="str">
        <f>VLOOKUP(СВОД2023[[#This Row],[ФО]],СПРАВОЧНИК!H:P,2,0)</f>
        <v>Приволжский ФО</v>
      </c>
    </row>
    <row r="488" spans="1:11" x14ac:dyDescent="0.2">
      <c r="A488" t="s">
        <v>649</v>
      </c>
      <c r="B488" t="s">
        <v>640</v>
      </c>
      <c r="C488" s="1" t="s">
        <v>280</v>
      </c>
      <c r="D488" s="1" t="s">
        <v>679</v>
      </c>
      <c r="E488" s="2"/>
      <c r="F488" s="3"/>
      <c r="G488" s="2"/>
      <c r="H488" s="3">
        <v>1</v>
      </c>
      <c r="I488" s="68" t="str">
        <f>VLOOKUP(C488,СПРАВОЧНИК!B:D,2,0)</f>
        <v>КОРЕЯ</v>
      </c>
      <c r="J488" s="68" t="str">
        <f>VLOOKUP(C488,СПРАВОЧНИК!B:D,3,0)</f>
        <v>ИНОМАРКИ</v>
      </c>
      <c r="K488" s="69" t="str">
        <f>VLOOKUP(СВОД2023[[#This Row],[ФО]],СПРАВОЧНИК!H:P,2,0)</f>
        <v>Приволжский ФО</v>
      </c>
    </row>
    <row r="489" spans="1:11" x14ac:dyDescent="0.2">
      <c r="A489" t="s">
        <v>649</v>
      </c>
      <c r="B489" t="s">
        <v>640</v>
      </c>
      <c r="C489" s="1" t="s">
        <v>280</v>
      </c>
      <c r="D489" s="1" t="s">
        <v>286</v>
      </c>
      <c r="E489" s="2"/>
      <c r="F489" s="3"/>
      <c r="G489" s="2">
        <v>1</v>
      </c>
      <c r="H489" s="3"/>
      <c r="I489" s="68" t="str">
        <f>VLOOKUP(C489,СПРАВОЧНИК!B:D,2,0)</f>
        <v>КОРЕЯ</v>
      </c>
      <c r="J489" s="68" t="str">
        <f>VLOOKUP(C489,СПРАВОЧНИК!B:D,3,0)</f>
        <v>ИНОМАРКИ</v>
      </c>
      <c r="K489" s="69" t="str">
        <f>VLOOKUP(СВОД2023[[#This Row],[ФО]],СПРАВОЧНИК!H:P,2,0)</f>
        <v>Приволжский ФО</v>
      </c>
    </row>
    <row r="490" spans="1:11" x14ac:dyDescent="0.2">
      <c r="A490" t="s">
        <v>649</v>
      </c>
      <c r="B490" t="s">
        <v>640</v>
      </c>
      <c r="C490" s="1" t="s">
        <v>280</v>
      </c>
      <c r="D490" s="1" t="s">
        <v>287</v>
      </c>
      <c r="E490" s="2"/>
      <c r="F490" s="3"/>
      <c r="G490" s="2"/>
      <c r="H490" s="3">
        <v>1</v>
      </c>
      <c r="I490" s="68" t="str">
        <f>VLOOKUP(C490,СПРАВОЧНИК!B:D,2,0)</f>
        <v>КОРЕЯ</v>
      </c>
      <c r="J490" s="68" t="str">
        <f>VLOOKUP(C490,СПРАВОЧНИК!B:D,3,0)</f>
        <v>ИНОМАРКИ</v>
      </c>
      <c r="K490" s="69" t="str">
        <f>VLOOKUP(СВОД2023[[#This Row],[ФО]],СПРАВОЧНИК!H:P,2,0)</f>
        <v>Приволжский ФО</v>
      </c>
    </row>
    <row r="491" spans="1:11" x14ac:dyDescent="0.2">
      <c r="A491" t="s">
        <v>649</v>
      </c>
      <c r="B491" t="s">
        <v>640</v>
      </c>
      <c r="C491" s="1" t="s">
        <v>280</v>
      </c>
      <c r="D491" s="1" t="s">
        <v>288</v>
      </c>
      <c r="E491" s="2">
        <v>132</v>
      </c>
      <c r="F491" s="3">
        <v>16</v>
      </c>
      <c r="G491" s="2">
        <v>674</v>
      </c>
      <c r="H491" s="3">
        <v>202</v>
      </c>
      <c r="I491" s="68" t="str">
        <f>VLOOKUP(C491,СПРАВОЧНИК!B:D,2,0)</f>
        <v>КОРЕЯ</v>
      </c>
      <c r="J491" s="68" t="str">
        <f>VLOOKUP(C491,СПРАВОЧНИК!B:D,3,0)</f>
        <v>ИНОМАРКИ</v>
      </c>
      <c r="K491" s="69" t="str">
        <f>VLOOKUP(СВОД2023[[#This Row],[ФО]],СПРАВОЧНИК!H:P,2,0)</f>
        <v>Приволжский ФО</v>
      </c>
    </row>
    <row r="492" spans="1:11" x14ac:dyDescent="0.2">
      <c r="A492" t="s">
        <v>649</v>
      </c>
      <c r="B492" t="s">
        <v>640</v>
      </c>
      <c r="C492" s="1" t="s">
        <v>280</v>
      </c>
      <c r="D492" s="1" t="s">
        <v>289</v>
      </c>
      <c r="E492" s="2">
        <v>43</v>
      </c>
      <c r="F492" s="3">
        <v>27</v>
      </c>
      <c r="G492" s="2">
        <v>203</v>
      </c>
      <c r="H492" s="3">
        <v>192</v>
      </c>
      <c r="I492" s="68" t="str">
        <f>VLOOKUP(C492,СПРАВОЧНИК!B:D,2,0)</f>
        <v>КОРЕЯ</v>
      </c>
      <c r="J492" s="68" t="str">
        <f>VLOOKUP(C492,СПРАВОЧНИК!B:D,3,0)</f>
        <v>ИНОМАРКИ</v>
      </c>
      <c r="K492" s="69" t="str">
        <f>VLOOKUP(СВОД2023[[#This Row],[ФО]],СПРАВОЧНИК!H:P,2,0)</f>
        <v>Приволжский ФО</v>
      </c>
    </row>
    <row r="493" spans="1:11" x14ac:dyDescent="0.2">
      <c r="A493" t="s">
        <v>649</v>
      </c>
      <c r="B493" t="s">
        <v>640</v>
      </c>
      <c r="C493" s="1" t="s">
        <v>280</v>
      </c>
      <c r="D493" s="1" t="s">
        <v>290</v>
      </c>
      <c r="E493" s="2">
        <v>31</v>
      </c>
      <c r="F493" s="3">
        <v>9</v>
      </c>
      <c r="G493" s="2">
        <v>139</v>
      </c>
      <c r="H493" s="3">
        <v>52</v>
      </c>
      <c r="I493" s="68" t="str">
        <f>VLOOKUP(C493,СПРАВОЧНИК!B:D,2,0)</f>
        <v>КОРЕЯ</v>
      </c>
      <c r="J493" s="68" t="str">
        <f>VLOOKUP(C493,СПРАВОЧНИК!B:D,3,0)</f>
        <v>ИНОМАРКИ</v>
      </c>
      <c r="K493" s="69" t="str">
        <f>VLOOKUP(СВОД2023[[#This Row],[ФО]],СПРАВОЧНИК!H:P,2,0)</f>
        <v>Приволжский ФО</v>
      </c>
    </row>
    <row r="494" spans="1:11" x14ac:dyDescent="0.2">
      <c r="A494" t="s">
        <v>649</v>
      </c>
      <c r="B494" t="s">
        <v>640</v>
      </c>
      <c r="C494" s="1" t="s">
        <v>280</v>
      </c>
      <c r="D494" s="1" t="s">
        <v>1010</v>
      </c>
      <c r="E494" s="2">
        <v>3</v>
      </c>
      <c r="F494" s="3"/>
      <c r="G494" s="2">
        <v>3</v>
      </c>
      <c r="H494" s="3"/>
      <c r="I494" s="68" t="str">
        <f>VLOOKUP(C494,СПРАВОЧНИК!B:D,2,0)</f>
        <v>КОРЕЯ</v>
      </c>
      <c r="J494" s="68" t="str">
        <f>VLOOKUP(C494,СПРАВОЧНИК!B:D,3,0)</f>
        <v>ИНОМАРКИ</v>
      </c>
      <c r="K494" s="69" t="str">
        <f>VLOOKUP(СВОД2023[[#This Row],[ФО]],СПРАВОЧНИК!H:P,2,0)</f>
        <v>Приволжский ФО</v>
      </c>
    </row>
    <row r="495" spans="1:11" x14ac:dyDescent="0.2">
      <c r="A495" t="s">
        <v>649</v>
      </c>
      <c r="B495" t="s">
        <v>640</v>
      </c>
      <c r="C495" s="1" t="s">
        <v>280</v>
      </c>
      <c r="D495" s="1" t="s">
        <v>932</v>
      </c>
      <c r="E495" s="2">
        <v>8</v>
      </c>
      <c r="F495" s="3"/>
      <c r="G495" s="2">
        <v>25</v>
      </c>
      <c r="H495" s="3"/>
      <c r="I495" s="68" t="str">
        <f>VLOOKUP(C495,СПРАВОЧНИК!B:D,2,0)</f>
        <v>КОРЕЯ</v>
      </c>
      <c r="J495" s="68" t="str">
        <f>VLOOKUP(C495,СПРАВОЧНИК!B:D,3,0)</f>
        <v>ИНОМАРКИ</v>
      </c>
      <c r="K495" s="69" t="str">
        <f>VLOOKUP(СВОД2023[[#This Row],[ФО]],СПРАВОЧНИК!H:P,2,0)</f>
        <v>Приволжский ФО</v>
      </c>
    </row>
    <row r="496" spans="1:11" x14ac:dyDescent="0.2">
      <c r="A496" t="s">
        <v>649</v>
      </c>
      <c r="B496" t="s">
        <v>640</v>
      </c>
      <c r="C496" s="1" t="s">
        <v>280</v>
      </c>
      <c r="D496" s="1" t="s">
        <v>1011</v>
      </c>
      <c r="E496" s="2">
        <v>2</v>
      </c>
      <c r="F496" s="3"/>
      <c r="G496" s="2">
        <v>3</v>
      </c>
      <c r="H496" s="3"/>
      <c r="I496" s="68" t="str">
        <f>VLOOKUP(C496,СПРАВОЧНИК!B:D,2,0)</f>
        <v>КОРЕЯ</v>
      </c>
      <c r="J496" s="68" t="str">
        <f>VLOOKUP(C496,СПРАВОЧНИК!B:D,3,0)</f>
        <v>ИНОМАРКИ</v>
      </c>
      <c r="K496" s="69" t="str">
        <f>VLOOKUP(СВОД2023[[#This Row],[ФО]],СПРАВОЧНИК!H:P,2,0)</f>
        <v>Приволжский ФО</v>
      </c>
    </row>
    <row r="497" spans="1:11" x14ac:dyDescent="0.2">
      <c r="A497" t="s">
        <v>649</v>
      </c>
      <c r="B497" t="s">
        <v>640</v>
      </c>
      <c r="C497" s="1" t="s">
        <v>280</v>
      </c>
      <c r="D497" s="1" t="s">
        <v>933</v>
      </c>
      <c r="E497" s="2">
        <v>43</v>
      </c>
      <c r="F497" s="3">
        <v>3</v>
      </c>
      <c r="G497" s="2">
        <v>182</v>
      </c>
      <c r="H497" s="3">
        <v>37</v>
      </c>
      <c r="I497" s="68" t="str">
        <f>VLOOKUP(C497,СПРАВОЧНИК!B:D,2,0)</f>
        <v>КОРЕЯ</v>
      </c>
      <c r="J497" s="68" t="str">
        <f>VLOOKUP(C497,СПРАВОЧНИК!B:D,3,0)</f>
        <v>ИНОМАРКИ</v>
      </c>
      <c r="K497" s="69" t="str">
        <f>VLOOKUP(СВОД2023[[#This Row],[ФО]],СПРАВОЧНИК!H:P,2,0)</f>
        <v>Приволжский ФО</v>
      </c>
    </row>
    <row r="498" spans="1:11" x14ac:dyDescent="0.2">
      <c r="A498" t="s">
        <v>649</v>
      </c>
      <c r="B498" t="s">
        <v>640</v>
      </c>
      <c r="C498" s="1" t="s">
        <v>280</v>
      </c>
      <c r="D498" s="1" t="s">
        <v>934</v>
      </c>
      <c r="E498" s="2">
        <v>29</v>
      </c>
      <c r="F498" s="3">
        <v>246</v>
      </c>
      <c r="G498" s="2">
        <v>372</v>
      </c>
      <c r="H498" s="3">
        <v>2507</v>
      </c>
      <c r="I498" s="68" t="str">
        <f>VLOOKUP(C498,СПРАВОЧНИК!B:D,2,0)</f>
        <v>КОРЕЯ</v>
      </c>
      <c r="J498" s="68" t="str">
        <f>VLOOKUP(C498,СПРАВОЧНИК!B:D,3,0)</f>
        <v>ИНОМАРКИ</v>
      </c>
      <c r="K498" s="69" t="str">
        <f>VLOOKUP(СВОД2023[[#This Row],[ФО]],СПРАВОЧНИК!H:P,2,0)</f>
        <v>Приволжский ФО</v>
      </c>
    </row>
    <row r="499" spans="1:11" x14ac:dyDescent="0.2">
      <c r="A499" t="s">
        <v>649</v>
      </c>
      <c r="B499" t="s">
        <v>640</v>
      </c>
      <c r="C499" s="1" t="s">
        <v>280</v>
      </c>
      <c r="D499" s="1" t="s">
        <v>935</v>
      </c>
      <c r="E499" s="2">
        <v>277</v>
      </c>
      <c r="F499" s="3">
        <v>77</v>
      </c>
      <c r="G499" s="2">
        <v>1734</v>
      </c>
      <c r="H499" s="3">
        <v>557</v>
      </c>
      <c r="I499" s="68" t="str">
        <f>VLOOKUP(C499,СПРАВОЧНИК!B:D,2,0)</f>
        <v>КОРЕЯ</v>
      </c>
      <c r="J499" s="68" t="str">
        <f>VLOOKUP(C499,СПРАВОЧНИК!B:D,3,0)</f>
        <v>ИНОМАРКИ</v>
      </c>
      <c r="K499" s="69" t="str">
        <f>VLOOKUP(СВОД2023[[#This Row],[ФО]],СПРАВОЧНИК!H:P,2,0)</f>
        <v>Приволжский ФО</v>
      </c>
    </row>
    <row r="500" spans="1:11" x14ac:dyDescent="0.2">
      <c r="A500" t="s">
        <v>649</v>
      </c>
      <c r="B500" t="s">
        <v>640</v>
      </c>
      <c r="C500" s="1" t="s">
        <v>291</v>
      </c>
      <c r="D500" s="1" t="s">
        <v>293</v>
      </c>
      <c r="E500" s="2"/>
      <c r="F500" s="3">
        <v>3</v>
      </c>
      <c r="G500" s="2">
        <v>2</v>
      </c>
      <c r="H500" s="3">
        <v>21</v>
      </c>
      <c r="I500" s="68" t="str">
        <f>VLOOKUP(C500,СПРАВОЧНИК!B:D,2,0)</f>
        <v>ЯПОНИЯ</v>
      </c>
      <c r="J500" s="68" t="str">
        <f>VLOOKUP(C500,СПРАВОЧНИК!B:D,3,0)</f>
        <v>ИНОМАРКИ</v>
      </c>
      <c r="K500" s="69" t="str">
        <f>VLOOKUP(СВОД2023[[#This Row],[ФО]],СПРАВОЧНИК!H:P,2,0)</f>
        <v>Приволжский ФО</v>
      </c>
    </row>
    <row r="501" spans="1:11" x14ac:dyDescent="0.2">
      <c r="A501" t="s">
        <v>649</v>
      </c>
      <c r="B501" t="s">
        <v>640</v>
      </c>
      <c r="C501" s="1" t="s">
        <v>291</v>
      </c>
      <c r="D501" s="1" t="s">
        <v>294</v>
      </c>
      <c r="E501" s="2">
        <v>2</v>
      </c>
      <c r="F501" s="3">
        <v>2</v>
      </c>
      <c r="G501" s="2">
        <v>4</v>
      </c>
      <c r="H501" s="3">
        <v>30</v>
      </c>
      <c r="I501" s="68" t="str">
        <f>VLOOKUP(C501,СПРАВОЧНИК!B:D,2,0)</f>
        <v>ЯПОНИЯ</v>
      </c>
      <c r="J501" s="68" t="str">
        <f>VLOOKUP(C501,СПРАВОЧНИК!B:D,3,0)</f>
        <v>ИНОМАРКИ</v>
      </c>
      <c r="K501" s="69" t="str">
        <f>VLOOKUP(СВОД2023[[#This Row],[ФО]],СПРАВОЧНИК!H:P,2,0)</f>
        <v>Приволжский ФО</v>
      </c>
    </row>
    <row r="502" spans="1:11" x14ac:dyDescent="0.2">
      <c r="A502" t="s">
        <v>649</v>
      </c>
      <c r="B502" t="s">
        <v>640</v>
      </c>
      <c r="C502" s="1" t="s">
        <v>291</v>
      </c>
      <c r="D502" s="1" t="s">
        <v>295</v>
      </c>
      <c r="E502" s="2">
        <v>1</v>
      </c>
      <c r="F502" s="3"/>
      <c r="G502" s="2">
        <v>1</v>
      </c>
      <c r="H502" s="3"/>
      <c r="I502" s="68" t="str">
        <f>VLOOKUP(C502,СПРАВОЧНИК!B:D,2,0)</f>
        <v>ЯПОНИЯ</v>
      </c>
      <c r="J502" s="68" t="str">
        <f>VLOOKUP(C502,СПРАВОЧНИК!B:D,3,0)</f>
        <v>ИНОМАРКИ</v>
      </c>
      <c r="K502" s="69" t="str">
        <f>VLOOKUP(СВОД2023[[#This Row],[ФО]],СПРАВОЧНИК!H:P,2,0)</f>
        <v>Приволжский ФО</v>
      </c>
    </row>
    <row r="503" spans="1:11" x14ac:dyDescent="0.2">
      <c r="A503" t="s">
        <v>649</v>
      </c>
      <c r="B503" t="s">
        <v>640</v>
      </c>
      <c r="C503" s="1" t="s">
        <v>291</v>
      </c>
      <c r="D503" s="1" t="s">
        <v>296</v>
      </c>
      <c r="E503" s="2">
        <v>1</v>
      </c>
      <c r="F503" s="3"/>
      <c r="G503" s="2">
        <v>8</v>
      </c>
      <c r="H503" s="3">
        <v>4</v>
      </c>
      <c r="I503" s="68" t="str">
        <f>VLOOKUP(C503,СПРАВОЧНИК!B:D,2,0)</f>
        <v>ЯПОНИЯ</v>
      </c>
      <c r="J503" s="68" t="str">
        <f>VLOOKUP(C503,СПРАВОЧНИК!B:D,3,0)</f>
        <v>ИНОМАРКИ</v>
      </c>
      <c r="K503" s="69" t="str">
        <f>VLOOKUP(СВОД2023[[#This Row],[ФО]],СПРАВОЧНИК!H:P,2,0)</f>
        <v>Приволжский ФО</v>
      </c>
    </row>
    <row r="504" spans="1:11" x14ac:dyDescent="0.2">
      <c r="A504" t="s">
        <v>649</v>
      </c>
      <c r="B504" t="s">
        <v>640</v>
      </c>
      <c r="C504" s="1" t="s">
        <v>300</v>
      </c>
      <c r="D504" s="1" t="s">
        <v>301</v>
      </c>
      <c r="E504" s="2"/>
      <c r="F504" s="3"/>
      <c r="G504" s="2">
        <v>2</v>
      </c>
      <c r="H504" s="3">
        <v>23</v>
      </c>
      <c r="I504" s="68" t="str">
        <f>VLOOKUP(C504,СПРАВОЧНИК!B:D,2,0)</f>
        <v>ЯПОНИЯ</v>
      </c>
      <c r="J504" s="68" t="str">
        <f>VLOOKUP(C504,СПРАВОЧНИК!B:D,3,0)</f>
        <v>ИНОМАРКИ</v>
      </c>
      <c r="K504" s="69" t="str">
        <f>VLOOKUP(СВОД2023[[#This Row],[ФО]],СПРАВОЧНИК!H:P,2,0)</f>
        <v>Приволжский ФО</v>
      </c>
    </row>
    <row r="505" spans="1:11" x14ac:dyDescent="0.2">
      <c r="A505" t="s">
        <v>649</v>
      </c>
      <c r="B505" t="s">
        <v>640</v>
      </c>
      <c r="C505" s="1" t="s">
        <v>302</v>
      </c>
      <c r="D505" s="1" t="s">
        <v>303</v>
      </c>
      <c r="E505" s="2"/>
      <c r="F505" s="3"/>
      <c r="G505" s="2"/>
      <c r="H505" s="3">
        <v>4</v>
      </c>
      <c r="I505" s="68" t="str">
        <f>VLOOKUP(C505,СПРАВОЧНИК!B:D,2,0)</f>
        <v>КИТАЙ</v>
      </c>
      <c r="J505" s="68" t="str">
        <f>VLOOKUP(C505,СПРАВОЧНИК!B:D,3,0)</f>
        <v>ИНОМАРКИ</v>
      </c>
      <c r="K505" s="69" t="str">
        <f>VLOOKUP(СВОД2023[[#This Row],[ФО]],СПРАВОЧНИК!H:P,2,0)</f>
        <v>Приволжский ФО</v>
      </c>
    </row>
    <row r="506" spans="1:11" x14ac:dyDescent="0.2">
      <c r="A506" t="s">
        <v>649</v>
      </c>
      <c r="B506" t="s">
        <v>640</v>
      </c>
      <c r="C506" s="1" t="s">
        <v>302</v>
      </c>
      <c r="D506" s="1" t="s">
        <v>304</v>
      </c>
      <c r="E506" s="2"/>
      <c r="F506" s="3"/>
      <c r="G506" s="2">
        <v>12</v>
      </c>
      <c r="H506" s="3"/>
      <c r="I506" s="68" t="str">
        <f>VLOOKUP(C506,СПРАВОЧНИК!B:D,2,0)</f>
        <v>КИТАЙ</v>
      </c>
      <c r="J506" s="68" t="str">
        <f>VLOOKUP(C506,СПРАВОЧНИК!B:D,3,0)</f>
        <v>ИНОМАРКИ</v>
      </c>
      <c r="K506" s="69" t="str">
        <f>VLOOKUP(СВОД2023[[#This Row],[ФО]],СПРАВОЧНИК!H:P,2,0)</f>
        <v>Приволжский ФО</v>
      </c>
    </row>
    <row r="507" spans="1:11" x14ac:dyDescent="0.2">
      <c r="A507" t="s">
        <v>649</v>
      </c>
      <c r="B507" t="s">
        <v>640</v>
      </c>
      <c r="C507" s="1" t="s">
        <v>302</v>
      </c>
      <c r="D507" s="1" t="s">
        <v>305</v>
      </c>
      <c r="E507" s="2">
        <v>49</v>
      </c>
      <c r="F507" s="3">
        <v>7</v>
      </c>
      <c r="G507" s="2">
        <v>116</v>
      </c>
      <c r="H507" s="3">
        <v>24</v>
      </c>
      <c r="I507" s="68" t="str">
        <f>VLOOKUP(C507,СПРАВОЧНИК!B:D,2,0)</f>
        <v>КИТАЙ</v>
      </c>
      <c r="J507" s="68" t="str">
        <f>VLOOKUP(C507,СПРАВОЧНИК!B:D,3,0)</f>
        <v>ИНОМАРКИ</v>
      </c>
      <c r="K507" s="69" t="str">
        <f>VLOOKUP(СВОД2023[[#This Row],[ФО]],СПРАВОЧНИК!H:P,2,0)</f>
        <v>Приволжский ФО</v>
      </c>
    </row>
    <row r="508" spans="1:11" x14ac:dyDescent="0.2">
      <c r="A508" t="s">
        <v>649</v>
      </c>
      <c r="B508" t="s">
        <v>640</v>
      </c>
      <c r="C508" s="1" t="s">
        <v>302</v>
      </c>
      <c r="D508" s="1" t="s">
        <v>306</v>
      </c>
      <c r="E508" s="2">
        <v>10</v>
      </c>
      <c r="F508" s="3"/>
      <c r="G508" s="2">
        <v>74</v>
      </c>
      <c r="H508" s="3"/>
      <c r="I508" s="68" t="str">
        <f>VLOOKUP(C508,СПРАВОЧНИК!B:D,2,0)</f>
        <v>КИТАЙ</v>
      </c>
      <c r="J508" s="68" t="str">
        <f>VLOOKUP(C508,СПРАВОЧНИК!B:D,3,0)</f>
        <v>ИНОМАРКИ</v>
      </c>
      <c r="K508" s="69" t="str">
        <f>VLOOKUP(СВОД2023[[#This Row],[ФО]],СПРАВОЧНИК!H:P,2,0)</f>
        <v>Приволжский ФО</v>
      </c>
    </row>
    <row r="509" spans="1:11" x14ac:dyDescent="0.2">
      <c r="A509" t="s">
        <v>649</v>
      </c>
      <c r="B509" t="s">
        <v>640</v>
      </c>
      <c r="C509" s="1" t="s">
        <v>302</v>
      </c>
      <c r="D509" s="1" t="s">
        <v>936</v>
      </c>
      <c r="E509" s="2">
        <v>25</v>
      </c>
      <c r="F509" s="3"/>
      <c r="G509" s="2">
        <v>25</v>
      </c>
      <c r="H509" s="3"/>
      <c r="I509" s="68" t="str">
        <f>VLOOKUP(C509,СПРАВОЧНИК!B:D,2,0)</f>
        <v>КИТАЙ</v>
      </c>
      <c r="J509" s="68" t="str">
        <f>VLOOKUP(C509,СПРАВОЧНИК!B:D,3,0)</f>
        <v>ИНОМАРКИ</v>
      </c>
      <c r="K509" s="69" t="str">
        <f>VLOOKUP(СВОД2023[[#This Row],[ФО]],СПРАВОЧНИК!H:P,2,0)</f>
        <v>Приволжский ФО</v>
      </c>
    </row>
    <row r="510" spans="1:11" x14ac:dyDescent="0.2">
      <c r="A510" t="s">
        <v>649</v>
      </c>
      <c r="B510" t="s">
        <v>640</v>
      </c>
      <c r="C510" s="1" t="s">
        <v>302</v>
      </c>
      <c r="D510" s="1" t="s">
        <v>307</v>
      </c>
      <c r="E510" s="2"/>
      <c r="F510" s="3"/>
      <c r="G510" s="2">
        <v>1</v>
      </c>
      <c r="H510" s="3"/>
      <c r="I510" s="68" t="str">
        <f>VLOOKUP(C510,СПРАВОЧНИК!B:D,2,0)</f>
        <v>КИТАЙ</v>
      </c>
      <c r="J510" s="68" t="str">
        <f>VLOOKUP(C510,СПРАВОЧНИК!B:D,3,0)</f>
        <v>ИНОМАРКИ</v>
      </c>
      <c r="K510" s="69" t="str">
        <f>VLOOKUP(СВОД2023[[#This Row],[ФО]],СПРАВОЧНИК!H:P,2,0)</f>
        <v>Приволжский ФО</v>
      </c>
    </row>
    <row r="511" spans="1:11" x14ac:dyDescent="0.2">
      <c r="A511" t="s">
        <v>649</v>
      </c>
      <c r="B511" t="s">
        <v>640</v>
      </c>
      <c r="C511" s="1" t="s">
        <v>302</v>
      </c>
      <c r="D511" s="1" t="s">
        <v>308</v>
      </c>
      <c r="E511" s="2">
        <v>7</v>
      </c>
      <c r="F511" s="3"/>
      <c r="G511" s="2">
        <v>32</v>
      </c>
      <c r="H511" s="3"/>
      <c r="I511" s="68" t="str">
        <f>VLOOKUP(C511,СПРАВОЧНИК!B:D,2,0)</f>
        <v>КИТАЙ</v>
      </c>
      <c r="J511" s="68" t="str">
        <f>VLOOKUP(C511,СПРАВОЧНИК!B:D,3,0)</f>
        <v>ИНОМАРКИ</v>
      </c>
      <c r="K511" s="69" t="str">
        <f>VLOOKUP(СВОД2023[[#This Row],[ФО]],СПРАВОЧНИК!H:P,2,0)</f>
        <v>Приволжский ФО</v>
      </c>
    </row>
    <row r="512" spans="1:11" x14ac:dyDescent="0.2">
      <c r="A512" t="s">
        <v>649</v>
      </c>
      <c r="B512" t="s">
        <v>640</v>
      </c>
      <c r="C512" s="1" t="s">
        <v>302</v>
      </c>
      <c r="D512" s="1" t="s">
        <v>309</v>
      </c>
      <c r="E512" s="2"/>
      <c r="F512" s="3"/>
      <c r="G512" s="2"/>
      <c r="H512" s="3">
        <v>2</v>
      </c>
      <c r="I512" s="68" t="str">
        <f>VLOOKUP(C512,СПРАВОЧНИК!B:D,2,0)</f>
        <v>КИТАЙ</v>
      </c>
      <c r="J512" s="68" t="str">
        <f>VLOOKUP(C512,СПРАВОЧНИК!B:D,3,0)</f>
        <v>ИНОМАРКИ</v>
      </c>
      <c r="K512" s="69" t="str">
        <f>VLOOKUP(СВОД2023[[#This Row],[ФО]],СПРАВОЧНИК!H:P,2,0)</f>
        <v>Приволжский ФО</v>
      </c>
    </row>
    <row r="513" spans="1:11" x14ac:dyDescent="0.2">
      <c r="A513" t="s">
        <v>649</v>
      </c>
      <c r="B513" t="s">
        <v>640</v>
      </c>
      <c r="C513" s="1" t="s">
        <v>302</v>
      </c>
      <c r="D513" s="1" t="s">
        <v>310</v>
      </c>
      <c r="E513" s="2"/>
      <c r="F513" s="3"/>
      <c r="G513" s="2"/>
      <c r="H513" s="3">
        <v>1</v>
      </c>
      <c r="I513" s="68" t="str">
        <f>VLOOKUP(C513,СПРАВОЧНИК!B:D,2,0)</f>
        <v>КИТАЙ</v>
      </c>
      <c r="J513" s="68" t="str">
        <f>VLOOKUP(C513,СПРАВОЧНИК!B:D,3,0)</f>
        <v>ИНОМАРКИ</v>
      </c>
      <c r="K513" s="69" t="str">
        <f>VLOOKUP(СВОД2023[[#This Row],[ФО]],СПРАВОЧНИК!H:P,2,0)</f>
        <v>Приволжский ФО</v>
      </c>
    </row>
    <row r="514" spans="1:11" x14ac:dyDescent="0.2">
      <c r="A514" t="s">
        <v>649</v>
      </c>
      <c r="B514" t="s">
        <v>640</v>
      </c>
      <c r="C514" s="1" t="s">
        <v>302</v>
      </c>
      <c r="D514" s="1" t="s">
        <v>311</v>
      </c>
      <c r="E514" s="2"/>
      <c r="F514" s="3">
        <v>4</v>
      </c>
      <c r="G514" s="2">
        <v>1</v>
      </c>
      <c r="H514" s="3">
        <v>13</v>
      </c>
      <c r="I514" s="68" t="str">
        <f>VLOOKUP(C514,СПРАВОЧНИК!B:D,2,0)</f>
        <v>КИТАЙ</v>
      </c>
      <c r="J514" s="68" t="str">
        <f>VLOOKUP(C514,СПРАВОЧНИК!B:D,3,0)</f>
        <v>ИНОМАРКИ</v>
      </c>
      <c r="K514" s="69" t="str">
        <f>VLOOKUP(СВОД2023[[#This Row],[ФО]],СПРАВОЧНИК!H:P,2,0)</f>
        <v>Приволжский ФО</v>
      </c>
    </row>
    <row r="515" spans="1:11" x14ac:dyDescent="0.2">
      <c r="A515" t="s">
        <v>649</v>
      </c>
      <c r="B515" t="s">
        <v>640</v>
      </c>
      <c r="C515" s="1" t="s">
        <v>313</v>
      </c>
      <c r="D515" s="1" t="s">
        <v>315</v>
      </c>
      <c r="E515" s="2">
        <v>3</v>
      </c>
      <c r="F515" s="3"/>
      <c r="G515" s="2">
        <v>5</v>
      </c>
      <c r="H515" s="3">
        <v>8</v>
      </c>
      <c r="I515" s="68" t="str">
        <f>VLOOKUP(C515,СПРАВОЧНИК!B:D,2,0)</f>
        <v>ЕВРОПА</v>
      </c>
      <c r="J515" s="68" t="str">
        <f>VLOOKUP(C515,СПРАВОЧНИК!B:D,3,0)</f>
        <v>ИНОМАРКИ</v>
      </c>
      <c r="K515" s="69" t="str">
        <f>VLOOKUP(СВОД2023[[#This Row],[ФО]],СПРАВОЧНИК!H:P,2,0)</f>
        <v>Приволжский ФО</v>
      </c>
    </row>
    <row r="516" spans="1:11" x14ac:dyDescent="0.2">
      <c r="A516" t="s">
        <v>649</v>
      </c>
      <c r="B516" t="s">
        <v>640</v>
      </c>
      <c r="C516" s="1" t="s">
        <v>313</v>
      </c>
      <c r="D516" s="1" t="s">
        <v>317</v>
      </c>
      <c r="E516" s="2"/>
      <c r="F516" s="3"/>
      <c r="G516" s="2"/>
      <c r="H516" s="3">
        <v>1</v>
      </c>
      <c r="I516" s="68" t="str">
        <f>VLOOKUP(C516,СПРАВОЧНИК!B:D,2,0)</f>
        <v>ЕВРОПА</v>
      </c>
      <c r="J516" s="68" t="str">
        <f>VLOOKUP(C516,СПРАВОЧНИК!B:D,3,0)</f>
        <v>ИНОМАРКИ</v>
      </c>
      <c r="K516" s="69" t="str">
        <f>VLOOKUP(СВОД2023[[#This Row],[ФО]],СПРАВОЧНИК!H:P,2,0)</f>
        <v>Приволжский ФО</v>
      </c>
    </row>
    <row r="517" spans="1:11" x14ac:dyDescent="0.2">
      <c r="A517" t="s">
        <v>649</v>
      </c>
      <c r="B517" t="s">
        <v>640</v>
      </c>
      <c r="C517" s="1" t="s">
        <v>319</v>
      </c>
      <c r="D517" s="1" t="s">
        <v>321</v>
      </c>
      <c r="E517" s="2"/>
      <c r="F517" s="3">
        <v>2</v>
      </c>
      <c r="G517" s="2"/>
      <c r="H517" s="3">
        <v>10</v>
      </c>
      <c r="I517" s="68" t="str">
        <f>VLOOKUP(C517,СПРАВОЧНИК!B:D,2,0)</f>
        <v>США</v>
      </c>
      <c r="J517" s="68" t="str">
        <f>VLOOKUP(C517,СПРАВОЧНИК!B:D,3,0)</f>
        <v>ИНОМАРКИ</v>
      </c>
      <c r="K517" s="69" t="str">
        <f>VLOOKUP(СВОД2023[[#This Row],[ФО]],СПРАВОЧНИК!H:P,2,0)</f>
        <v>Приволжский ФО</v>
      </c>
    </row>
    <row r="518" spans="1:11" x14ac:dyDescent="0.2">
      <c r="A518" t="s">
        <v>649</v>
      </c>
      <c r="B518" t="s">
        <v>640</v>
      </c>
      <c r="C518" s="1" t="s">
        <v>319</v>
      </c>
      <c r="D518" s="1" t="s">
        <v>322</v>
      </c>
      <c r="E518" s="2">
        <v>4</v>
      </c>
      <c r="F518" s="3">
        <v>5</v>
      </c>
      <c r="G518" s="2">
        <v>34</v>
      </c>
      <c r="H518" s="3">
        <v>25</v>
      </c>
      <c r="I518" s="68" t="str">
        <f>VLOOKUP(C518,СПРАВОЧНИК!B:D,2,0)</f>
        <v>США</v>
      </c>
      <c r="J518" s="68" t="str">
        <f>VLOOKUP(C518,СПРАВОЧНИК!B:D,3,0)</f>
        <v>ИНОМАРКИ</v>
      </c>
      <c r="K518" s="69" t="str">
        <f>VLOOKUP(СВОД2023[[#This Row],[ФО]],СПРАВОЧНИК!H:P,2,0)</f>
        <v>Приволжский ФО</v>
      </c>
    </row>
    <row r="519" spans="1:11" x14ac:dyDescent="0.2">
      <c r="A519" t="s">
        <v>649</v>
      </c>
      <c r="B519" t="s">
        <v>640</v>
      </c>
      <c r="C519" s="1" t="s">
        <v>319</v>
      </c>
      <c r="D519" s="1" t="s">
        <v>324</v>
      </c>
      <c r="E519" s="2"/>
      <c r="F519" s="3"/>
      <c r="G519" s="2">
        <v>2</v>
      </c>
      <c r="H519" s="3"/>
      <c r="I519" s="68" t="str">
        <f>VLOOKUP(C519,СПРАВОЧНИК!B:D,2,0)</f>
        <v>США</v>
      </c>
      <c r="J519" s="68" t="str">
        <f>VLOOKUP(C519,СПРАВОЧНИК!B:D,3,0)</f>
        <v>ИНОМАРКИ</v>
      </c>
      <c r="K519" s="69" t="str">
        <f>VLOOKUP(СВОД2023[[#This Row],[ФО]],СПРАВОЧНИК!H:P,2,0)</f>
        <v>Приволжский ФО</v>
      </c>
    </row>
    <row r="520" spans="1:11" x14ac:dyDescent="0.2">
      <c r="A520" t="s">
        <v>649</v>
      </c>
      <c r="B520" t="s">
        <v>640</v>
      </c>
      <c r="C520" s="1" t="s">
        <v>319</v>
      </c>
      <c r="D520" s="1" t="s">
        <v>325</v>
      </c>
      <c r="E520" s="2"/>
      <c r="F520" s="3"/>
      <c r="G520" s="2">
        <v>22</v>
      </c>
      <c r="H520" s="3">
        <v>16</v>
      </c>
      <c r="I520" s="68" t="str">
        <f>VLOOKUP(C520,СПРАВОЧНИК!B:D,2,0)</f>
        <v>США</v>
      </c>
      <c r="J520" s="68" t="str">
        <f>VLOOKUP(C520,СПРАВОЧНИК!B:D,3,0)</f>
        <v>ИНОМАРКИ</v>
      </c>
      <c r="K520" s="69" t="str">
        <f>VLOOKUP(СВОД2023[[#This Row],[ФО]],СПРАВОЧНИК!H:P,2,0)</f>
        <v>Приволжский ФО</v>
      </c>
    </row>
    <row r="521" spans="1:11" x14ac:dyDescent="0.2">
      <c r="A521" t="s">
        <v>649</v>
      </c>
      <c r="B521" t="s">
        <v>640</v>
      </c>
      <c r="C521" s="1" t="s">
        <v>615</v>
      </c>
      <c r="D521" s="1" t="s">
        <v>1012</v>
      </c>
      <c r="E521" s="2"/>
      <c r="F521" s="3"/>
      <c r="G521" s="2">
        <v>2</v>
      </c>
      <c r="H521" s="3"/>
      <c r="I521" s="68" t="str">
        <f>VLOOKUP(C521,СПРАВОЧНИК!B:D,2,0)</f>
        <v>КИТАЙ</v>
      </c>
      <c r="J521" s="68" t="str">
        <f>VLOOKUP(C521,СПРАВОЧНИК!B:D,3,0)</f>
        <v>ИНОМАРКИ</v>
      </c>
      <c r="K521" s="69" t="str">
        <f>VLOOKUP(СВОД2023[[#This Row],[ФО]],СПРАВОЧНИК!H:P,2,0)</f>
        <v>Приволжский ФО</v>
      </c>
    </row>
    <row r="522" spans="1:11" x14ac:dyDescent="0.2">
      <c r="A522" t="s">
        <v>649</v>
      </c>
      <c r="B522" t="s">
        <v>640</v>
      </c>
      <c r="C522" s="1" t="s">
        <v>615</v>
      </c>
      <c r="D522" s="1" t="s">
        <v>1013</v>
      </c>
      <c r="E522" s="2">
        <v>6</v>
      </c>
      <c r="F522" s="3"/>
      <c r="G522" s="2">
        <v>11</v>
      </c>
      <c r="H522" s="3"/>
      <c r="I522" s="68" t="str">
        <f>VLOOKUP(C522,СПРАВОЧНИК!B:D,2,0)</f>
        <v>КИТАЙ</v>
      </c>
      <c r="J522" s="68" t="str">
        <f>VLOOKUP(C522,СПРАВОЧНИК!B:D,3,0)</f>
        <v>ИНОМАРКИ</v>
      </c>
      <c r="K522" s="69" t="str">
        <f>VLOOKUP(СВОД2023[[#This Row],[ФО]],СПРАВОЧНИК!H:P,2,0)</f>
        <v>Приволжский ФО</v>
      </c>
    </row>
    <row r="523" spans="1:11" x14ac:dyDescent="0.2">
      <c r="A523" t="s">
        <v>649</v>
      </c>
      <c r="B523" t="s">
        <v>640</v>
      </c>
      <c r="C523" s="1" t="s">
        <v>615</v>
      </c>
      <c r="D523" s="1" t="s">
        <v>1014</v>
      </c>
      <c r="E523" s="2">
        <v>4</v>
      </c>
      <c r="F523" s="3"/>
      <c r="G523" s="2">
        <v>6</v>
      </c>
      <c r="H523" s="3"/>
      <c r="I523" s="68" t="str">
        <f>VLOOKUP(C523,СПРАВОЧНИК!B:D,2,0)</f>
        <v>КИТАЙ</v>
      </c>
      <c r="J523" s="68" t="str">
        <f>VLOOKUP(C523,СПРАВОЧНИК!B:D,3,0)</f>
        <v>ИНОМАРКИ</v>
      </c>
      <c r="K523" s="69" t="str">
        <f>VLOOKUP(СВОД2023[[#This Row],[ФО]],СПРАВОЧНИК!H:P,2,0)</f>
        <v>Приволжский ФО</v>
      </c>
    </row>
    <row r="524" spans="1:11" x14ac:dyDescent="0.2">
      <c r="A524" t="s">
        <v>649</v>
      </c>
      <c r="B524" t="s">
        <v>640</v>
      </c>
      <c r="C524" s="1" t="s">
        <v>328</v>
      </c>
      <c r="D524" s="1" t="s">
        <v>329</v>
      </c>
      <c r="E524" s="2">
        <v>112</v>
      </c>
      <c r="F524" s="3"/>
      <c r="G524" s="2">
        <v>226</v>
      </c>
      <c r="H524" s="3"/>
      <c r="I524" s="68" t="str">
        <f>VLOOKUP(C524,СПРАВОЧНИК!B:D,2,0)</f>
        <v>КИТАЙ</v>
      </c>
      <c r="J524" s="68" t="str">
        <f>VLOOKUP(C524,СПРАВОЧНИК!B:D,3,0)</f>
        <v>ИНОМАРКИ</v>
      </c>
      <c r="K524" s="69" t="str">
        <f>VLOOKUP(СВОД2023[[#This Row],[ФО]],СПРАВОЧНИК!H:P,2,0)</f>
        <v>Приволжский ФО</v>
      </c>
    </row>
    <row r="525" spans="1:11" x14ac:dyDescent="0.2">
      <c r="A525" t="s">
        <v>649</v>
      </c>
      <c r="B525" t="s">
        <v>640</v>
      </c>
      <c r="C525" s="1" t="s">
        <v>331</v>
      </c>
      <c r="D525" s="1" t="s">
        <v>937</v>
      </c>
      <c r="E525" s="2">
        <v>28</v>
      </c>
      <c r="F525" s="3">
        <v>15</v>
      </c>
      <c r="G525" s="2">
        <v>116</v>
      </c>
      <c r="H525" s="3">
        <v>142</v>
      </c>
      <c r="I525" s="68" t="str">
        <f>VLOOKUP(C525,СПРАВОЧНИК!B:D,2,0)</f>
        <v>КОРЕЯ</v>
      </c>
      <c r="J525" s="68" t="str">
        <f>VLOOKUP(C525,СПРАВОЧНИК!B:D,3,0)</f>
        <v>ИНОМАРКИ</v>
      </c>
      <c r="K525" s="69" t="str">
        <f>VLOOKUP(СВОД2023[[#This Row],[ФО]],СПРАВОЧНИК!H:P,2,0)</f>
        <v>Приволжский ФО</v>
      </c>
    </row>
    <row r="526" spans="1:11" x14ac:dyDescent="0.2">
      <c r="A526" t="s">
        <v>649</v>
      </c>
      <c r="B526" t="s">
        <v>640</v>
      </c>
      <c r="C526" s="1" t="s">
        <v>331</v>
      </c>
      <c r="D526" s="1" t="s">
        <v>938</v>
      </c>
      <c r="E526" s="2">
        <v>62</v>
      </c>
      <c r="F526" s="3">
        <v>21</v>
      </c>
      <c r="G526" s="2">
        <v>345</v>
      </c>
      <c r="H526" s="3">
        <v>381</v>
      </c>
      <c r="I526" s="68" t="str">
        <f>VLOOKUP(C526,СПРАВОЧНИК!B:D,2,0)</f>
        <v>КОРЕЯ</v>
      </c>
      <c r="J526" s="68" t="str">
        <f>VLOOKUP(C526,СПРАВОЧНИК!B:D,3,0)</f>
        <v>ИНОМАРКИ</v>
      </c>
      <c r="K526" s="69" t="str">
        <f>VLOOKUP(СВОД2023[[#This Row],[ФО]],СПРАВОЧНИК!H:P,2,0)</f>
        <v>Приволжский ФО</v>
      </c>
    </row>
    <row r="527" spans="1:11" x14ac:dyDescent="0.2">
      <c r="A527" t="s">
        <v>649</v>
      </c>
      <c r="B527" t="s">
        <v>640</v>
      </c>
      <c r="C527" s="1" t="s">
        <v>331</v>
      </c>
      <c r="D527" s="1" t="s">
        <v>939</v>
      </c>
      <c r="E527" s="2">
        <v>18</v>
      </c>
      <c r="F527" s="3">
        <v>47</v>
      </c>
      <c r="G527" s="2">
        <v>242</v>
      </c>
      <c r="H527" s="3">
        <v>527</v>
      </c>
      <c r="I527" s="68" t="str">
        <f>VLOOKUP(C527,СПРАВОЧНИК!B:D,2,0)</f>
        <v>КОРЕЯ</v>
      </c>
      <c r="J527" s="68" t="str">
        <f>VLOOKUP(C527,СПРАВОЧНИК!B:D,3,0)</f>
        <v>ИНОМАРКИ</v>
      </c>
      <c r="K527" s="69" t="str">
        <f>VLOOKUP(СВОД2023[[#This Row],[ФО]],СПРАВОЧНИК!H:P,2,0)</f>
        <v>Приволжский ФО</v>
      </c>
    </row>
    <row r="528" spans="1:11" x14ac:dyDescent="0.2">
      <c r="A528" t="s">
        <v>649</v>
      </c>
      <c r="B528" t="s">
        <v>640</v>
      </c>
      <c r="C528" s="1" t="s">
        <v>331</v>
      </c>
      <c r="D528" s="1" t="s">
        <v>1015</v>
      </c>
      <c r="E528" s="2">
        <v>1</v>
      </c>
      <c r="F528" s="3"/>
      <c r="G528" s="2">
        <v>4</v>
      </c>
      <c r="H528" s="3"/>
      <c r="I528" s="68" t="str">
        <f>VLOOKUP(C528,СПРАВОЧНИК!B:D,2,0)</f>
        <v>КОРЕЯ</v>
      </c>
      <c r="J528" s="68" t="str">
        <f>VLOOKUP(C528,СПРАВОЧНИК!B:D,3,0)</f>
        <v>ИНОМАРКИ</v>
      </c>
      <c r="K528" s="69" t="str">
        <f>VLOOKUP(СВОД2023[[#This Row],[ФО]],СПРАВОЧНИК!H:P,2,0)</f>
        <v>Приволжский ФО</v>
      </c>
    </row>
    <row r="529" spans="1:11" x14ac:dyDescent="0.2">
      <c r="A529" t="s">
        <v>649</v>
      </c>
      <c r="B529" t="s">
        <v>640</v>
      </c>
      <c r="C529" s="1" t="s">
        <v>331</v>
      </c>
      <c r="D529" s="1" t="s">
        <v>332</v>
      </c>
      <c r="E529" s="2"/>
      <c r="F529" s="3"/>
      <c r="G529" s="2"/>
      <c r="H529" s="3">
        <v>1</v>
      </c>
      <c r="I529" s="68" t="str">
        <f>VLOOKUP(C529,СПРАВОЧНИК!B:D,2,0)</f>
        <v>КОРЕЯ</v>
      </c>
      <c r="J529" s="68" t="str">
        <f>VLOOKUP(C529,СПРАВОЧНИК!B:D,3,0)</f>
        <v>ИНОМАРКИ</v>
      </c>
      <c r="K529" s="69" t="str">
        <f>VLOOKUP(СВОД2023[[#This Row],[ФО]],СПРАВОЧНИК!H:P,2,0)</f>
        <v>Приволжский ФО</v>
      </c>
    </row>
    <row r="530" spans="1:11" x14ac:dyDescent="0.2">
      <c r="A530" t="s">
        <v>649</v>
      </c>
      <c r="B530" t="s">
        <v>640</v>
      </c>
      <c r="C530" s="1" t="s">
        <v>331</v>
      </c>
      <c r="D530" s="1" t="s">
        <v>333</v>
      </c>
      <c r="E530" s="2">
        <v>2</v>
      </c>
      <c r="F530" s="3"/>
      <c r="G530" s="2">
        <v>8</v>
      </c>
      <c r="H530" s="3"/>
      <c r="I530" s="68" t="str">
        <f>VLOOKUP(C530,СПРАВОЧНИК!B:D,2,0)</f>
        <v>КОРЕЯ</v>
      </c>
      <c r="J530" s="68" t="str">
        <f>VLOOKUP(C530,СПРАВОЧНИК!B:D,3,0)</f>
        <v>ИНОМАРКИ</v>
      </c>
      <c r="K530" s="69" t="str">
        <f>VLOOKUP(СВОД2023[[#This Row],[ФО]],СПРАВОЧНИК!H:P,2,0)</f>
        <v>Приволжский ФО</v>
      </c>
    </row>
    <row r="531" spans="1:11" x14ac:dyDescent="0.2">
      <c r="A531" t="s">
        <v>649</v>
      </c>
      <c r="B531" t="s">
        <v>640</v>
      </c>
      <c r="C531" s="1" t="s">
        <v>331</v>
      </c>
      <c r="D531" s="1" t="s">
        <v>334</v>
      </c>
      <c r="E531" s="2">
        <v>33</v>
      </c>
      <c r="F531" s="3">
        <v>31</v>
      </c>
      <c r="G531" s="2">
        <v>231</v>
      </c>
      <c r="H531" s="3">
        <v>215</v>
      </c>
      <c r="I531" s="68" t="str">
        <f>VLOOKUP(C531,СПРАВОЧНИК!B:D,2,0)</f>
        <v>КОРЕЯ</v>
      </c>
      <c r="J531" s="68" t="str">
        <f>VLOOKUP(C531,СПРАВОЧНИК!B:D,3,0)</f>
        <v>ИНОМАРКИ</v>
      </c>
      <c r="K531" s="69" t="str">
        <f>VLOOKUP(СВОД2023[[#This Row],[ФО]],СПРАВОЧНИК!H:P,2,0)</f>
        <v>Приволжский ФО</v>
      </c>
    </row>
    <row r="532" spans="1:11" x14ac:dyDescent="0.2">
      <c r="A532" t="s">
        <v>649</v>
      </c>
      <c r="B532" t="s">
        <v>640</v>
      </c>
      <c r="C532" s="1" t="s">
        <v>331</v>
      </c>
      <c r="D532" s="1" t="s">
        <v>336</v>
      </c>
      <c r="E532" s="2">
        <v>2</v>
      </c>
      <c r="F532" s="3"/>
      <c r="G532" s="2">
        <v>10</v>
      </c>
      <c r="H532" s="3"/>
      <c r="I532" s="68" t="str">
        <f>VLOOKUP(C532,СПРАВОЧНИК!B:D,2,0)</f>
        <v>КОРЕЯ</v>
      </c>
      <c r="J532" s="68" t="str">
        <f>VLOOKUP(C532,СПРАВОЧНИК!B:D,3,0)</f>
        <v>ИНОМАРКИ</v>
      </c>
      <c r="K532" s="69" t="str">
        <f>VLOOKUP(СВОД2023[[#This Row],[ФО]],СПРАВОЧНИК!H:P,2,0)</f>
        <v>Приволжский ФО</v>
      </c>
    </row>
    <row r="533" spans="1:11" x14ac:dyDescent="0.2">
      <c r="A533" t="s">
        <v>649</v>
      </c>
      <c r="B533" t="s">
        <v>640</v>
      </c>
      <c r="C533" s="1" t="s">
        <v>331</v>
      </c>
      <c r="D533" s="1" t="s">
        <v>337</v>
      </c>
      <c r="E533" s="2"/>
      <c r="F533" s="3"/>
      <c r="G533" s="2">
        <v>2</v>
      </c>
      <c r="H533" s="3"/>
      <c r="I533" s="68" t="str">
        <f>VLOOKUP(C533,СПРАВОЧНИК!B:D,2,0)</f>
        <v>КОРЕЯ</v>
      </c>
      <c r="J533" s="68" t="str">
        <f>VLOOKUP(C533,СПРАВОЧНИК!B:D,3,0)</f>
        <v>ИНОМАРКИ</v>
      </c>
      <c r="K533" s="69" t="str">
        <f>VLOOKUP(СВОД2023[[#This Row],[ФО]],СПРАВОЧНИК!H:P,2,0)</f>
        <v>Приволжский ФО</v>
      </c>
    </row>
    <row r="534" spans="1:11" x14ac:dyDescent="0.2">
      <c r="A534" t="s">
        <v>649</v>
      </c>
      <c r="B534" t="s">
        <v>640</v>
      </c>
      <c r="C534" s="1" t="s">
        <v>331</v>
      </c>
      <c r="D534" s="1" t="s">
        <v>338</v>
      </c>
      <c r="E534" s="2"/>
      <c r="F534" s="3"/>
      <c r="G534" s="2"/>
      <c r="H534" s="3">
        <v>1</v>
      </c>
      <c r="I534" s="68" t="str">
        <f>VLOOKUP(C534,СПРАВОЧНИК!B:D,2,0)</f>
        <v>КОРЕЯ</v>
      </c>
      <c r="J534" s="68" t="str">
        <f>VLOOKUP(C534,СПРАВОЧНИК!B:D,3,0)</f>
        <v>ИНОМАРКИ</v>
      </c>
      <c r="K534" s="69" t="str">
        <f>VLOOKUP(СВОД2023[[#This Row],[ФО]],СПРАВОЧНИК!H:P,2,0)</f>
        <v>Приволжский ФО</v>
      </c>
    </row>
    <row r="535" spans="1:11" x14ac:dyDescent="0.2">
      <c r="A535" t="s">
        <v>649</v>
      </c>
      <c r="B535" t="s">
        <v>640</v>
      </c>
      <c r="C535" s="1" t="s">
        <v>331</v>
      </c>
      <c r="D535" s="1" t="s">
        <v>339</v>
      </c>
      <c r="E535" s="2">
        <v>2</v>
      </c>
      <c r="F535" s="3"/>
      <c r="G535" s="2">
        <v>3</v>
      </c>
      <c r="H535" s="3"/>
      <c r="I535" s="68" t="str">
        <f>VLOOKUP(C535,СПРАВОЧНИК!B:D,2,0)</f>
        <v>КОРЕЯ</v>
      </c>
      <c r="J535" s="68" t="str">
        <f>VLOOKUP(C535,СПРАВОЧНИК!B:D,3,0)</f>
        <v>ИНОМАРКИ</v>
      </c>
      <c r="K535" s="69" t="str">
        <f>VLOOKUP(СВОД2023[[#This Row],[ФО]],СПРАВОЧНИК!H:P,2,0)</f>
        <v>Приволжский ФО</v>
      </c>
    </row>
    <row r="536" spans="1:11" x14ac:dyDescent="0.2">
      <c r="A536" t="s">
        <v>649</v>
      </c>
      <c r="B536" t="s">
        <v>640</v>
      </c>
      <c r="C536" s="1" t="s">
        <v>331</v>
      </c>
      <c r="D536" s="1" t="s">
        <v>340</v>
      </c>
      <c r="E536" s="2">
        <v>3</v>
      </c>
      <c r="F536" s="3"/>
      <c r="G536" s="2">
        <v>5</v>
      </c>
      <c r="H536" s="3"/>
      <c r="I536" s="68" t="str">
        <f>VLOOKUP(C536,СПРАВОЧНИК!B:D,2,0)</f>
        <v>КОРЕЯ</v>
      </c>
      <c r="J536" s="68" t="str">
        <f>VLOOKUP(C536,СПРАВОЧНИК!B:D,3,0)</f>
        <v>ИНОМАРКИ</v>
      </c>
      <c r="K536" s="69" t="str">
        <f>VLOOKUP(СВОД2023[[#This Row],[ФО]],СПРАВОЧНИК!H:P,2,0)</f>
        <v>Приволжский ФО</v>
      </c>
    </row>
    <row r="537" spans="1:11" x14ac:dyDescent="0.2">
      <c r="A537" t="s">
        <v>649</v>
      </c>
      <c r="B537" t="s">
        <v>640</v>
      </c>
      <c r="C537" s="1" t="s">
        <v>331</v>
      </c>
      <c r="D537" s="1" t="s">
        <v>1016</v>
      </c>
      <c r="E537" s="2"/>
      <c r="F537" s="3"/>
      <c r="G537" s="2"/>
      <c r="H537" s="3">
        <v>1</v>
      </c>
      <c r="I537" s="68" t="str">
        <f>VLOOKUP(C537,СПРАВОЧНИК!B:D,2,0)</f>
        <v>КОРЕЯ</v>
      </c>
      <c r="J537" s="68" t="str">
        <f>VLOOKUP(C537,СПРАВОЧНИК!B:D,3,0)</f>
        <v>ИНОМАРКИ</v>
      </c>
      <c r="K537" s="69" t="str">
        <f>VLOOKUP(СВОД2023[[#This Row],[ФО]],СПРАВОЧНИК!H:P,2,0)</f>
        <v>Приволжский ФО</v>
      </c>
    </row>
    <row r="538" spans="1:11" x14ac:dyDescent="0.2">
      <c r="A538" t="s">
        <v>649</v>
      </c>
      <c r="B538" t="s">
        <v>640</v>
      </c>
      <c r="C538" s="1" t="s">
        <v>331</v>
      </c>
      <c r="D538" s="1" t="s">
        <v>942</v>
      </c>
      <c r="E538" s="2">
        <v>34</v>
      </c>
      <c r="F538" s="3"/>
      <c r="G538" s="2">
        <v>140</v>
      </c>
      <c r="H538" s="3">
        <v>36</v>
      </c>
      <c r="I538" s="68" t="str">
        <f>VLOOKUP(C538,СПРАВОЧНИК!B:D,2,0)</f>
        <v>КОРЕЯ</v>
      </c>
      <c r="J538" s="68" t="str">
        <f>VLOOKUP(C538,СПРАВОЧНИК!B:D,3,0)</f>
        <v>ИНОМАРКИ</v>
      </c>
      <c r="K538" s="69" t="str">
        <f>VLOOKUP(СВОД2023[[#This Row],[ФО]],СПРАВОЧНИК!H:P,2,0)</f>
        <v>Приволжский ФО</v>
      </c>
    </row>
    <row r="539" spans="1:11" x14ac:dyDescent="0.2">
      <c r="A539" t="s">
        <v>649</v>
      </c>
      <c r="B539" t="s">
        <v>640</v>
      </c>
      <c r="C539" s="1" t="s">
        <v>331</v>
      </c>
      <c r="D539" s="1" t="s">
        <v>943</v>
      </c>
      <c r="E539" s="2">
        <v>14</v>
      </c>
      <c r="F539" s="3">
        <v>13</v>
      </c>
      <c r="G539" s="2">
        <v>106</v>
      </c>
      <c r="H539" s="3">
        <v>63</v>
      </c>
      <c r="I539" s="68" t="str">
        <f>VLOOKUP(C539,СПРАВОЧНИК!B:D,2,0)</f>
        <v>КОРЕЯ</v>
      </c>
      <c r="J539" s="68" t="str">
        <f>VLOOKUP(C539,СПРАВОЧНИК!B:D,3,0)</f>
        <v>ИНОМАРКИ</v>
      </c>
      <c r="K539" s="69" t="str">
        <f>VLOOKUP(СВОД2023[[#This Row],[ФО]],СПРАВОЧНИК!H:P,2,0)</f>
        <v>Приволжский ФО</v>
      </c>
    </row>
    <row r="540" spans="1:11" x14ac:dyDescent="0.2">
      <c r="A540" t="s">
        <v>649</v>
      </c>
      <c r="B540" t="s">
        <v>640</v>
      </c>
      <c r="C540" s="1" t="s">
        <v>331</v>
      </c>
      <c r="D540" s="1" t="s">
        <v>944</v>
      </c>
      <c r="E540" s="2">
        <v>41</v>
      </c>
      <c r="F540" s="3">
        <v>229</v>
      </c>
      <c r="G540" s="2">
        <v>341</v>
      </c>
      <c r="H540" s="3">
        <v>3605</v>
      </c>
      <c r="I540" s="68" t="str">
        <f>VLOOKUP(C540,СПРАВОЧНИК!B:D,2,0)</f>
        <v>КОРЕЯ</v>
      </c>
      <c r="J540" s="68" t="str">
        <f>VLOOKUP(C540,СПРАВОЧНИК!B:D,3,0)</f>
        <v>ИНОМАРКИ</v>
      </c>
      <c r="K540" s="69" t="str">
        <f>VLOOKUP(СВОД2023[[#This Row],[ФО]],СПРАВОЧНИК!H:P,2,0)</f>
        <v>Приволжский ФО</v>
      </c>
    </row>
    <row r="541" spans="1:11" x14ac:dyDescent="0.2">
      <c r="A541" t="s">
        <v>649</v>
      </c>
      <c r="B541" t="s">
        <v>640</v>
      </c>
      <c r="C541" s="1" t="s">
        <v>331</v>
      </c>
      <c r="D541" s="1" t="s">
        <v>945</v>
      </c>
      <c r="E541" s="2">
        <v>29</v>
      </c>
      <c r="F541" s="3">
        <v>121</v>
      </c>
      <c r="G541" s="2">
        <v>329</v>
      </c>
      <c r="H541" s="3">
        <v>1083</v>
      </c>
      <c r="I541" s="68" t="str">
        <f>VLOOKUP(C541,СПРАВОЧНИК!B:D,2,0)</f>
        <v>КОРЕЯ</v>
      </c>
      <c r="J541" s="68" t="str">
        <f>VLOOKUP(C541,СПРАВОЧНИК!B:D,3,0)</f>
        <v>ИНОМАРКИ</v>
      </c>
      <c r="K541" s="69" t="str">
        <f>VLOOKUP(СВОД2023[[#This Row],[ФО]],СПРАВОЧНИК!H:P,2,0)</f>
        <v>Приволжский ФО</v>
      </c>
    </row>
    <row r="542" spans="1:11" x14ac:dyDescent="0.2">
      <c r="A542" t="s">
        <v>649</v>
      </c>
      <c r="B542" t="s">
        <v>640</v>
      </c>
      <c r="C542" s="1" t="s">
        <v>331</v>
      </c>
      <c r="D542" s="1" t="s">
        <v>946</v>
      </c>
      <c r="E542" s="2">
        <v>109</v>
      </c>
      <c r="F542" s="3">
        <v>28</v>
      </c>
      <c r="G542" s="2">
        <v>542</v>
      </c>
      <c r="H542" s="3">
        <v>221</v>
      </c>
      <c r="I542" s="68" t="str">
        <f>VLOOKUP(C542,СПРАВОЧНИК!B:D,2,0)</f>
        <v>КОРЕЯ</v>
      </c>
      <c r="J542" s="68" t="str">
        <f>VLOOKUP(C542,СПРАВОЧНИК!B:D,3,0)</f>
        <v>ИНОМАРКИ</v>
      </c>
      <c r="K542" s="69" t="str">
        <f>VLOOKUP(СВОД2023[[#This Row],[ФО]],СПРАВОЧНИК!H:P,2,0)</f>
        <v>Приволжский ФО</v>
      </c>
    </row>
    <row r="543" spans="1:11" x14ac:dyDescent="0.2">
      <c r="A543" t="s">
        <v>649</v>
      </c>
      <c r="B543" t="s">
        <v>640</v>
      </c>
      <c r="C543" s="1" t="s">
        <v>331</v>
      </c>
      <c r="D543" s="1" t="s">
        <v>947</v>
      </c>
      <c r="E543" s="2">
        <v>22</v>
      </c>
      <c r="F543" s="3">
        <v>38</v>
      </c>
      <c r="G543" s="2">
        <v>221</v>
      </c>
      <c r="H543" s="3">
        <v>416</v>
      </c>
      <c r="I543" s="68" t="str">
        <f>VLOOKUP(C543,СПРАВОЧНИК!B:D,2,0)</f>
        <v>КОРЕЯ</v>
      </c>
      <c r="J543" s="68" t="str">
        <f>VLOOKUP(C543,СПРАВОЧНИК!B:D,3,0)</f>
        <v>ИНОМАРКИ</v>
      </c>
      <c r="K543" s="69" t="str">
        <f>VLOOKUP(СВОД2023[[#This Row],[ФО]],СПРАВОЧНИК!H:P,2,0)</f>
        <v>Приволжский ФО</v>
      </c>
    </row>
    <row r="544" spans="1:11" x14ac:dyDescent="0.2">
      <c r="A544" t="s">
        <v>649</v>
      </c>
      <c r="B544" t="s">
        <v>640</v>
      </c>
      <c r="C544" s="1" t="s">
        <v>331</v>
      </c>
      <c r="D544" s="1" t="s">
        <v>948</v>
      </c>
      <c r="E544" s="2">
        <v>333</v>
      </c>
      <c r="F544" s="3">
        <v>57</v>
      </c>
      <c r="G544" s="2">
        <v>1347</v>
      </c>
      <c r="H544" s="3">
        <v>912</v>
      </c>
      <c r="I544" s="68" t="str">
        <f>VLOOKUP(C544,СПРАВОЧНИК!B:D,2,0)</f>
        <v>КОРЕЯ</v>
      </c>
      <c r="J544" s="68" t="str">
        <f>VLOOKUP(C544,СПРАВОЧНИК!B:D,3,0)</f>
        <v>ИНОМАРКИ</v>
      </c>
      <c r="K544" s="69" t="str">
        <f>VLOOKUP(СВОД2023[[#This Row],[ФО]],СПРАВОЧНИК!H:P,2,0)</f>
        <v>Приволжский ФО</v>
      </c>
    </row>
    <row r="545" spans="1:11" x14ac:dyDescent="0.2">
      <c r="A545" t="s">
        <v>649</v>
      </c>
      <c r="B545" t="s">
        <v>640</v>
      </c>
      <c r="C545" s="1" t="s">
        <v>331</v>
      </c>
      <c r="D545" s="1" t="s">
        <v>1017</v>
      </c>
      <c r="E545" s="2">
        <v>2</v>
      </c>
      <c r="F545" s="3">
        <v>1</v>
      </c>
      <c r="G545" s="2">
        <v>11</v>
      </c>
      <c r="H545" s="3">
        <v>28</v>
      </c>
      <c r="I545" s="68" t="str">
        <f>VLOOKUP(C545,СПРАВОЧНИК!B:D,2,0)</f>
        <v>КОРЕЯ</v>
      </c>
      <c r="J545" s="68" t="str">
        <f>VLOOKUP(C545,СПРАВОЧНИК!B:D,3,0)</f>
        <v>ИНОМАРКИ</v>
      </c>
      <c r="K545" s="69" t="str">
        <f>VLOOKUP(СВОД2023[[#This Row],[ФО]],СПРАВОЧНИК!H:P,2,0)</f>
        <v>Приволжский ФО</v>
      </c>
    </row>
    <row r="546" spans="1:11" x14ac:dyDescent="0.2">
      <c r="A546" t="s">
        <v>649</v>
      </c>
      <c r="B546" t="s">
        <v>640</v>
      </c>
      <c r="C546" s="1" t="s">
        <v>343</v>
      </c>
      <c r="D546" s="1" t="s">
        <v>344</v>
      </c>
      <c r="E546" s="2">
        <v>625</v>
      </c>
      <c r="F546" s="3">
        <v>30</v>
      </c>
      <c r="G546" s="2">
        <v>3851</v>
      </c>
      <c r="H546" s="3">
        <v>1064</v>
      </c>
      <c r="I546" s="68" t="str">
        <f>VLOOKUP(C546,СПРАВОЧНИК!B:D,2,0)</f>
        <v>РОССИЯ</v>
      </c>
      <c r="J546" s="68" t="str">
        <f>VLOOKUP(C546,СПРАВОЧНИК!B:D,3,0)</f>
        <v>ОТЕЧЕСТВЕННЫЕ</v>
      </c>
      <c r="K546" s="69" t="str">
        <f>VLOOKUP(СВОД2023[[#This Row],[ФО]],СПРАВОЧНИК!H:P,2,0)</f>
        <v>Приволжский ФО</v>
      </c>
    </row>
    <row r="547" spans="1:11" x14ac:dyDescent="0.2">
      <c r="A547" t="s">
        <v>649</v>
      </c>
      <c r="B547" t="s">
        <v>640</v>
      </c>
      <c r="C547" s="1" t="s">
        <v>343</v>
      </c>
      <c r="D547" s="1" t="s">
        <v>345</v>
      </c>
      <c r="E547" s="2">
        <v>836</v>
      </c>
      <c r="F547" s="3">
        <v>189</v>
      </c>
      <c r="G547" s="2">
        <v>5862</v>
      </c>
      <c r="H547" s="3">
        <v>2340</v>
      </c>
      <c r="I547" s="68" t="str">
        <f>VLOOKUP(C547,СПРАВОЧНИК!B:D,2,0)</f>
        <v>РОССИЯ</v>
      </c>
      <c r="J547" s="68" t="str">
        <f>VLOOKUP(C547,СПРАВОЧНИК!B:D,3,0)</f>
        <v>ОТЕЧЕСТВЕННЫЕ</v>
      </c>
      <c r="K547" s="69" t="str">
        <f>VLOOKUP(СВОД2023[[#This Row],[ФО]],СПРАВОЧНИК!H:P,2,0)</f>
        <v>Приволжский ФО</v>
      </c>
    </row>
    <row r="548" spans="1:11" x14ac:dyDescent="0.2">
      <c r="A548" t="s">
        <v>649</v>
      </c>
      <c r="B548" t="s">
        <v>640</v>
      </c>
      <c r="C548" s="1" t="s">
        <v>343</v>
      </c>
      <c r="D548" s="1" t="s">
        <v>346</v>
      </c>
      <c r="E548" s="2"/>
      <c r="F548" s="3">
        <v>17</v>
      </c>
      <c r="G548" s="2">
        <v>11</v>
      </c>
      <c r="H548" s="3">
        <v>174</v>
      </c>
      <c r="I548" s="68" t="str">
        <f>VLOOKUP(C548,СПРАВОЧНИК!B:D,2,0)</f>
        <v>РОССИЯ</v>
      </c>
      <c r="J548" s="68" t="str">
        <f>VLOOKUP(C548,СПРАВОЧНИК!B:D,3,0)</f>
        <v>ОТЕЧЕСТВЕННЫЕ</v>
      </c>
      <c r="K548" s="69" t="str">
        <f>VLOOKUP(СВОД2023[[#This Row],[ФО]],СПРАВОЧНИК!H:P,2,0)</f>
        <v>Приволжский ФО</v>
      </c>
    </row>
    <row r="549" spans="1:11" x14ac:dyDescent="0.2">
      <c r="A549" t="s">
        <v>649</v>
      </c>
      <c r="B549" t="s">
        <v>640</v>
      </c>
      <c r="C549" s="1" t="s">
        <v>343</v>
      </c>
      <c r="D549" s="1" t="s">
        <v>347</v>
      </c>
      <c r="E549" s="2">
        <v>2851</v>
      </c>
      <c r="F549" s="3">
        <v>546</v>
      </c>
      <c r="G549" s="2">
        <v>16649</v>
      </c>
      <c r="H549" s="3">
        <v>3744</v>
      </c>
      <c r="I549" s="68" t="str">
        <f>VLOOKUP(C549,СПРАВОЧНИК!B:D,2,0)</f>
        <v>РОССИЯ</v>
      </c>
      <c r="J549" s="68" t="str">
        <f>VLOOKUP(C549,СПРАВОЧНИК!B:D,3,0)</f>
        <v>ОТЕЧЕСТВЕННЫЕ</v>
      </c>
      <c r="K549" s="69" t="str">
        <f>VLOOKUP(СВОД2023[[#This Row],[ФО]],СПРАВОЧНИК!H:P,2,0)</f>
        <v>Приволжский ФО</v>
      </c>
    </row>
    <row r="550" spans="1:11" x14ac:dyDescent="0.2">
      <c r="A550" t="s">
        <v>649</v>
      </c>
      <c r="B550" t="s">
        <v>640</v>
      </c>
      <c r="C550" s="1" t="s">
        <v>343</v>
      </c>
      <c r="D550" s="1" t="s">
        <v>348</v>
      </c>
      <c r="E550" s="2">
        <v>1675</v>
      </c>
      <c r="F550" s="3">
        <v>324</v>
      </c>
      <c r="G550" s="2">
        <v>10540</v>
      </c>
      <c r="H550" s="3">
        <v>2249</v>
      </c>
      <c r="I550" s="68" t="str">
        <f>VLOOKUP(C550,СПРАВОЧНИК!B:D,2,0)</f>
        <v>РОССИЯ</v>
      </c>
      <c r="J550" s="68" t="str">
        <f>VLOOKUP(C550,СПРАВОЧНИК!B:D,3,0)</f>
        <v>ОТЕЧЕСТВЕННЫЕ</v>
      </c>
      <c r="K550" s="69" t="str">
        <f>VLOOKUP(СВОД2023[[#This Row],[ФО]],СПРАВОЧНИК!H:P,2,0)</f>
        <v>Приволжский ФО</v>
      </c>
    </row>
    <row r="551" spans="1:11" x14ac:dyDescent="0.2">
      <c r="A551" t="s">
        <v>649</v>
      </c>
      <c r="B551" t="s">
        <v>640</v>
      </c>
      <c r="C551" s="1" t="s">
        <v>343</v>
      </c>
      <c r="D551" s="1" t="s">
        <v>349</v>
      </c>
      <c r="E551" s="2">
        <v>3</v>
      </c>
      <c r="F551" s="3">
        <v>28</v>
      </c>
      <c r="G551" s="2">
        <v>16</v>
      </c>
      <c r="H551" s="3">
        <v>179</v>
      </c>
      <c r="I551" s="68" t="str">
        <f>VLOOKUP(C551,СПРАВОЧНИК!B:D,2,0)</f>
        <v>РОССИЯ</v>
      </c>
      <c r="J551" s="68" t="str">
        <f>VLOOKUP(C551,СПРАВОЧНИК!B:D,3,0)</f>
        <v>ОТЕЧЕСТВЕННЫЕ</v>
      </c>
      <c r="K551" s="69" t="str">
        <f>VLOOKUP(СВОД2023[[#This Row],[ФО]],СПРАВОЧНИК!H:P,2,0)</f>
        <v>Приволжский ФО</v>
      </c>
    </row>
    <row r="552" spans="1:11" x14ac:dyDescent="0.2">
      <c r="A552" t="s">
        <v>649</v>
      </c>
      <c r="B552" t="s">
        <v>640</v>
      </c>
      <c r="C552" s="1" t="s">
        <v>343</v>
      </c>
      <c r="D552" s="1" t="s">
        <v>350</v>
      </c>
      <c r="E552" s="2">
        <v>874</v>
      </c>
      <c r="F552" s="3">
        <v>173</v>
      </c>
      <c r="G552" s="2">
        <v>5075</v>
      </c>
      <c r="H552" s="3">
        <v>1408</v>
      </c>
      <c r="I552" s="68" t="str">
        <f>VLOOKUP(C552,СПРАВОЧНИК!B:D,2,0)</f>
        <v>РОССИЯ</v>
      </c>
      <c r="J552" s="68" t="str">
        <f>VLOOKUP(C552,СПРАВОЧНИК!B:D,3,0)</f>
        <v>ОТЕЧЕСТВЕННЫЕ</v>
      </c>
      <c r="K552" s="69" t="str">
        <f>VLOOKUP(СВОД2023[[#This Row],[ФО]],СПРАВОЧНИК!H:P,2,0)</f>
        <v>Приволжский ФО</v>
      </c>
    </row>
    <row r="553" spans="1:11" x14ac:dyDescent="0.2">
      <c r="A553" t="s">
        <v>649</v>
      </c>
      <c r="B553" t="s">
        <v>640</v>
      </c>
      <c r="C553" s="1" t="s">
        <v>343</v>
      </c>
      <c r="D553" s="1" t="s">
        <v>351</v>
      </c>
      <c r="E553" s="2"/>
      <c r="F553" s="3">
        <v>1</v>
      </c>
      <c r="G553" s="2"/>
      <c r="H553" s="3">
        <v>20</v>
      </c>
      <c r="I553" s="68" t="str">
        <f>VLOOKUP(C553,СПРАВОЧНИК!B:D,2,0)</f>
        <v>РОССИЯ</v>
      </c>
      <c r="J553" s="68" t="str">
        <f>VLOOKUP(C553,СПРАВОЧНИК!B:D,3,0)</f>
        <v>ОТЕЧЕСТВЕННЫЕ</v>
      </c>
      <c r="K553" s="69" t="str">
        <f>VLOOKUP(СВОД2023[[#This Row],[ФО]],СПРАВОЧНИК!H:P,2,0)</f>
        <v>Приволжский ФО</v>
      </c>
    </row>
    <row r="554" spans="1:11" x14ac:dyDescent="0.2">
      <c r="A554" t="s">
        <v>649</v>
      </c>
      <c r="B554" t="s">
        <v>640</v>
      </c>
      <c r="C554" s="1" t="s">
        <v>343</v>
      </c>
      <c r="D554" s="1" t="s">
        <v>352</v>
      </c>
      <c r="E554" s="2">
        <v>5</v>
      </c>
      <c r="F554" s="3">
        <v>182</v>
      </c>
      <c r="G554" s="2">
        <v>142</v>
      </c>
      <c r="H554" s="3">
        <v>2329</v>
      </c>
      <c r="I554" s="68" t="str">
        <f>VLOOKUP(C554,СПРАВОЧНИК!B:D,2,0)</f>
        <v>РОССИЯ</v>
      </c>
      <c r="J554" s="68" t="str">
        <f>VLOOKUP(C554,СПРАВОЧНИК!B:D,3,0)</f>
        <v>ОТЕЧЕСТВЕННЫЕ</v>
      </c>
      <c r="K554" s="69" t="str">
        <f>VLOOKUP(СВОД2023[[#This Row],[ФО]],СПРАВОЧНИК!H:P,2,0)</f>
        <v>Приволжский ФО</v>
      </c>
    </row>
    <row r="555" spans="1:11" x14ac:dyDescent="0.2">
      <c r="A555" t="s">
        <v>649</v>
      </c>
      <c r="B555" t="s">
        <v>640</v>
      </c>
      <c r="C555" s="1" t="s">
        <v>343</v>
      </c>
      <c r="D555" s="1" t="s">
        <v>680</v>
      </c>
      <c r="E555" s="2"/>
      <c r="F555" s="3"/>
      <c r="G555" s="2"/>
      <c r="H555" s="3">
        <v>5</v>
      </c>
      <c r="I555" s="68" t="str">
        <f>VLOOKUP(C555,СПРАВОЧНИК!B:D,2,0)</f>
        <v>РОССИЯ</v>
      </c>
      <c r="J555" s="68" t="str">
        <f>VLOOKUP(C555,СПРАВОЧНИК!B:D,3,0)</f>
        <v>ОТЕЧЕСТВЕННЫЕ</v>
      </c>
      <c r="K555" s="69" t="str">
        <f>VLOOKUP(СВОД2023[[#This Row],[ФО]],СПРАВОЧНИК!H:P,2,0)</f>
        <v>Приволжский ФО</v>
      </c>
    </row>
    <row r="556" spans="1:11" x14ac:dyDescent="0.2">
      <c r="A556" t="s">
        <v>649</v>
      </c>
      <c r="B556" t="s">
        <v>640</v>
      </c>
      <c r="C556" s="1" t="s">
        <v>343</v>
      </c>
      <c r="D556" s="1" t="s">
        <v>353</v>
      </c>
      <c r="E556" s="2">
        <v>829</v>
      </c>
      <c r="F556" s="3">
        <v>568</v>
      </c>
      <c r="G556" s="2">
        <v>1258</v>
      </c>
      <c r="H556" s="3">
        <v>6838</v>
      </c>
      <c r="I556" s="68" t="str">
        <f>VLOOKUP(C556,СПРАВОЧНИК!B:D,2,0)</f>
        <v>РОССИЯ</v>
      </c>
      <c r="J556" s="68" t="str">
        <f>VLOOKUP(C556,СПРАВОЧНИК!B:D,3,0)</f>
        <v>ОТЕЧЕСТВЕННЫЕ</v>
      </c>
      <c r="K556" s="69" t="str">
        <f>VLOOKUP(СВОД2023[[#This Row],[ФО]],СПРАВОЧНИК!H:P,2,0)</f>
        <v>Приволжский ФО</v>
      </c>
    </row>
    <row r="557" spans="1:11" x14ac:dyDescent="0.2">
      <c r="A557" t="s">
        <v>649</v>
      </c>
      <c r="B557" t="s">
        <v>640</v>
      </c>
      <c r="C557" s="1" t="s">
        <v>343</v>
      </c>
      <c r="D557" s="1" t="s">
        <v>1018</v>
      </c>
      <c r="E557" s="2">
        <v>3</v>
      </c>
      <c r="F557" s="3"/>
      <c r="G557" s="2">
        <v>3</v>
      </c>
      <c r="H557" s="3"/>
      <c r="I557" s="68" t="str">
        <f>VLOOKUP(C557,СПРАВОЧНИК!B:D,2,0)</f>
        <v>РОССИЯ</v>
      </c>
      <c r="J557" s="68" t="str">
        <f>VLOOKUP(C557,СПРАВОЧНИК!B:D,3,0)</f>
        <v>ОТЕЧЕСТВЕННЫЕ</v>
      </c>
      <c r="K557" s="69" t="str">
        <f>VLOOKUP(СВОД2023[[#This Row],[ФО]],СПРАВОЧНИК!H:P,2,0)</f>
        <v>Приволжский ФО</v>
      </c>
    </row>
    <row r="558" spans="1:11" x14ac:dyDescent="0.2">
      <c r="A558" t="s">
        <v>649</v>
      </c>
      <c r="B558" t="s">
        <v>640</v>
      </c>
      <c r="C558" s="1" t="s">
        <v>343</v>
      </c>
      <c r="D558" s="1" t="s">
        <v>354</v>
      </c>
      <c r="E558" s="2">
        <v>9</v>
      </c>
      <c r="F558" s="3">
        <v>100</v>
      </c>
      <c r="G558" s="2">
        <v>66</v>
      </c>
      <c r="H558" s="3">
        <v>1397</v>
      </c>
      <c r="I558" s="68" t="str">
        <f>VLOOKUP(C558,СПРАВОЧНИК!B:D,2,0)</f>
        <v>РОССИЯ</v>
      </c>
      <c r="J558" s="68" t="str">
        <f>VLOOKUP(C558,СПРАВОЧНИК!B:D,3,0)</f>
        <v>ОТЕЧЕСТВЕННЫЕ</v>
      </c>
      <c r="K558" s="69" t="str">
        <f>VLOOKUP(СВОД2023[[#This Row],[ФО]],СПРАВОЧНИК!H:P,2,0)</f>
        <v>Приволжский ФО</v>
      </c>
    </row>
    <row r="559" spans="1:11" x14ac:dyDescent="0.2">
      <c r="A559" t="s">
        <v>649</v>
      </c>
      <c r="B559" t="s">
        <v>640</v>
      </c>
      <c r="C559" s="1" t="s">
        <v>355</v>
      </c>
      <c r="D559" s="1" t="s">
        <v>358</v>
      </c>
      <c r="E559" s="2">
        <v>2</v>
      </c>
      <c r="F559" s="3"/>
      <c r="G559" s="2">
        <v>4</v>
      </c>
      <c r="H559" s="3"/>
      <c r="I559" s="68" t="str">
        <f>VLOOKUP(C559,СПРАВОЧНИК!B:D,2,0)</f>
        <v>ЕВРОПА</v>
      </c>
      <c r="J559" s="68" t="str">
        <f>VLOOKUP(C559,СПРАВОЧНИК!B:D,3,0)</f>
        <v>ИНОМАРКИ</v>
      </c>
      <c r="K559" s="69" t="str">
        <f>VLOOKUP(СВОД2023[[#This Row],[ФО]],СПРАВОЧНИК!H:P,2,0)</f>
        <v>Приволжский ФО</v>
      </c>
    </row>
    <row r="560" spans="1:11" x14ac:dyDescent="0.2">
      <c r="A560" t="s">
        <v>649</v>
      </c>
      <c r="B560" t="s">
        <v>640</v>
      </c>
      <c r="C560" s="1" t="s">
        <v>359</v>
      </c>
      <c r="D560" s="1" t="s">
        <v>360</v>
      </c>
      <c r="E560" s="2">
        <v>2</v>
      </c>
      <c r="F560" s="3">
        <v>3</v>
      </c>
      <c r="G560" s="2">
        <v>10</v>
      </c>
      <c r="H560" s="3">
        <v>28</v>
      </c>
      <c r="I560" s="68" t="str">
        <f>VLOOKUP(C560,СПРАВОЧНИК!B:D,2,0)</f>
        <v>ЕВРОПА</v>
      </c>
      <c r="J560" s="68" t="str">
        <f>VLOOKUP(C560,СПРАВОЧНИК!B:D,3,0)</f>
        <v>ИНОМАРКИ</v>
      </c>
      <c r="K560" s="69" t="str">
        <f>VLOOKUP(СВОД2023[[#This Row],[ФО]],СПРАВОЧНИК!H:P,2,0)</f>
        <v>Приволжский ФО</v>
      </c>
    </row>
    <row r="561" spans="1:11" x14ac:dyDescent="0.2">
      <c r="A561" t="s">
        <v>649</v>
      </c>
      <c r="B561" t="s">
        <v>640</v>
      </c>
      <c r="C561" s="1" t="s">
        <v>359</v>
      </c>
      <c r="D561" s="1" t="s">
        <v>361</v>
      </c>
      <c r="E561" s="2"/>
      <c r="F561" s="3"/>
      <c r="G561" s="2">
        <v>1</v>
      </c>
      <c r="H561" s="3"/>
      <c r="I561" s="68" t="str">
        <f>VLOOKUP(C561,СПРАВОЧНИК!B:D,2,0)</f>
        <v>ЕВРОПА</v>
      </c>
      <c r="J561" s="68" t="str">
        <f>VLOOKUP(C561,СПРАВОЧНИК!B:D,3,0)</f>
        <v>ИНОМАРКИ</v>
      </c>
      <c r="K561" s="69" t="str">
        <f>VLOOKUP(СВОД2023[[#This Row],[ФО]],СПРАВОЧНИК!H:P,2,0)</f>
        <v>Приволжский ФО</v>
      </c>
    </row>
    <row r="562" spans="1:11" x14ac:dyDescent="0.2">
      <c r="A562" t="s">
        <v>649</v>
      </c>
      <c r="B562" t="s">
        <v>640</v>
      </c>
      <c r="C562" s="1" t="s">
        <v>359</v>
      </c>
      <c r="D562" s="1" t="s">
        <v>362</v>
      </c>
      <c r="E562" s="2"/>
      <c r="F562" s="3">
        <v>2</v>
      </c>
      <c r="G562" s="2">
        <v>4</v>
      </c>
      <c r="H562" s="3">
        <v>9</v>
      </c>
      <c r="I562" s="68" t="str">
        <f>VLOOKUP(C562,СПРАВОЧНИК!B:D,2,0)</f>
        <v>ЕВРОПА</v>
      </c>
      <c r="J562" s="68" t="str">
        <f>VLOOKUP(C562,СПРАВОЧНИК!B:D,3,0)</f>
        <v>ИНОМАРКИ</v>
      </c>
      <c r="K562" s="69" t="str">
        <f>VLOOKUP(СВОД2023[[#This Row],[ФО]],СПРАВОЧНИК!H:P,2,0)</f>
        <v>Приволжский ФО</v>
      </c>
    </row>
    <row r="563" spans="1:11" x14ac:dyDescent="0.2">
      <c r="A563" t="s">
        <v>649</v>
      </c>
      <c r="B563" t="s">
        <v>640</v>
      </c>
      <c r="C563" s="1" t="s">
        <v>359</v>
      </c>
      <c r="D563" s="1" t="s">
        <v>363</v>
      </c>
      <c r="E563" s="2">
        <v>9</v>
      </c>
      <c r="F563" s="3">
        <v>2</v>
      </c>
      <c r="G563" s="2">
        <v>52</v>
      </c>
      <c r="H563" s="3">
        <v>28</v>
      </c>
      <c r="I563" s="68" t="str">
        <f>VLOOKUP(C563,СПРАВОЧНИК!B:D,2,0)</f>
        <v>ЕВРОПА</v>
      </c>
      <c r="J563" s="68" t="str">
        <f>VLOOKUP(C563,СПРАВОЧНИК!B:D,3,0)</f>
        <v>ИНОМАРКИ</v>
      </c>
      <c r="K563" s="69" t="str">
        <f>VLOOKUP(СВОД2023[[#This Row],[ФО]],СПРАВОЧНИК!H:P,2,0)</f>
        <v>Приволжский ФО</v>
      </c>
    </row>
    <row r="564" spans="1:11" x14ac:dyDescent="0.2">
      <c r="A564" t="s">
        <v>649</v>
      </c>
      <c r="B564" t="s">
        <v>640</v>
      </c>
      <c r="C564" s="1" t="s">
        <v>359</v>
      </c>
      <c r="D564" s="1" t="s">
        <v>364</v>
      </c>
      <c r="E564" s="2"/>
      <c r="F564" s="3">
        <v>1</v>
      </c>
      <c r="G564" s="2">
        <v>3</v>
      </c>
      <c r="H564" s="3">
        <v>15</v>
      </c>
      <c r="I564" s="68" t="str">
        <f>VLOOKUP(C564,СПРАВОЧНИК!B:D,2,0)</f>
        <v>ЕВРОПА</v>
      </c>
      <c r="J564" s="68" t="str">
        <f>VLOOKUP(C564,СПРАВОЧНИК!B:D,3,0)</f>
        <v>ИНОМАРКИ</v>
      </c>
      <c r="K564" s="69" t="str">
        <f>VLOOKUP(СВОД2023[[#This Row],[ФО]],СПРАВОЧНИК!H:P,2,0)</f>
        <v>Приволжский ФО</v>
      </c>
    </row>
    <row r="565" spans="1:11" x14ac:dyDescent="0.2">
      <c r="A565" t="s">
        <v>649</v>
      </c>
      <c r="B565" t="s">
        <v>640</v>
      </c>
      <c r="C565" s="1" t="s">
        <v>359</v>
      </c>
      <c r="D565" s="1" t="s">
        <v>365</v>
      </c>
      <c r="E565" s="2">
        <v>1</v>
      </c>
      <c r="F565" s="3"/>
      <c r="G565" s="2">
        <v>10</v>
      </c>
      <c r="H565" s="3">
        <v>26</v>
      </c>
      <c r="I565" s="68" t="str">
        <f>VLOOKUP(C565,СПРАВОЧНИК!B:D,2,0)</f>
        <v>ЕВРОПА</v>
      </c>
      <c r="J565" s="68" t="str">
        <f>VLOOKUP(C565,СПРАВОЧНИК!B:D,3,0)</f>
        <v>ИНОМАРКИ</v>
      </c>
      <c r="K565" s="69" t="str">
        <f>VLOOKUP(СВОД2023[[#This Row],[ФО]],СПРАВОЧНИК!H:P,2,0)</f>
        <v>Приволжский ФО</v>
      </c>
    </row>
    <row r="566" spans="1:11" x14ac:dyDescent="0.2">
      <c r="A566" t="s">
        <v>649</v>
      </c>
      <c r="B566" t="s">
        <v>640</v>
      </c>
      <c r="C566" s="1" t="s">
        <v>359</v>
      </c>
      <c r="D566" s="1" t="s">
        <v>366</v>
      </c>
      <c r="E566" s="2"/>
      <c r="F566" s="3"/>
      <c r="G566" s="2">
        <v>1</v>
      </c>
      <c r="H566" s="3">
        <v>4</v>
      </c>
      <c r="I566" s="68" t="str">
        <f>VLOOKUP(C566,СПРАВОЧНИК!B:D,2,0)</f>
        <v>ЕВРОПА</v>
      </c>
      <c r="J566" s="68" t="str">
        <f>VLOOKUP(C566,СПРАВОЧНИК!B:D,3,0)</f>
        <v>ИНОМАРКИ</v>
      </c>
      <c r="K566" s="69" t="str">
        <f>VLOOKUP(СВОД2023[[#This Row],[ФО]],СПРАВОЧНИК!H:P,2,0)</f>
        <v>Приволжский ФО</v>
      </c>
    </row>
    <row r="567" spans="1:11" x14ac:dyDescent="0.2">
      <c r="A567" t="s">
        <v>649</v>
      </c>
      <c r="B567" t="s">
        <v>640</v>
      </c>
      <c r="C567" s="1" t="s">
        <v>367</v>
      </c>
      <c r="D567" s="1" t="s">
        <v>368</v>
      </c>
      <c r="E567" s="2">
        <v>1</v>
      </c>
      <c r="F567" s="3"/>
      <c r="G567" s="2">
        <v>1</v>
      </c>
      <c r="H567" s="3"/>
      <c r="I567" s="68" t="str">
        <f>VLOOKUP(C567,СПРАВОЧНИК!B:D,2,0)</f>
        <v>КИТАЙ</v>
      </c>
      <c r="J567" s="68" t="str">
        <f>VLOOKUP(C567,СПРАВОЧНИК!B:D,3,0)</f>
        <v>ИНОМАРКИ</v>
      </c>
      <c r="K567" s="69" t="str">
        <f>VLOOKUP(СВОД2023[[#This Row],[ФО]],СПРАВОЧНИК!H:P,2,0)</f>
        <v>Приволжский ФО</v>
      </c>
    </row>
    <row r="568" spans="1:11" x14ac:dyDescent="0.2">
      <c r="A568" t="s">
        <v>649</v>
      </c>
      <c r="B568" t="s">
        <v>640</v>
      </c>
      <c r="C568" s="1" t="s">
        <v>369</v>
      </c>
      <c r="D568" s="1" t="s">
        <v>371</v>
      </c>
      <c r="E568" s="2">
        <v>1</v>
      </c>
      <c r="F568" s="3">
        <v>2</v>
      </c>
      <c r="G568" s="2">
        <v>12</v>
      </c>
      <c r="H568" s="3">
        <v>18</v>
      </c>
      <c r="I568" s="68" t="str">
        <f>VLOOKUP(C568,СПРАВОЧНИК!B:D,2,0)</f>
        <v>ЯПОНИЯ</v>
      </c>
      <c r="J568" s="68" t="str">
        <f>VLOOKUP(C568,СПРАВОЧНИК!B:D,3,0)</f>
        <v>ИНОМАРКИ</v>
      </c>
      <c r="K568" s="69" t="str">
        <f>VLOOKUP(СВОД2023[[#This Row],[ФО]],СПРАВОЧНИК!H:P,2,0)</f>
        <v>Приволжский ФО</v>
      </c>
    </row>
    <row r="569" spans="1:11" x14ac:dyDescent="0.2">
      <c r="A569" t="s">
        <v>649</v>
      </c>
      <c r="B569" t="s">
        <v>640</v>
      </c>
      <c r="C569" s="1" t="s">
        <v>369</v>
      </c>
      <c r="D569" s="1" t="s">
        <v>372</v>
      </c>
      <c r="E569" s="2">
        <v>1</v>
      </c>
      <c r="F569" s="3">
        <v>1</v>
      </c>
      <c r="G569" s="2">
        <v>10</v>
      </c>
      <c r="H569" s="3">
        <v>4</v>
      </c>
      <c r="I569" s="68" t="str">
        <f>VLOOKUP(C569,СПРАВОЧНИК!B:D,2,0)</f>
        <v>ЯПОНИЯ</v>
      </c>
      <c r="J569" s="68" t="str">
        <f>VLOOKUP(C569,СПРАВОЧНИК!B:D,3,0)</f>
        <v>ИНОМАРКИ</v>
      </c>
      <c r="K569" s="69" t="str">
        <f>VLOOKUP(СВОД2023[[#This Row],[ФО]],СПРАВОЧНИК!H:P,2,0)</f>
        <v>Приволжский ФО</v>
      </c>
    </row>
    <row r="570" spans="1:11" x14ac:dyDescent="0.2">
      <c r="A570" t="s">
        <v>649</v>
      </c>
      <c r="B570" t="s">
        <v>640</v>
      </c>
      <c r="C570" s="1" t="s">
        <v>369</v>
      </c>
      <c r="D570" s="1" t="s">
        <v>373</v>
      </c>
      <c r="E570" s="2"/>
      <c r="F570" s="3"/>
      <c r="G570" s="2">
        <v>2</v>
      </c>
      <c r="H570" s="3"/>
      <c r="I570" s="68" t="str">
        <f>VLOOKUP(C570,СПРАВОЧНИК!B:D,2,0)</f>
        <v>ЯПОНИЯ</v>
      </c>
      <c r="J570" s="68" t="str">
        <f>VLOOKUP(C570,СПРАВОЧНИК!B:D,3,0)</f>
        <v>ИНОМАРКИ</v>
      </c>
      <c r="K570" s="69" t="str">
        <f>VLOOKUP(СВОД2023[[#This Row],[ФО]],СПРАВОЧНИК!H:P,2,0)</f>
        <v>Приволжский ФО</v>
      </c>
    </row>
    <row r="571" spans="1:11" x14ac:dyDescent="0.2">
      <c r="A571" t="s">
        <v>649</v>
      </c>
      <c r="B571" t="s">
        <v>640</v>
      </c>
      <c r="C571" s="1" t="s">
        <v>369</v>
      </c>
      <c r="D571" s="1" t="s">
        <v>375</v>
      </c>
      <c r="E571" s="2"/>
      <c r="F571" s="3"/>
      <c r="G571" s="2"/>
      <c r="H571" s="3">
        <v>1</v>
      </c>
      <c r="I571" s="68" t="str">
        <f>VLOOKUP(C571,СПРАВОЧНИК!B:D,2,0)</f>
        <v>ЯПОНИЯ</v>
      </c>
      <c r="J571" s="68" t="str">
        <f>VLOOKUP(C571,СПРАВОЧНИК!B:D,3,0)</f>
        <v>ИНОМАРКИ</v>
      </c>
      <c r="K571" s="69" t="str">
        <f>VLOOKUP(СВОД2023[[#This Row],[ФО]],СПРАВОЧНИК!H:P,2,0)</f>
        <v>Приволжский ФО</v>
      </c>
    </row>
    <row r="572" spans="1:11" x14ac:dyDescent="0.2">
      <c r="A572" t="s">
        <v>649</v>
      </c>
      <c r="B572" t="s">
        <v>640</v>
      </c>
      <c r="C572" s="1" t="s">
        <v>369</v>
      </c>
      <c r="D572" s="1" t="s">
        <v>376</v>
      </c>
      <c r="E572" s="2">
        <v>10</v>
      </c>
      <c r="F572" s="3">
        <v>8</v>
      </c>
      <c r="G572" s="2">
        <v>65</v>
      </c>
      <c r="H572" s="3">
        <v>44</v>
      </c>
      <c r="I572" s="68" t="str">
        <f>VLOOKUP(C572,СПРАВОЧНИК!B:D,2,0)</f>
        <v>ЯПОНИЯ</v>
      </c>
      <c r="J572" s="68" t="str">
        <f>VLOOKUP(C572,СПРАВОЧНИК!B:D,3,0)</f>
        <v>ИНОМАРКИ</v>
      </c>
      <c r="K572" s="69" t="str">
        <f>VLOOKUP(СВОД2023[[#This Row],[ФО]],СПРАВОЧНИК!H:P,2,0)</f>
        <v>Приволжский ФО</v>
      </c>
    </row>
    <row r="573" spans="1:11" x14ac:dyDescent="0.2">
      <c r="A573" t="s">
        <v>649</v>
      </c>
      <c r="B573" t="s">
        <v>640</v>
      </c>
      <c r="C573" s="1" t="s">
        <v>369</v>
      </c>
      <c r="D573" s="1" t="s">
        <v>377</v>
      </c>
      <c r="E573" s="2">
        <v>9</v>
      </c>
      <c r="F573" s="3">
        <v>4</v>
      </c>
      <c r="G573" s="2">
        <v>41</v>
      </c>
      <c r="H573" s="3">
        <v>63</v>
      </c>
      <c r="I573" s="68" t="str">
        <f>VLOOKUP(C573,СПРАВОЧНИК!B:D,2,0)</f>
        <v>ЯПОНИЯ</v>
      </c>
      <c r="J573" s="68" t="str">
        <f>VLOOKUP(C573,СПРАВОЧНИК!B:D,3,0)</f>
        <v>ИНОМАРКИ</v>
      </c>
      <c r="K573" s="69" t="str">
        <f>VLOOKUP(СВОД2023[[#This Row],[ФО]],СПРАВОЧНИК!H:P,2,0)</f>
        <v>Приволжский ФО</v>
      </c>
    </row>
    <row r="574" spans="1:11" x14ac:dyDescent="0.2">
      <c r="A574" t="s">
        <v>649</v>
      </c>
      <c r="B574" t="s">
        <v>640</v>
      </c>
      <c r="C574" s="1" t="s">
        <v>369</v>
      </c>
      <c r="D574" s="1" t="s">
        <v>378</v>
      </c>
      <c r="E574" s="2">
        <v>46</v>
      </c>
      <c r="F574" s="3">
        <v>7</v>
      </c>
      <c r="G574" s="2">
        <v>200</v>
      </c>
      <c r="H574" s="3">
        <v>199</v>
      </c>
      <c r="I574" s="68" t="str">
        <f>VLOOKUP(C574,СПРАВОЧНИК!B:D,2,0)</f>
        <v>ЯПОНИЯ</v>
      </c>
      <c r="J574" s="68" t="str">
        <f>VLOOKUP(C574,СПРАВОЧНИК!B:D,3,0)</f>
        <v>ИНОМАРКИ</v>
      </c>
      <c r="K574" s="69" t="str">
        <f>VLOOKUP(СВОД2023[[#This Row],[ФО]],СПРАВОЧНИК!H:P,2,0)</f>
        <v>Приволжский ФО</v>
      </c>
    </row>
    <row r="575" spans="1:11" x14ac:dyDescent="0.2">
      <c r="A575" t="s">
        <v>649</v>
      </c>
      <c r="B575" t="s">
        <v>640</v>
      </c>
      <c r="C575" s="1" t="s">
        <v>369</v>
      </c>
      <c r="D575" s="1" t="s">
        <v>379</v>
      </c>
      <c r="E575" s="2"/>
      <c r="F575" s="3"/>
      <c r="G575" s="2">
        <v>2</v>
      </c>
      <c r="H575" s="3">
        <v>6</v>
      </c>
      <c r="I575" s="68" t="str">
        <f>VLOOKUP(C575,СПРАВОЧНИК!B:D,2,0)</f>
        <v>ЯПОНИЯ</v>
      </c>
      <c r="J575" s="68" t="str">
        <f>VLOOKUP(C575,СПРАВОЧНИК!B:D,3,0)</f>
        <v>ИНОМАРКИ</v>
      </c>
      <c r="K575" s="69" t="str">
        <f>VLOOKUP(СВОД2023[[#This Row],[ФО]],СПРАВОЧНИК!H:P,2,0)</f>
        <v>Приволжский ФО</v>
      </c>
    </row>
    <row r="576" spans="1:11" x14ac:dyDescent="0.2">
      <c r="A576" t="s">
        <v>649</v>
      </c>
      <c r="B576" t="s">
        <v>640</v>
      </c>
      <c r="C576" s="1" t="s">
        <v>380</v>
      </c>
      <c r="D576" s="1" t="s">
        <v>381</v>
      </c>
      <c r="E576" s="2">
        <v>1</v>
      </c>
      <c r="F576" s="3"/>
      <c r="G576" s="2">
        <v>2</v>
      </c>
      <c r="H576" s="3"/>
      <c r="I576" s="68" t="str">
        <f>VLOOKUP(C576,СПРАВОЧНИК!B:D,2,0)</f>
        <v>КИТАЙ</v>
      </c>
      <c r="J576" s="68" t="str">
        <f>VLOOKUP(C576,СПРАВОЧНИК!B:D,3,0)</f>
        <v>ИНОМАРКИ</v>
      </c>
      <c r="K576" s="69" t="str">
        <f>VLOOKUP(СВОД2023[[#This Row],[ФО]],СПРАВОЧНИК!H:P,2,0)</f>
        <v>Приволжский ФО</v>
      </c>
    </row>
    <row r="577" spans="1:11" x14ac:dyDescent="0.2">
      <c r="A577" t="s">
        <v>649</v>
      </c>
      <c r="B577" t="s">
        <v>640</v>
      </c>
      <c r="C577" s="1" t="s">
        <v>380</v>
      </c>
      <c r="D577" s="1" t="s">
        <v>681</v>
      </c>
      <c r="E577" s="2"/>
      <c r="F577" s="3"/>
      <c r="G577" s="2">
        <v>1</v>
      </c>
      <c r="H577" s="3"/>
      <c r="I577" s="68" t="str">
        <f>VLOOKUP(C577,СПРАВОЧНИК!B:D,2,0)</f>
        <v>КИТАЙ</v>
      </c>
      <c r="J577" s="68" t="str">
        <f>VLOOKUP(C577,СПРАВОЧНИК!B:D,3,0)</f>
        <v>ИНОМАРКИ</v>
      </c>
      <c r="K577" s="69" t="str">
        <f>VLOOKUP(СВОД2023[[#This Row],[ФО]],СПРАВОЧНИК!H:P,2,0)</f>
        <v>Приволжский ФО</v>
      </c>
    </row>
    <row r="578" spans="1:11" x14ac:dyDescent="0.2">
      <c r="A578" t="s">
        <v>649</v>
      </c>
      <c r="B578" t="s">
        <v>640</v>
      </c>
      <c r="C578" s="1" t="s">
        <v>380</v>
      </c>
      <c r="D578" s="1" t="s">
        <v>383</v>
      </c>
      <c r="E578" s="2">
        <v>9</v>
      </c>
      <c r="F578" s="3"/>
      <c r="G578" s="2">
        <v>20</v>
      </c>
      <c r="H578" s="3"/>
      <c r="I578" s="68" t="str">
        <f>VLOOKUP(C578,СПРАВОЧНИК!B:D,2,0)</f>
        <v>КИТАЙ</v>
      </c>
      <c r="J578" s="68" t="str">
        <f>VLOOKUP(C578,СПРАВОЧНИК!B:D,3,0)</f>
        <v>ИНОМАРКИ</v>
      </c>
      <c r="K578" s="69" t="str">
        <f>VLOOKUP(СВОД2023[[#This Row],[ФО]],СПРАВОЧНИК!H:P,2,0)</f>
        <v>Приволжский ФО</v>
      </c>
    </row>
    <row r="579" spans="1:11" x14ac:dyDescent="0.2">
      <c r="A579" t="s">
        <v>649</v>
      </c>
      <c r="B579" t="s">
        <v>640</v>
      </c>
      <c r="C579" s="1" t="s">
        <v>384</v>
      </c>
      <c r="D579" s="1" t="s">
        <v>385</v>
      </c>
      <c r="E579" s="2">
        <v>1</v>
      </c>
      <c r="F579" s="3"/>
      <c r="G579" s="2">
        <v>1</v>
      </c>
      <c r="H579" s="3"/>
      <c r="I579" s="68" t="str">
        <f>VLOOKUP(C579,СПРАВОЧНИК!B:D,2,0)</f>
        <v>США</v>
      </c>
      <c r="J579" s="68" t="str">
        <f>VLOOKUP(C579,СПРАВОЧНИК!B:D,3,0)</f>
        <v>ИНОМАРКИ</v>
      </c>
      <c r="K579" s="69" t="str">
        <f>VLOOKUP(СВОД2023[[#This Row],[ФО]],СПРАВОЧНИК!H:P,2,0)</f>
        <v>Приволжский ФО</v>
      </c>
    </row>
    <row r="580" spans="1:11" x14ac:dyDescent="0.2">
      <c r="A580" t="s">
        <v>649</v>
      </c>
      <c r="B580" t="s">
        <v>640</v>
      </c>
      <c r="C580" s="1" t="s">
        <v>384</v>
      </c>
      <c r="D580" s="1" t="s">
        <v>386</v>
      </c>
      <c r="E580" s="2"/>
      <c r="F580" s="3"/>
      <c r="G580" s="2">
        <v>2</v>
      </c>
      <c r="H580" s="3"/>
      <c r="I580" s="68" t="str">
        <f>VLOOKUP(C580,СПРАВОЧНИК!B:D,2,0)</f>
        <v>США</v>
      </c>
      <c r="J580" s="68" t="str">
        <f>VLOOKUP(C580,СПРАВОЧНИК!B:D,3,0)</f>
        <v>ИНОМАРКИ</v>
      </c>
      <c r="K580" s="69" t="str">
        <f>VLOOKUP(СВОД2023[[#This Row],[ФО]],СПРАВОЧНИК!H:P,2,0)</f>
        <v>Приволжский ФО</v>
      </c>
    </row>
    <row r="581" spans="1:11" x14ac:dyDescent="0.2">
      <c r="A581" t="s">
        <v>649</v>
      </c>
      <c r="B581" t="s">
        <v>640</v>
      </c>
      <c r="C581" s="1" t="s">
        <v>384</v>
      </c>
      <c r="D581" s="1" t="s">
        <v>387</v>
      </c>
      <c r="E581" s="2"/>
      <c r="F581" s="3"/>
      <c r="G581" s="2">
        <v>1</v>
      </c>
      <c r="H581" s="3"/>
      <c r="I581" s="68" t="str">
        <f>VLOOKUP(C581,СПРАВОЧНИК!B:D,2,0)</f>
        <v>США</v>
      </c>
      <c r="J581" s="68" t="str">
        <f>VLOOKUP(C581,СПРАВОЧНИК!B:D,3,0)</f>
        <v>ИНОМАРКИ</v>
      </c>
      <c r="K581" s="69" t="str">
        <f>VLOOKUP(СВОД2023[[#This Row],[ФО]],СПРАВОЧНИК!H:P,2,0)</f>
        <v>Приволжский ФО</v>
      </c>
    </row>
    <row r="582" spans="1:11" x14ac:dyDescent="0.2">
      <c r="A582" t="s">
        <v>649</v>
      </c>
      <c r="B582" t="s">
        <v>640</v>
      </c>
      <c r="C582" s="1" t="s">
        <v>384</v>
      </c>
      <c r="D582" s="1" t="s">
        <v>389</v>
      </c>
      <c r="E582" s="2"/>
      <c r="F582" s="3"/>
      <c r="G582" s="2">
        <v>1</v>
      </c>
      <c r="H582" s="3">
        <v>1</v>
      </c>
      <c r="I582" s="68" t="str">
        <f>VLOOKUP(C582,СПРАВОЧНИК!B:D,2,0)</f>
        <v>США</v>
      </c>
      <c r="J582" s="68" t="str">
        <f>VLOOKUP(C582,СПРАВОЧНИК!B:D,3,0)</f>
        <v>ИНОМАРКИ</v>
      </c>
      <c r="K582" s="69" t="str">
        <f>VLOOKUP(СВОД2023[[#This Row],[ФО]],СПРАВОЧНИК!H:P,2,0)</f>
        <v>Приволжский ФО</v>
      </c>
    </row>
    <row r="583" spans="1:11" x14ac:dyDescent="0.2">
      <c r="A583" t="s">
        <v>649</v>
      </c>
      <c r="B583" t="s">
        <v>640</v>
      </c>
      <c r="C583" s="1" t="s">
        <v>724</v>
      </c>
      <c r="D583" s="1" t="s">
        <v>1019</v>
      </c>
      <c r="E583" s="2">
        <v>10</v>
      </c>
      <c r="F583" s="3"/>
      <c r="G583" s="2">
        <v>10</v>
      </c>
      <c r="H583" s="3"/>
      <c r="I583" s="68" t="str">
        <f>VLOOKUP(C583,СПРАВОЧНИК!B:D,2,0)</f>
        <v>КИТАЙ</v>
      </c>
      <c r="J583" s="68" t="str">
        <f>VLOOKUP(C583,СПРАВОЧНИК!B:D,3,0)</f>
        <v>ИНОМАРКИ</v>
      </c>
      <c r="K583" s="69" t="str">
        <f>VLOOKUP(СВОД2023[[#This Row],[ФО]],СПРАВОЧНИК!H:P,2,0)</f>
        <v>Приволжский ФО</v>
      </c>
    </row>
    <row r="584" spans="1:11" x14ac:dyDescent="0.2">
      <c r="A584" t="s">
        <v>649</v>
      </c>
      <c r="B584" t="s">
        <v>640</v>
      </c>
      <c r="C584" s="1" t="s">
        <v>694</v>
      </c>
      <c r="D584" s="1" t="s">
        <v>695</v>
      </c>
      <c r="E584" s="2">
        <v>1</v>
      </c>
      <c r="F584" s="3"/>
      <c r="G584" s="2">
        <v>1</v>
      </c>
      <c r="H584" s="3"/>
      <c r="I584" s="68" t="str">
        <f>VLOOKUP(C584,СПРАВОЧНИК!B:D,2,0)</f>
        <v>КИТАЙ</v>
      </c>
      <c r="J584" s="68" t="str">
        <f>VLOOKUP(C584,СПРАВОЧНИК!B:D,3,0)</f>
        <v>ИНОМАРКИ</v>
      </c>
      <c r="K584" s="69" t="str">
        <f>VLOOKUP(СВОД2023[[#This Row],[ФО]],СПРАВОЧНИК!H:P,2,0)</f>
        <v>Приволжский ФО</v>
      </c>
    </row>
    <row r="585" spans="1:11" x14ac:dyDescent="0.2">
      <c r="A585" t="s">
        <v>649</v>
      </c>
      <c r="B585" t="s">
        <v>640</v>
      </c>
      <c r="C585" s="1" t="s">
        <v>390</v>
      </c>
      <c r="D585" s="1" t="s">
        <v>392</v>
      </c>
      <c r="E585" s="2"/>
      <c r="F585" s="3"/>
      <c r="G585" s="2"/>
      <c r="H585" s="3">
        <v>1</v>
      </c>
      <c r="I585" s="68" t="str">
        <f>VLOOKUP(C585,СПРАВОЧНИК!B:D,2,0)</f>
        <v>ЕВРОПА</v>
      </c>
      <c r="J585" s="68" t="str">
        <f>VLOOKUP(C585,СПРАВОЧНИК!B:D,3,0)</f>
        <v>ИНОМАРКИ</v>
      </c>
      <c r="K585" s="69" t="str">
        <f>VLOOKUP(СВОД2023[[#This Row],[ФО]],СПРАВОЧНИК!H:P,2,0)</f>
        <v>Приволжский ФО</v>
      </c>
    </row>
    <row r="586" spans="1:11" x14ac:dyDescent="0.2">
      <c r="A586" t="s">
        <v>649</v>
      </c>
      <c r="B586" t="s">
        <v>640</v>
      </c>
      <c r="C586" s="1" t="s">
        <v>393</v>
      </c>
      <c r="D586" s="1" t="s">
        <v>394</v>
      </c>
      <c r="E586" s="2">
        <v>7</v>
      </c>
      <c r="F586" s="3"/>
      <c r="G586" s="2">
        <v>19</v>
      </c>
      <c r="H586" s="3"/>
      <c r="I586" s="68" t="str">
        <f>VLOOKUP(C586,СПРАВОЧНИК!B:D,2,0)</f>
        <v>ЯПОНИЯ</v>
      </c>
      <c r="J586" s="68" t="str">
        <f>VLOOKUP(C586,СПРАВОЧНИК!B:D,3,0)</f>
        <v>ИНОМАРКИ</v>
      </c>
      <c r="K586" s="69" t="str">
        <f>VLOOKUP(СВОД2023[[#This Row],[ФО]],СПРАВОЧНИК!H:P,2,0)</f>
        <v>Приволжский ФО</v>
      </c>
    </row>
    <row r="587" spans="1:11" x14ac:dyDescent="0.2">
      <c r="A587" t="s">
        <v>649</v>
      </c>
      <c r="B587" t="s">
        <v>640</v>
      </c>
      <c r="C587" s="1" t="s">
        <v>393</v>
      </c>
      <c r="D587" s="1" t="s">
        <v>395</v>
      </c>
      <c r="E587" s="2"/>
      <c r="F587" s="3"/>
      <c r="G587" s="2">
        <v>1</v>
      </c>
      <c r="H587" s="3"/>
      <c r="I587" s="68" t="str">
        <f>VLOOKUP(C587,СПРАВОЧНИК!B:D,2,0)</f>
        <v>ЯПОНИЯ</v>
      </c>
      <c r="J587" s="68" t="str">
        <f>VLOOKUP(C587,СПРАВОЧНИК!B:D,3,0)</f>
        <v>ИНОМАРКИ</v>
      </c>
      <c r="K587" s="69" t="str">
        <f>VLOOKUP(СВОД2023[[#This Row],[ФО]],СПРАВОЧНИК!H:P,2,0)</f>
        <v>Приволжский ФО</v>
      </c>
    </row>
    <row r="588" spans="1:11" x14ac:dyDescent="0.2">
      <c r="A588" t="s">
        <v>649</v>
      </c>
      <c r="B588" t="s">
        <v>640</v>
      </c>
      <c r="C588" s="1" t="s">
        <v>393</v>
      </c>
      <c r="D588" s="1" t="s">
        <v>396</v>
      </c>
      <c r="E588" s="2">
        <v>1</v>
      </c>
      <c r="F588" s="3"/>
      <c r="G588" s="2">
        <v>4</v>
      </c>
      <c r="H588" s="3">
        <v>1</v>
      </c>
      <c r="I588" s="68" t="str">
        <f>VLOOKUP(C588,СПРАВОЧНИК!B:D,2,0)</f>
        <v>ЯПОНИЯ</v>
      </c>
      <c r="J588" s="68" t="str">
        <f>VLOOKUP(C588,СПРАВОЧНИК!B:D,3,0)</f>
        <v>ИНОМАРКИ</v>
      </c>
      <c r="K588" s="69" t="str">
        <f>VLOOKUP(СВОД2023[[#This Row],[ФО]],СПРАВОЧНИК!H:P,2,0)</f>
        <v>Приволжский ФО</v>
      </c>
    </row>
    <row r="589" spans="1:11" x14ac:dyDescent="0.2">
      <c r="A589" t="s">
        <v>649</v>
      </c>
      <c r="B589" t="s">
        <v>640</v>
      </c>
      <c r="C589" s="1" t="s">
        <v>393</v>
      </c>
      <c r="D589" s="1" t="s">
        <v>397</v>
      </c>
      <c r="E589" s="2">
        <v>36</v>
      </c>
      <c r="F589" s="3">
        <v>67</v>
      </c>
      <c r="G589" s="2">
        <v>281</v>
      </c>
      <c r="H589" s="3">
        <v>1007</v>
      </c>
      <c r="I589" s="68" t="str">
        <f>VLOOKUP(C589,СПРАВОЧНИК!B:D,2,0)</f>
        <v>ЯПОНИЯ</v>
      </c>
      <c r="J589" s="68" t="str">
        <f>VLOOKUP(C589,СПРАВОЧНИК!B:D,3,0)</f>
        <v>ИНОМАРКИ</v>
      </c>
      <c r="K589" s="69" t="str">
        <f>VLOOKUP(СВОД2023[[#This Row],[ФО]],СПРАВОЧНИК!H:P,2,0)</f>
        <v>Приволжский ФО</v>
      </c>
    </row>
    <row r="590" spans="1:11" x14ac:dyDescent="0.2">
      <c r="A590" t="s">
        <v>649</v>
      </c>
      <c r="B590" t="s">
        <v>640</v>
      </c>
      <c r="C590" s="1" t="s">
        <v>393</v>
      </c>
      <c r="D590" s="1" t="s">
        <v>398</v>
      </c>
      <c r="E590" s="2"/>
      <c r="F590" s="3"/>
      <c r="G590" s="2">
        <v>3</v>
      </c>
      <c r="H590" s="3"/>
      <c r="I590" s="68" t="str">
        <f>VLOOKUP(C590,СПРАВОЧНИК!B:D,2,0)</f>
        <v>ЯПОНИЯ</v>
      </c>
      <c r="J590" s="68" t="str">
        <f>VLOOKUP(C590,СПРАВОЧНИК!B:D,3,0)</f>
        <v>ИНОМАРКИ</v>
      </c>
      <c r="K590" s="69" t="str">
        <f>VLOOKUP(СВОД2023[[#This Row],[ФО]],СПРАВОЧНИК!H:P,2,0)</f>
        <v>Приволжский ФО</v>
      </c>
    </row>
    <row r="591" spans="1:11" x14ac:dyDescent="0.2">
      <c r="A591" t="s">
        <v>649</v>
      </c>
      <c r="B591" t="s">
        <v>640</v>
      </c>
      <c r="C591" s="1" t="s">
        <v>393</v>
      </c>
      <c r="D591" s="1" t="s">
        <v>400</v>
      </c>
      <c r="E591" s="2">
        <v>2</v>
      </c>
      <c r="F591" s="3">
        <v>6</v>
      </c>
      <c r="G591" s="2">
        <v>15</v>
      </c>
      <c r="H591" s="3">
        <v>69</v>
      </c>
      <c r="I591" s="68" t="str">
        <f>VLOOKUP(C591,СПРАВОЧНИК!B:D,2,0)</f>
        <v>ЯПОНИЯ</v>
      </c>
      <c r="J591" s="68" t="str">
        <f>VLOOKUP(C591,СПРАВОЧНИК!B:D,3,0)</f>
        <v>ИНОМАРКИ</v>
      </c>
      <c r="K591" s="69" t="str">
        <f>VLOOKUP(СВОД2023[[#This Row],[ФО]],СПРАВОЧНИК!H:P,2,0)</f>
        <v>Приволжский ФО</v>
      </c>
    </row>
    <row r="592" spans="1:11" x14ac:dyDescent="0.2">
      <c r="A592" t="s">
        <v>649</v>
      </c>
      <c r="B592" t="s">
        <v>640</v>
      </c>
      <c r="C592" s="1" t="s">
        <v>393</v>
      </c>
      <c r="D592" s="1" t="s">
        <v>401</v>
      </c>
      <c r="E592" s="2"/>
      <c r="F592" s="3"/>
      <c r="G592" s="2"/>
      <c r="H592" s="3">
        <v>1</v>
      </c>
      <c r="I592" s="68" t="str">
        <f>VLOOKUP(C592,СПРАВОЧНИК!B:D,2,0)</f>
        <v>ЯПОНИЯ</v>
      </c>
      <c r="J592" s="68" t="str">
        <f>VLOOKUP(C592,СПРАВОЧНИК!B:D,3,0)</f>
        <v>ИНОМАРКИ</v>
      </c>
      <c r="K592" s="69" t="str">
        <f>VLOOKUP(СВОД2023[[#This Row],[ФО]],СПРАВОЧНИК!H:P,2,0)</f>
        <v>Приволжский ФО</v>
      </c>
    </row>
    <row r="593" spans="1:11" x14ac:dyDescent="0.2">
      <c r="A593" t="s">
        <v>649</v>
      </c>
      <c r="B593" t="s">
        <v>640</v>
      </c>
      <c r="C593" s="1" t="s">
        <v>393</v>
      </c>
      <c r="D593" s="1" t="s">
        <v>403</v>
      </c>
      <c r="E593" s="2"/>
      <c r="F593" s="3"/>
      <c r="G593" s="2">
        <v>3</v>
      </c>
      <c r="H593" s="3"/>
      <c r="I593" s="68" t="str">
        <f>VLOOKUP(C593,СПРАВОЧНИК!B:D,2,0)</f>
        <v>ЯПОНИЯ</v>
      </c>
      <c r="J593" s="68" t="str">
        <f>VLOOKUP(C593,СПРАВОЧНИК!B:D,3,0)</f>
        <v>ИНОМАРКИ</v>
      </c>
      <c r="K593" s="69" t="str">
        <f>VLOOKUP(СВОД2023[[#This Row],[ФО]],СПРАВОЧНИК!H:P,2,0)</f>
        <v>Приволжский ФО</v>
      </c>
    </row>
    <row r="594" spans="1:11" x14ac:dyDescent="0.2">
      <c r="A594" t="s">
        <v>649</v>
      </c>
      <c r="B594" t="s">
        <v>640</v>
      </c>
      <c r="C594" s="1" t="s">
        <v>393</v>
      </c>
      <c r="D594" s="1" t="s">
        <v>404</v>
      </c>
      <c r="E594" s="2">
        <v>4</v>
      </c>
      <c r="F594" s="3">
        <v>13</v>
      </c>
      <c r="G594" s="2">
        <v>27</v>
      </c>
      <c r="H594" s="3">
        <v>190</v>
      </c>
      <c r="I594" s="68" t="str">
        <f>VLOOKUP(C594,СПРАВОЧНИК!B:D,2,0)</f>
        <v>ЯПОНИЯ</v>
      </c>
      <c r="J594" s="68" t="str">
        <f>VLOOKUP(C594,СПРАВОЧНИК!B:D,3,0)</f>
        <v>ИНОМАРКИ</v>
      </c>
      <c r="K594" s="69" t="str">
        <f>VLOOKUP(СВОД2023[[#This Row],[ФО]],СПРАВОЧНИК!H:P,2,0)</f>
        <v>Приволжский ФО</v>
      </c>
    </row>
    <row r="595" spans="1:11" x14ac:dyDescent="0.2">
      <c r="A595" t="s">
        <v>649</v>
      </c>
      <c r="B595" t="s">
        <v>640</v>
      </c>
      <c r="C595" s="1" t="s">
        <v>393</v>
      </c>
      <c r="D595" s="1" t="s">
        <v>405</v>
      </c>
      <c r="E595" s="2">
        <v>20</v>
      </c>
      <c r="F595" s="3"/>
      <c r="G595" s="2">
        <v>74</v>
      </c>
      <c r="H595" s="3"/>
      <c r="I595" s="68" t="str">
        <f>VLOOKUP(C595,СПРАВОЧНИК!B:D,2,0)</f>
        <v>ЯПОНИЯ</v>
      </c>
      <c r="J595" s="68" t="str">
        <f>VLOOKUP(C595,СПРАВОЧНИК!B:D,3,0)</f>
        <v>ИНОМАРКИ</v>
      </c>
      <c r="K595" s="69" t="str">
        <f>VLOOKUP(СВОД2023[[#This Row],[ФО]],СПРАВОЧНИК!H:P,2,0)</f>
        <v>Приволжский ФО</v>
      </c>
    </row>
    <row r="596" spans="1:11" x14ac:dyDescent="0.2">
      <c r="A596" t="s">
        <v>649</v>
      </c>
      <c r="B596" t="s">
        <v>640</v>
      </c>
      <c r="C596" s="1" t="s">
        <v>393</v>
      </c>
      <c r="D596" s="1" t="s">
        <v>407</v>
      </c>
      <c r="E596" s="2"/>
      <c r="F596" s="3">
        <v>2</v>
      </c>
      <c r="G596" s="2"/>
      <c r="H596" s="3">
        <v>15</v>
      </c>
      <c r="I596" s="68" t="str">
        <f>VLOOKUP(C596,СПРАВОЧНИК!B:D,2,0)</f>
        <v>ЯПОНИЯ</v>
      </c>
      <c r="J596" s="68" t="str">
        <f>VLOOKUP(C596,СПРАВОЧНИК!B:D,3,0)</f>
        <v>ИНОМАРКИ</v>
      </c>
      <c r="K596" s="69" t="str">
        <f>VLOOKUP(СВОД2023[[#This Row],[ФО]],СПРАВОЧНИК!H:P,2,0)</f>
        <v>Приволжский ФО</v>
      </c>
    </row>
    <row r="597" spans="1:11" x14ac:dyDescent="0.2">
      <c r="A597" t="s">
        <v>649</v>
      </c>
      <c r="B597" t="s">
        <v>640</v>
      </c>
      <c r="C597" s="1" t="s">
        <v>411</v>
      </c>
      <c r="D597" s="1" t="s">
        <v>412</v>
      </c>
      <c r="E597" s="2">
        <v>1</v>
      </c>
      <c r="F597" s="3"/>
      <c r="G597" s="2">
        <v>1</v>
      </c>
      <c r="H597" s="3">
        <v>6</v>
      </c>
      <c r="I597" s="68" t="str">
        <f>VLOOKUP(C597,СПРАВОЧНИК!B:D,2,0)</f>
        <v>ЕВРОПА</v>
      </c>
      <c r="J597" s="68" t="str">
        <f>VLOOKUP(C597,СПРАВОЧНИК!B:D,3,0)</f>
        <v>ИНОМАРКИ</v>
      </c>
      <c r="K597" s="69" t="str">
        <f>VLOOKUP(СВОД2023[[#This Row],[ФО]],СПРАВОЧНИК!H:P,2,0)</f>
        <v>Приволжский ФО</v>
      </c>
    </row>
    <row r="598" spans="1:11" x14ac:dyDescent="0.2">
      <c r="A598" t="s">
        <v>649</v>
      </c>
      <c r="B598" t="s">
        <v>640</v>
      </c>
      <c r="C598" s="1" t="s">
        <v>411</v>
      </c>
      <c r="D598" s="1" t="s">
        <v>413</v>
      </c>
      <c r="E598" s="2">
        <v>1</v>
      </c>
      <c r="F598" s="3">
        <v>1</v>
      </c>
      <c r="G598" s="2">
        <v>3</v>
      </c>
      <c r="H598" s="3">
        <v>5</v>
      </c>
      <c r="I598" s="68" t="str">
        <f>VLOOKUP(C598,СПРАВОЧНИК!B:D,2,0)</f>
        <v>ЕВРОПА</v>
      </c>
      <c r="J598" s="68" t="str">
        <f>VLOOKUP(C598,СПРАВОЧНИК!B:D,3,0)</f>
        <v>ИНОМАРКИ</v>
      </c>
      <c r="K598" s="69" t="str">
        <f>VLOOKUP(СВОД2023[[#This Row],[ФО]],СПРАВОЧНИК!H:P,2,0)</f>
        <v>Приволжский ФО</v>
      </c>
    </row>
    <row r="599" spans="1:11" x14ac:dyDescent="0.2">
      <c r="A599" t="s">
        <v>649</v>
      </c>
      <c r="B599" t="s">
        <v>640</v>
      </c>
      <c r="C599" s="1" t="s">
        <v>411</v>
      </c>
      <c r="D599" s="1" t="s">
        <v>414</v>
      </c>
      <c r="E599" s="2"/>
      <c r="F599" s="3">
        <v>3</v>
      </c>
      <c r="G599" s="2">
        <v>2</v>
      </c>
      <c r="H599" s="3">
        <v>10</v>
      </c>
      <c r="I599" s="68" t="str">
        <f>VLOOKUP(C599,СПРАВОЧНИК!B:D,2,0)</f>
        <v>ЕВРОПА</v>
      </c>
      <c r="J599" s="68" t="str">
        <f>VLOOKUP(C599,СПРАВОЧНИК!B:D,3,0)</f>
        <v>ИНОМАРКИ</v>
      </c>
      <c r="K599" s="69" t="str">
        <f>VLOOKUP(СВОД2023[[#This Row],[ФО]],СПРАВОЧНИК!H:P,2,0)</f>
        <v>Приволжский ФО</v>
      </c>
    </row>
    <row r="600" spans="1:11" x14ac:dyDescent="0.2">
      <c r="A600" t="s">
        <v>649</v>
      </c>
      <c r="B600" t="s">
        <v>640</v>
      </c>
      <c r="C600" s="1" t="s">
        <v>411</v>
      </c>
      <c r="D600" s="1" t="s">
        <v>415</v>
      </c>
      <c r="E600" s="2">
        <v>1</v>
      </c>
      <c r="F600" s="3"/>
      <c r="G600" s="2">
        <v>3</v>
      </c>
      <c r="H600" s="3">
        <v>6</v>
      </c>
      <c r="I600" s="68" t="str">
        <f>VLOOKUP(C600,СПРАВОЧНИК!B:D,2,0)</f>
        <v>ЕВРОПА</v>
      </c>
      <c r="J600" s="68" t="str">
        <f>VLOOKUP(C600,СПРАВОЧНИК!B:D,3,0)</f>
        <v>ИНОМАРКИ</v>
      </c>
      <c r="K600" s="69" t="str">
        <f>VLOOKUP(СВОД2023[[#This Row],[ФО]],СПРАВОЧНИК!H:P,2,0)</f>
        <v>Приволжский ФО</v>
      </c>
    </row>
    <row r="601" spans="1:11" x14ac:dyDescent="0.2">
      <c r="A601" t="s">
        <v>649</v>
      </c>
      <c r="B601" t="s">
        <v>640</v>
      </c>
      <c r="C601" s="1" t="s">
        <v>411</v>
      </c>
      <c r="D601" s="1" t="s">
        <v>416</v>
      </c>
      <c r="E601" s="2"/>
      <c r="F601" s="3"/>
      <c r="G601" s="2"/>
      <c r="H601" s="3">
        <v>6</v>
      </c>
      <c r="I601" s="68" t="str">
        <f>VLOOKUP(C601,СПРАВОЧНИК!B:D,2,0)</f>
        <v>ЕВРОПА</v>
      </c>
      <c r="J601" s="68" t="str">
        <f>VLOOKUP(C601,СПРАВОЧНИК!B:D,3,0)</f>
        <v>ИНОМАРКИ</v>
      </c>
      <c r="K601" s="69" t="str">
        <f>VLOOKUP(СВОД2023[[#This Row],[ФО]],СПРАВОЧНИК!H:P,2,0)</f>
        <v>Приволжский ФО</v>
      </c>
    </row>
    <row r="602" spans="1:11" x14ac:dyDescent="0.2">
      <c r="A602" t="s">
        <v>649</v>
      </c>
      <c r="B602" t="s">
        <v>640</v>
      </c>
      <c r="C602" s="1" t="s">
        <v>411</v>
      </c>
      <c r="D602" s="1" t="s">
        <v>417</v>
      </c>
      <c r="E602" s="2">
        <v>3</v>
      </c>
      <c r="F602" s="3">
        <v>15</v>
      </c>
      <c r="G602" s="2">
        <v>16</v>
      </c>
      <c r="H602" s="3">
        <v>88</v>
      </c>
      <c r="I602" s="68" t="str">
        <f>VLOOKUP(C602,СПРАВОЧНИК!B:D,2,0)</f>
        <v>ЕВРОПА</v>
      </c>
      <c r="J602" s="68" t="str">
        <f>VLOOKUP(C602,СПРАВОЧНИК!B:D,3,0)</f>
        <v>ИНОМАРКИ</v>
      </c>
      <c r="K602" s="69" t="str">
        <f>VLOOKUP(СВОД2023[[#This Row],[ФО]],СПРАВОЧНИК!H:P,2,0)</f>
        <v>Приволжский ФО</v>
      </c>
    </row>
    <row r="603" spans="1:11" x14ac:dyDescent="0.2">
      <c r="A603" t="s">
        <v>649</v>
      </c>
      <c r="B603" t="s">
        <v>640</v>
      </c>
      <c r="C603" s="1" t="s">
        <v>411</v>
      </c>
      <c r="D603" s="1" t="s">
        <v>418</v>
      </c>
      <c r="E603" s="2">
        <v>4</v>
      </c>
      <c r="F603" s="3">
        <v>1</v>
      </c>
      <c r="G603" s="2">
        <v>36</v>
      </c>
      <c r="H603" s="3">
        <v>27</v>
      </c>
      <c r="I603" s="68" t="str">
        <f>VLOOKUP(C603,СПРАВОЧНИК!B:D,2,0)</f>
        <v>ЕВРОПА</v>
      </c>
      <c r="J603" s="68" t="str">
        <f>VLOOKUP(C603,СПРАВОЧНИК!B:D,3,0)</f>
        <v>ИНОМАРКИ</v>
      </c>
      <c r="K603" s="69" t="str">
        <f>VLOOKUP(СВОД2023[[#This Row],[ФО]],СПРАВОЧНИК!H:P,2,0)</f>
        <v>Приволжский ФО</v>
      </c>
    </row>
    <row r="604" spans="1:11" x14ac:dyDescent="0.2">
      <c r="A604" t="s">
        <v>649</v>
      </c>
      <c r="B604" t="s">
        <v>640</v>
      </c>
      <c r="C604" s="1" t="s">
        <v>411</v>
      </c>
      <c r="D604" s="1" t="s">
        <v>419</v>
      </c>
      <c r="E604" s="2">
        <v>1</v>
      </c>
      <c r="F604" s="3">
        <v>1</v>
      </c>
      <c r="G604" s="2">
        <v>4</v>
      </c>
      <c r="H604" s="3">
        <v>9</v>
      </c>
      <c r="I604" s="68" t="str">
        <f>VLOOKUP(C604,СПРАВОЧНИК!B:D,2,0)</f>
        <v>ЕВРОПА</v>
      </c>
      <c r="J604" s="68" t="str">
        <f>VLOOKUP(C604,СПРАВОЧНИК!B:D,3,0)</f>
        <v>ИНОМАРКИ</v>
      </c>
      <c r="K604" s="69" t="str">
        <f>VLOOKUP(СВОД2023[[#This Row],[ФО]],СПРАВОЧНИК!H:P,2,0)</f>
        <v>Приволжский ФО</v>
      </c>
    </row>
    <row r="605" spans="1:11" x14ac:dyDescent="0.2">
      <c r="A605" t="s">
        <v>649</v>
      </c>
      <c r="B605" t="s">
        <v>640</v>
      </c>
      <c r="C605" s="1" t="s">
        <v>411</v>
      </c>
      <c r="D605" s="1" t="s">
        <v>420</v>
      </c>
      <c r="E605" s="2"/>
      <c r="F605" s="3">
        <v>5</v>
      </c>
      <c r="G605" s="2">
        <v>8</v>
      </c>
      <c r="H605" s="3">
        <v>48</v>
      </c>
      <c r="I605" s="68" t="str">
        <f>VLOOKUP(C605,СПРАВОЧНИК!B:D,2,0)</f>
        <v>ЕВРОПА</v>
      </c>
      <c r="J605" s="68" t="str">
        <f>VLOOKUP(C605,СПРАВОЧНИК!B:D,3,0)</f>
        <v>ИНОМАРКИ</v>
      </c>
      <c r="K605" s="69" t="str">
        <f>VLOOKUP(СВОД2023[[#This Row],[ФО]],СПРАВОЧНИК!H:P,2,0)</f>
        <v>Приволжский ФО</v>
      </c>
    </row>
    <row r="606" spans="1:11" x14ac:dyDescent="0.2">
      <c r="A606" t="s">
        <v>649</v>
      </c>
      <c r="B606" t="s">
        <v>640</v>
      </c>
      <c r="C606" s="1" t="s">
        <v>411</v>
      </c>
      <c r="D606" s="1" t="s">
        <v>421</v>
      </c>
      <c r="E606" s="2">
        <v>7</v>
      </c>
      <c r="F606" s="3">
        <v>5</v>
      </c>
      <c r="G606" s="2">
        <v>24</v>
      </c>
      <c r="H606" s="3">
        <v>138</v>
      </c>
      <c r="I606" s="68" t="str">
        <f>VLOOKUP(C606,СПРАВОЧНИК!B:D,2,0)</f>
        <v>ЕВРОПА</v>
      </c>
      <c r="J606" s="68" t="str">
        <f>VLOOKUP(C606,СПРАВОЧНИК!B:D,3,0)</f>
        <v>ИНОМАРКИ</v>
      </c>
      <c r="K606" s="69" t="str">
        <f>VLOOKUP(СВОД2023[[#This Row],[ФО]],СПРАВОЧНИК!H:P,2,0)</f>
        <v>Приволжский ФО</v>
      </c>
    </row>
    <row r="607" spans="1:11" x14ac:dyDescent="0.2">
      <c r="A607" t="s">
        <v>649</v>
      </c>
      <c r="B607" t="s">
        <v>640</v>
      </c>
      <c r="C607" s="1" t="s">
        <v>411</v>
      </c>
      <c r="D607" s="1" t="s">
        <v>422</v>
      </c>
      <c r="E607" s="2">
        <v>10</v>
      </c>
      <c r="F607" s="3">
        <v>9</v>
      </c>
      <c r="G607" s="2">
        <v>71</v>
      </c>
      <c r="H607" s="3">
        <v>154</v>
      </c>
      <c r="I607" s="68" t="str">
        <f>VLOOKUP(C607,СПРАВОЧНИК!B:D,2,0)</f>
        <v>ЕВРОПА</v>
      </c>
      <c r="J607" s="68" t="str">
        <f>VLOOKUP(C607,СПРАВОЧНИК!B:D,3,0)</f>
        <v>ИНОМАРКИ</v>
      </c>
      <c r="K607" s="69" t="str">
        <f>VLOOKUP(СВОД2023[[#This Row],[ФО]],СПРАВОЧНИК!H:P,2,0)</f>
        <v>Приволжский ФО</v>
      </c>
    </row>
    <row r="608" spans="1:11" x14ac:dyDescent="0.2">
      <c r="A608" t="s">
        <v>649</v>
      </c>
      <c r="B608" t="s">
        <v>640</v>
      </c>
      <c r="C608" s="1" t="s">
        <v>411</v>
      </c>
      <c r="D608" s="1" t="s">
        <v>424</v>
      </c>
      <c r="E608" s="2">
        <v>9</v>
      </c>
      <c r="F608" s="3">
        <v>3</v>
      </c>
      <c r="G608" s="2">
        <v>52</v>
      </c>
      <c r="H608" s="3">
        <v>77</v>
      </c>
      <c r="I608" s="68" t="str">
        <f>VLOOKUP(C608,СПРАВОЧНИК!B:D,2,0)</f>
        <v>ЕВРОПА</v>
      </c>
      <c r="J608" s="68" t="str">
        <f>VLOOKUP(C608,СПРАВОЧНИК!B:D,3,0)</f>
        <v>ИНОМАРКИ</v>
      </c>
      <c r="K608" s="69" t="str">
        <f>VLOOKUP(СВОД2023[[#This Row],[ФО]],СПРАВОЧНИК!H:P,2,0)</f>
        <v>Приволжский ФО</v>
      </c>
    </row>
    <row r="609" spans="1:11" x14ac:dyDescent="0.2">
      <c r="A609" t="s">
        <v>649</v>
      </c>
      <c r="B609" t="s">
        <v>640</v>
      </c>
      <c r="C609" s="1" t="s">
        <v>411</v>
      </c>
      <c r="D609" s="1" t="s">
        <v>426</v>
      </c>
      <c r="E609" s="2">
        <v>1</v>
      </c>
      <c r="F609" s="3"/>
      <c r="G609" s="2">
        <v>1</v>
      </c>
      <c r="H609" s="3"/>
      <c r="I609" s="68" t="str">
        <f>VLOOKUP(C609,СПРАВОЧНИК!B:D,2,0)</f>
        <v>ЕВРОПА</v>
      </c>
      <c r="J609" s="68" t="str">
        <f>VLOOKUP(C609,СПРАВОЧНИК!B:D,3,0)</f>
        <v>ИНОМАРКИ</v>
      </c>
      <c r="K609" s="69" t="str">
        <f>VLOOKUP(СВОД2023[[#This Row],[ФО]],СПРАВОЧНИК!H:P,2,0)</f>
        <v>Приволжский ФО</v>
      </c>
    </row>
    <row r="610" spans="1:11" x14ac:dyDescent="0.2">
      <c r="A610" t="s">
        <v>649</v>
      </c>
      <c r="B610" t="s">
        <v>640</v>
      </c>
      <c r="C610" s="1" t="s">
        <v>411</v>
      </c>
      <c r="D610" s="1" t="s">
        <v>427</v>
      </c>
      <c r="E610" s="2"/>
      <c r="F610" s="3"/>
      <c r="G610" s="2"/>
      <c r="H610" s="3">
        <v>1</v>
      </c>
      <c r="I610" s="68" t="str">
        <f>VLOOKUP(C610,СПРАВОЧНИК!B:D,2,0)</f>
        <v>ЕВРОПА</v>
      </c>
      <c r="J610" s="68" t="str">
        <f>VLOOKUP(C610,СПРАВОЧНИК!B:D,3,0)</f>
        <v>ИНОМАРКИ</v>
      </c>
      <c r="K610" s="69" t="str">
        <f>VLOOKUP(СВОД2023[[#This Row],[ФО]],СПРАВОЧНИК!H:P,2,0)</f>
        <v>Приволжский ФО</v>
      </c>
    </row>
    <row r="611" spans="1:11" x14ac:dyDescent="0.2">
      <c r="A611" t="s">
        <v>649</v>
      </c>
      <c r="B611" t="s">
        <v>640</v>
      </c>
      <c r="C611" s="1" t="s">
        <v>411</v>
      </c>
      <c r="D611" s="1" t="s">
        <v>428</v>
      </c>
      <c r="E611" s="2">
        <v>1</v>
      </c>
      <c r="F611" s="3"/>
      <c r="G611" s="2">
        <v>1</v>
      </c>
      <c r="H611" s="3"/>
      <c r="I611" s="68" t="str">
        <f>VLOOKUP(C611,СПРАВОЧНИК!B:D,2,0)</f>
        <v>ЕВРОПА</v>
      </c>
      <c r="J611" s="68" t="str">
        <f>VLOOKUP(C611,СПРАВОЧНИК!B:D,3,0)</f>
        <v>ИНОМАРКИ</v>
      </c>
      <c r="K611" s="69" t="str">
        <f>VLOOKUP(СВОД2023[[#This Row],[ФО]],СПРАВОЧНИК!H:P,2,0)</f>
        <v>Приволжский ФО</v>
      </c>
    </row>
    <row r="612" spans="1:11" x14ac:dyDescent="0.2">
      <c r="A612" t="s">
        <v>649</v>
      </c>
      <c r="B612" t="s">
        <v>640</v>
      </c>
      <c r="C612" s="1" t="s">
        <v>411</v>
      </c>
      <c r="D612" s="1" t="s">
        <v>429</v>
      </c>
      <c r="E612" s="2"/>
      <c r="F612" s="3"/>
      <c r="G612" s="2">
        <v>5</v>
      </c>
      <c r="H612" s="3"/>
      <c r="I612" s="68" t="str">
        <f>VLOOKUP(C612,СПРАВОЧНИК!B:D,2,0)</f>
        <v>ЕВРОПА</v>
      </c>
      <c r="J612" s="68" t="str">
        <f>VLOOKUP(C612,СПРАВОЧНИК!B:D,3,0)</f>
        <v>ИНОМАРКИ</v>
      </c>
      <c r="K612" s="69" t="str">
        <f>VLOOKUP(СВОД2023[[#This Row],[ФО]],СПРАВОЧНИК!H:P,2,0)</f>
        <v>Приволжский ФО</v>
      </c>
    </row>
    <row r="613" spans="1:11" x14ac:dyDescent="0.2">
      <c r="A613" t="s">
        <v>649</v>
      </c>
      <c r="B613" t="s">
        <v>640</v>
      </c>
      <c r="C613" s="1" t="s">
        <v>411</v>
      </c>
      <c r="D613" s="1" t="s">
        <v>430</v>
      </c>
      <c r="E613" s="2">
        <v>8</v>
      </c>
      <c r="F613" s="3">
        <v>4</v>
      </c>
      <c r="G613" s="2">
        <v>32</v>
      </c>
      <c r="H613" s="3">
        <v>35</v>
      </c>
      <c r="I613" s="68" t="str">
        <f>VLOOKUP(C613,СПРАВОЧНИК!B:D,2,0)</f>
        <v>ЕВРОПА</v>
      </c>
      <c r="J613" s="68" t="str">
        <f>VLOOKUP(C613,СПРАВОЧНИК!B:D,3,0)</f>
        <v>ИНОМАРКИ</v>
      </c>
      <c r="K613" s="69" t="str">
        <f>VLOOKUP(СВОД2023[[#This Row],[ФО]],СПРАВОЧНИК!H:P,2,0)</f>
        <v>Приволжский ФО</v>
      </c>
    </row>
    <row r="614" spans="1:11" x14ac:dyDescent="0.2">
      <c r="A614" t="s">
        <v>649</v>
      </c>
      <c r="B614" t="s">
        <v>640</v>
      </c>
      <c r="C614" s="1" t="s">
        <v>411</v>
      </c>
      <c r="D614" s="1" t="s">
        <v>431</v>
      </c>
      <c r="E614" s="2"/>
      <c r="F614" s="3"/>
      <c r="G614" s="2">
        <v>1</v>
      </c>
      <c r="H614" s="3"/>
      <c r="I614" s="68" t="str">
        <f>VLOOKUP(C614,СПРАВОЧНИК!B:D,2,0)</f>
        <v>ЕВРОПА</v>
      </c>
      <c r="J614" s="68" t="str">
        <f>VLOOKUP(C614,СПРАВОЧНИК!B:D,3,0)</f>
        <v>ИНОМАРКИ</v>
      </c>
      <c r="K614" s="69" t="str">
        <f>VLOOKUP(СВОД2023[[#This Row],[ФО]],СПРАВОЧНИК!H:P,2,0)</f>
        <v>Приволжский ФО</v>
      </c>
    </row>
    <row r="615" spans="1:11" x14ac:dyDescent="0.2">
      <c r="A615" t="s">
        <v>649</v>
      </c>
      <c r="B615" t="s">
        <v>640</v>
      </c>
      <c r="C615" s="1" t="s">
        <v>437</v>
      </c>
      <c r="D615" s="1" t="s">
        <v>438</v>
      </c>
      <c r="E615" s="2"/>
      <c r="F615" s="3"/>
      <c r="G615" s="2">
        <v>7</v>
      </c>
      <c r="H615" s="3">
        <v>27</v>
      </c>
      <c r="I615" s="68" t="str">
        <f>VLOOKUP(C615,СПРАВОЧНИК!B:D,2,0)</f>
        <v>ЕВРОПА</v>
      </c>
      <c r="J615" s="68" t="str">
        <f>VLOOKUP(C615,СПРАВОЧНИК!B:D,3,0)</f>
        <v>ИНОМАРКИ</v>
      </c>
      <c r="K615" s="69" t="str">
        <f>VLOOKUP(СВОД2023[[#This Row],[ФО]],СПРАВОЧНИК!H:P,2,0)</f>
        <v>Приволжский ФО</v>
      </c>
    </row>
    <row r="616" spans="1:11" x14ac:dyDescent="0.2">
      <c r="A616" t="s">
        <v>649</v>
      </c>
      <c r="B616" t="s">
        <v>640</v>
      </c>
      <c r="C616" s="1" t="s">
        <v>439</v>
      </c>
      <c r="D616" s="1" t="s">
        <v>440</v>
      </c>
      <c r="E616" s="2"/>
      <c r="F616" s="3"/>
      <c r="G616" s="2">
        <v>1</v>
      </c>
      <c r="H616" s="3"/>
      <c r="I616" s="68" t="str">
        <f>VLOOKUP(C616,СПРАВОЧНИК!B:D,2,0)</f>
        <v>ЯПОНИЯ</v>
      </c>
      <c r="J616" s="68" t="str">
        <f>VLOOKUP(C616,СПРАВОЧНИК!B:D,3,0)</f>
        <v>ИНОМАРКИ</v>
      </c>
      <c r="K616" s="69" t="str">
        <f>VLOOKUP(СВОД2023[[#This Row],[ФО]],СПРАВОЧНИК!H:P,2,0)</f>
        <v>Приволжский ФО</v>
      </c>
    </row>
    <row r="617" spans="1:11" x14ac:dyDescent="0.2">
      <c r="A617" t="s">
        <v>649</v>
      </c>
      <c r="B617" t="s">
        <v>640</v>
      </c>
      <c r="C617" s="1" t="s">
        <v>439</v>
      </c>
      <c r="D617" s="1" t="s">
        <v>441</v>
      </c>
      <c r="E617" s="2">
        <v>5</v>
      </c>
      <c r="F617" s="3">
        <v>5</v>
      </c>
      <c r="G617" s="2">
        <v>63</v>
      </c>
      <c r="H617" s="3">
        <v>144</v>
      </c>
      <c r="I617" s="68" t="str">
        <f>VLOOKUP(C617,СПРАВОЧНИК!B:D,2,0)</f>
        <v>ЯПОНИЯ</v>
      </c>
      <c r="J617" s="68" t="str">
        <f>VLOOKUP(C617,СПРАВОЧНИК!B:D,3,0)</f>
        <v>ИНОМАРКИ</v>
      </c>
      <c r="K617" s="69" t="str">
        <f>VLOOKUP(СВОД2023[[#This Row],[ФО]],СПРАВОЧНИК!H:P,2,0)</f>
        <v>Приволжский ФО</v>
      </c>
    </row>
    <row r="618" spans="1:11" x14ac:dyDescent="0.2">
      <c r="A618" t="s">
        <v>649</v>
      </c>
      <c r="B618" t="s">
        <v>640</v>
      </c>
      <c r="C618" s="1" t="s">
        <v>439</v>
      </c>
      <c r="D618" s="1" t="s">
        <v>442</v>
      </c>
      <c r="E618" s="2">
        <v>4</v>
      </c>
      <c r="F618" s="3">
        <v>4</v>
      </c>
      <c r="G618" s="2">
        <v>13</v>
      </c>
      <c r="H618" s="3">
        <v>38</v>
      </c>
      <c r="I618" s="68" t="str">
        <f>VLOOKUP(C618,СПРАВОЧНИК!B:D,2,0)</f>
        <v>ЯПОНИЯ</v>
      </c>
      <c r="J618" s="68" t="str">
        <f>VLOOKUP(C618,СПРАВОЧНИК!B:D,3,0)</f>
        <v>ИНОМАРКИ</v>
      </c>
      <c r="K618" s="69" t="str">
        <f>VLOOKUP(СВОД2023[[#This Row],[ФО]],СПРАВОЧНИК!H:P,2,0)</f>
        <v>Приволжский ФО</v>
      </c>
    </row>
    <row r="619" spans="1:11" x14ac:dyDescent="0.2">
      <c r="A619" t="s">
        <v>649</v>
      </c>
      <c r="B619" t="s">
        <v>640</v>
      </c>
      <c r="C619" s="1" t="s">
        <v>439</v>
      </c>
      <c r="D619" s="1" t="s">
        <v>444</v>
      </c>
      <c r="E619" s="2"/>
      <c r="F619" s="3"/>
      <c r="G619" s="2">
        <v>2</v>
      </c>
      <c r="H619" s="3"/>
      <c r="I619" s="68" t="str">
        <f>VLOOKUP(C619,СПРАВОЧНИК!B:D,2,0)</f>
        <v>ЯПОНИЯ</v>
      </c>
      <c r="J619" s="68" t="str">
        <f>VLOOKUP(C619,СПРАВОЧНИК!B:D,3,0)</f>
        <v>ИНОМАРКИ</v>
      </c>
      <c r="K619" s="69" t="str">
        <f>VLOOKUP(СВОД2023[[#This Row],[ФО]],СПРАВОЧНИК!H:P,2,0)</f>
        <v>Приволжский ФО</v>
      </c>
    </row>
    <row r="620" spans="1:11" x14ac:dyDescent="0.2">
      <c r="A620" t="s">
        <v>649</v>
      </c>
      <c r="B620" t="s">
        <v>640</v>
      </c>
      <c r="C620" s="1" t="s">
        <v>439</v>
      </c>
      <c r="D620" s="1" t="s">
        <v>445</v>
      </c>
      <c r="E620" s="2">
        <v>38</v>
      </c>
      <c r="F620" s="3">
        <v>1</v>
      </c>
      <c r="G620" s="2">
        <v>187</v>
      </c>
      <c r="H620" s="3">
        <v>1</v>
      </c>
      <c r="I620" s="68" t="str">
        <f>VLOOKUP(C620,СПРАВОЧНИК!B:D,2,0)</f>
        <v>ЯПОНИЯ</v>
      </c>
      <c r="J620" s="68" t="str">
        <f>VLOOKUP(C620,СПРАВОЧНИК!B:D,3,0)</f>
        <v>ИНОМАРКИ</v>
      </c>
      <c r="K620" s="69" t="str">
        <f>VLOOKUP(СВОД2023[[#This Row],[ФО]],СПРАВОЧНИК!H:P,2,0)</f>
        <v>Приволжский ФО</v>
      </c>
    </row>
    <row r="621" spans="1:11" x14ac:dyDescent="0.2">
      <c r="A621" t="s">
        <v>649</v>
      </c>
      <c r="B621" t="s">
        <v>640</v>
      </c>
      <c r="C621" s="1" t="s">
        <v>439</v>
      </c>
      <c r="D621" s="1" t="s">
        <v>446</v>
      </c>
      <c r="E621" s="2">
        <v>25</v>
      </c>
      <c r="F621" s="3">
        <v>4</v>
      </c>
      <c r="G621" s="2">
        <v>204</v>
      </c>
      <c r="H621" s="3">
        <v>8</v>
      </c>
      <c r="I621" s="68" t="str">
        <f>VLOOKUP(C621,СПРАВОЧНИК!B:D,2,0)</f>
        <v>ЯПОНИЯ</v>
      </c>
      <c r="J621" s="68" t="str">
        <f>VLOOKUP(C621,СПРАВОЧНИК!B:D,3,0)</f>
        <v>ИНОМАРКИ</v>
      </c>
      <c r="K621" s="69" t="str">
        <f>VLOOKUP(СВОД2023[[#This Row],[ФО]],СПРАВОЧНИК!H:P,2,0)</f>
        <v>Приволжский ФО</v>
      </c>
    </row>
    <row r="622" spans="1:11" x14ac:dyDescent="0.2">
      <c r="A622" t="s">
        <v>649</v>
      </c>
      <c r="B622" t="s">
        <v>640</v>
      </c>
      <c r="C622" s="1" t="s">
        <v>439</v>
      </c>
      <c r="D622" s="1" t="s">
        <v>447</v>
      </c>
      <c r="E622" s="2">
        <v>107</v>
      </c>
      <c r="F622" s="3">
        <v>33</v>
      </c>
      <c r="G622" s="2">
        <v>294</v>
      </c>
      <c r="H622" s="3">
        <v>871</v>
      </c>
      <c r="I622" s="68" t="str">
        <f>VLOOKUP(C622,СПРАВОЧНИК!B:D,2,0)</f>
        <v>ЯПОНИЯ</v>
      </c>
      <c r="J622" s="68" t="str">
        <f>VLOOKUP(C622,СПРАВОЧНИК!B:D,3,0)</f>
        <v>ИНОМАРКИ</v>
      </c>
      <c r="K622" s="69" t="str">
        <f>VLOOKUP(СВОД2023[[#This Row],[ФО]],СПРАВОЧНИК!H:P,2,0)</f>
        <v>Приволжский ФО</v>
      </c>
    </row>
    <row r="623" spans="1:11" x14ac:dyDescent="0.2">
      <c r="A623" t="s">
        <v>649</v>
      </c>
      <c r="B623" t="s">
        <v>640</v>
      </c>
      <c r="C623" s="1" t="s">
        <v>439</v>
      </c>
      <c r="D623" s="1" t="s">
        <v>448</v>
      </c>
      <c r="E623" s="2"/>
      <c r="F623" s="3">
        <v>16</v>
      </c>
      <c r="G623" s="2">
        <v>52</v>
      </c>
      <c r="H623" s="3">
        <v>38</v>
      </c>
      <c r="I623" s="68" t="str">
        <f>VLOOKUP(C623,СПРАВОЧНИК!B:D,2,0)</f>
        <v>ЯПОНИЯ</v>
      </c>
      <c r="J623" s="68" t="str">
        <f>VLOOKUP(C623,СПРАВОЧНИК!B:D,3,0)</f>
        <v>ИНОМАРКИ</v>
      </c>
      <c r="K623" s="69" t="str">
        <f>VLOOKUP(СВОД2023[[#This Row],[ФО]],СПРАВОЧНИК!H:P,2,0)</f>
        <v>Приволжский ФО</v>
      </c>
    </row>
    <row r="624" spans="1:11" x14ac:dyDescent="0.2">
      <c r="A624" t="s">
        <v>649</v>
      </c>
      <c r="B624" t="s">
        <v>640</v>
      </c>
      <c r="C624" s="1" t="s">
        <v>439</v>
      </c>
      <c r="D624" s="1" t="s">
        <v>449</v>
      </c>
      <c r="E624" s="2">
        <v>9</v>
      </c>
      <c r="F624" s="3">
        <v>51</v>
      </c>
      <c r="G624" s="2">
        <v>52</v>
      </c>
      <c r="H624" s="3">
        <v>230</v>
      </c>
      <c r="I624" s="68" t="str">
        <f>VLOOKUP(C624,СПРАВОЧНИК!B:D,2,0)</f>
        <v>ЯПОНИЯ</v>
      </c>
      <c r="J624" s="68" t="str">
        <f>VLOOKUP(C624,СПРАВОЧНИК!B:D,3,0)</f>
        <v>ИНОМАРКИ</v>
      </c>
      <c r="K624" s="69" t="str">
        <f>VLOOKUP(СВОД2023[[#This Row],[ФО]],СПРАВОЧНИК!H:P,2,0)</f>
        <v>Приволжский ФО</v>
      </c>
    </row>
    <row r="625" spans="1:11" x14ac:dyDescent="0.2">
      <c r="A625" t="s">
        <v>649</v>
      </c>
      <c r="B625" t="s">
        <v>640</v>
      </c>
      <c r="C625" s="1" t="s">
        <v>439</v>
      </c>
      <c r="D625" s="1" t="s">
        <v>450</v>
      </c>
      <c r="E625" s="2">
        <v>1</v>
      </c>
      <c r="F625" s="3"/>
      <c r="G625" s="2">
        <v>1</v>
      </c>
      <c r="H625" s="3"/>
      <c r="I625" s="68" t="str">
        <f>VLOOKUP(C625,СПРАВОЧНИК!B:D,2,0)</f>
        <v>ЯПОНИЯ</v>
      </c>
      <c r="J625" s="68" t="str">
        <f>VLOOKUP(C625,СПРАВОЧНИК!B:D,3,0)</f>
        <v>ИНОМАРКИ</v>
      </c>
      <c r="K625" s="69" t="str">
        <f>VLOOKUP(СВОД2023[[#This Row],[ФО]],СПРАВОЧНИК!H:P,2,0)</f>
        <v>Приволжский ФО</v>
      </c>
    </row>
    <row r="626" spans="1:11" x14ac:dyDescent="0.2">
      <c r="A626" t="s">
        <v>649</v>
      </c>
      <c r="B626" t="s">
        <v>640</v>
      </c>
      <c r="C626" s="1" t="s">
        <v>451</v>
      </c>
      <c r="D626" s="1" t="s">
        <v>454</v>
      </c>
      <c r="E626" s="2">
        <v>3</v>
      </c>
      <c r="F626" s="3"/>
      <c r="G626" s="2">
        <v>3</v>
      </c>
      <c r="H626" s="3"/>
      <c r="I626" s="68" t="str">
        <f>VLOOKUP(C626,СПРАВОЧНИК!B:D,2,0)</f>
        <v>КИТАЙ</v>
      </c>
      <c r="J626" s="68" t="str">
        <f>VLOOKUP(C626,СПРАВОЧНИК!B:D,3,0)</f>
        <v>ИНОМАРКИ</v>
      </c>
      <c r="K626" s="69" t="str">
        <f>VLOOKUP(СВОД2023[[#This Row],[ФО]],СПРАВОЧНИК!H:P,2,0)</f>
        <v>Приволжский ФО</v>
      </c>
    </row>
    <row r="627" spans="1:11" x14ac:dyDescent="0.2">
      <c r="A627" t="s">
        <v>649</v>
      </c>
      <c r="B627" t="s">
        <v>640</v>
      </c>
      <c r="C627" s="1" t="s">
        <v>456</v>
      </c>
      <c r="D627" s="1" t="s">
        <v>457</v>
      </c>
      <c r="E627" s="2"/>
      <c r="F627" s="3"/>
      <c r="G627" s="2">
        <v>1</v>
      </c>
      <c r="H627" s="3"/>
      <c r="I627" s="68" t="str">
        <f>VLOOKUP(C627,СПРАВОЧНИК!B:D,2,0)</f>
        <v>ЯПОНИЯ</v>
      </c>
      <c r="J627" s="68" t="str">
        <f>VLOOKUP(C627,СПРАВОЧНИК!B:D,3,0)</f>
        <v>ИНОМАРКИ</v>
      </c>
      <c r="K627" s="69" t="str">
        <f>VLOOKUP(СВОД2023[[#This Row],[ФО]],СПРАВОЧНИК!H:P,2,0)</f>
        <v>Приволжский ФО</v>
      </c>
    </row>
    <row r="628" spans="1:11" x14ac:dyDescent="0.2">
      <c r="A628" t="s">
        <v>649</v>
      </c>
      <c r="B628" t="s">
        <v>640</v>
      </c>
      <c r="C628" s="1" t="s">
        <v>456</v>
      </c>
      <c r="D628" s="1" t="s">
        <v>458</v>
      </c>
      <c r="E628" s="2"/>
      <c r="F628" s="3"/>
      <c r="G628" s="2">
        <v>1</v>
      </c>
      <c r="H628" s="3"/>
      <c r="I628" s="68" t="str">
        <f>VLOOKUP(C628,СПРАВОЧНИК!B:D,2,0)</f>
        <v>ЯПОНИЯ</v>
      </c>
      <c r="J628" s="68" t="str">
        <f>VLOOKUP(C628,СПРАВОЧНИК!B:D,3,0)</f>
        <v>ИНОМАРКИ</v>
      </c>
      <c r="K628" s="69" t="str">
        <f>VLOOKUP(СВОД2023[[#This Row],[ФО]],СПРАВОЧНИК!H:P,2,0)</f>
        <v>Приволжский ФО</v>
      </c>
    </row>
    <row r="629" spans="1:11" x14ac:dyDescent="0.2">
      <c r="A629" t="s">
        <v>649</v>
      </c>
      <c r="B629" t="s">
        <v>640</v>
      </c>
      <c r="C629" s="1" t="s">
        <v>456</v>
      </c>
      <c r="D629" s="1" t="s">
        <v>461</v>
      </c>
      <c r="E629" s="2">
        <v>1</v>
      </c>
      <c r="F629" s="3"/>
      <c r="G629" s="2">
        <v>1</v>
      </c>
      <c r="H629" s="3"/>
      <c r="I629" s="68" t="str">
        <f>VLOOKUP(C629,СПРАВОЧНИК!B:D,2,0)</f>
        <v>ЯПОНИЯ</v>
      </c>
      <c r="J629" s="68" t="str">
        <f>VLOOKUP(C629,СПРАВОЧНИК!B:D,3,0)</f>
        <v>ИНОМАРКИ</v>
      </c>
      <c r="K629" s="69" t="str">
        <f>VLOOKUP(СВОД2023[[#This Row],[ФО]],СПРАВОЧНИК!H:P,2,0)</f>
        <v>Приволжский ФО</v>
      </c>
    </row>
    <row r="630" spans="1:11" x14ac:dyDescent="0.2">
      <c r="A630" t="s">
        <v>649</v>
      </c>
      <c r="B630" t="s">
        <v>640</v>
      </c>
      <c r="C630" s="1" t="s">
        <v>456</v>
      </c>
      <c r="D630" s="1" t="s">
        <v>462</v>
      </c>
      <c r="E630" s="2"/>
      <c r="F630" s="3">
        <v>1</v>
      </c>
      <c r="G630" s="2">
        <v>3</v>
      </c>
      <c r="H630" s="3">
        <v>3</v>
      </c>
      <c r="I630" s="68" t="str">
        <f>VLOOKUP(C630,СПРАВОЧНИК!B:D,2,0)</f>
        <v>ЯПОНИЯ</v>
      </c>
      <c r="J630" s="68" t="str">
        <f>VLOOKUP(C630,СПРАВОЧНИК!B:D,3,0)</f>
        <v>ИНОМАРКИ</v>
      </c>
      <c r="K630" s="69" t="str">
        <f>VLOOKUP(СВОД2023[[#This Row],[ФО]],СПРАВОЧНИК!H:P,2,0)</f>
        <v>Приволжский ФО</v>
      </c>
    </row>
    <row r="631" spans="1:11" x14ac:dyDescent="0.2">
      <c r="A631" t="s">
        <v>649</v>
      </c>
      <c r="B631" t="s">
        <v>640</v>
      </c>
      <c r="C631" s="1" t="s">
        <v>456</v>
      </c>
      <c r="D631" s="1" t="s">
        <v>464</v>
      </c>
      <c r="E631" s="2">
        <v>1</v>
      </c>
      <c r="F631" s="3">
        <v>6</v>
      </c>
      <c r="G631" s="2">
        <v>4</v>
      </c>
      <c r="H631" s="3">
        <v>86</v>
      </c>
      <c r="I631" s="68" t="str">
        <f>VLOOKUP(C631,СПРАВОЧНИК!B:D,2,0)</f>
        <v>ЯПОНИЯ</v>
      </c>
      <c r="J631" s="68" t="str">
        <f>VLOOKUP(C631,СПРАВОЧНИК!B:D,3,0)</f>
        <v>ИНОМАРКИ</v>
      </c>
      <c r="K631" s="69" t="str">
        <f>VLOOKUP(СВОД2023[[#This Row],[ФО]],СПРАВОЧНИК!H:P,2,0)</f>
        <v>Приволжский ФО</v>
      </c>
    </row>
    <row r="632" spans="1:11" x14ac:dyDescent="0.2">
      <c r="A632" t="s">
        <v>649</v>
      </c>
      <c r="B632" t="s">
        <v>640</v>
      </c>
      <c r="C632" s="1" t="s">
        <v>456</v>
      </c>
      <c r="D632" s="1" t="s">
        <v>682</v>
      </c>
      <c r="E632" s="2"/>
      <c r="F632" s="3"/>
      <c r="G632" s="2">
        <v>1</v>
      </c>
      <c r="H632" s="3"/>
      <c r="I632" s="68" t="str">
        <f>VLOOKUP(C632,СПРАВОЧНИК!B:D,2,0)</f>
        <v>ЯПОНИЯ</v>
      </c>
      <c r="J632" s="68" t="str">
        <f>VLOOKUP(C632,СПРАВОЧНИК!B:D,3,0)</f>
        <v>ИНОМАРКИ</v>
      </c>
      <c r="K632" s="69" t="str">
        <f>VLOOKUP(СВОД2023[[#This Row],[ФО]],СПРАВОЧНИК!H:P,2,0)</f>
        <v>Приволжский ФО</v>
      </c>
    </row>
    <row r="633" spans="1:11" x14ac:dyDescent="0.2">
      <c r="A633" t="s">
        <v>649</v>
      </c>
      <c r="B633" t="s">
        <v>640</v>
      </c>
      <c r="C633" s="1" t="s">
        <v>456</v>
      </c>
      <c r="D633" s="1" t="s">
        <v>1020</v>
      </c>
      <c r="E633" s="2">
        <v>1</v>
      </c>
      <c r="F633" s="3"/>
      <c r="G633" s="2">
        <v>1</v>
      </c>
      <c r="H633" s="3"/>
      <c r="I633" s="68" t="str">
        <f>VLOOKUP(C633,СПРАВОЧНИК!B:D,2,0)</f>
        <v>ЯПОНИЯ</v>
      </c>
      <c r="J633" s="68" t="str">
        <f>VLOOKUP(C633,СПРАВОЧНИК!B:D,3,0)</f>
        <v>ИНОМАРКИ</v>
      </c>
      <c r="K633" s="69" t="str">
        <f>VLOOKUP(СВОД2023[[#This Row],[ФО]],СПРАВОЧНИК!H:P,2,0)</f>
        <v>Приволжский ФО</v>
      </c>
    </row>
    <row r="634" spans="1:11" x14ac:dyDescent="0.2">
      <c r="A634" t="s">
        <v>649</v>
      </c>
      <c r="B634" t="s">
        <v>640</v>
      </c>
      <c r="C634" s="1" t="s">
        <v>456</v>
      </c>
      <c r="D634" s="1" t="s">
        <v>466</v>
      </c>
      <c r="E634" s="2"/>
      <c r="F634" s="3"/>
      <c r="G634" s="2">
        <v>2</v>
      </c>
      <c r="H634" s="3"/>
      <c r="I634" s="68" t="str">
        <f>VLOOKUP(C634,СПРАВОЧНИК!B:D,2,0)</f>
        <v>ЯПОНИЯ</v>
      </c>
      <c r="J634" s="68" t="str">
        <f>VLOOKUP(C634,СПРАВОЧНИК!B:D,3,0)</f>
        <v>ИНОМАРКИ</v>
      </c>
      <c r="K634" s="69" t="str">
        <f>VLOOKUP(СВОД2023[[#This Row],[ФО]],СПРАВОЧНИК!H:P,2,0)</f>
        <v>Приволжский ФО</v>
      </c>
    </row>
    <row r="635" spans="1:11" x14ac:dyDescent="0.2">
      <c r="A635" t="s">
        <v>649</v>
      </c>
      <c r="B635" t="s">
        <v>640</v>
      </c>
      <c r="C635" s="1" t="s">
        <v>456</v>
      </c>
      <c r="D635" s="1" t="s">
        <v>1021</v>
      </c>
      <c r="E635" s="2"/>
      <c r="F635" s="3">
        <v>1</v>
      </c>
      <c r="G635" s="2"/>
      <c r="H635" s="3">
        <v>1</v>
      </c>
      <c r="I635" s="68" t="str">
        <f>VLOOKUP(C635,СПРАВОЧНИК!B:D,2,0)</f>
        <v>ЯПОНИЯ</v>
      </c>
      <c r="J635" s="68" t="str">
        <f>VLOOKUP(C635,СПРАВОЧНИК!B:D,3,0)</f>
        <v>ИНОМАРКИ</v>
      </c>
      <c r="K635" s="69" t="str">
        <f>VLOOKUP(СВОД2023[[#This Row],[ФО]],СПРАВОЧНИК!H:P,2,0)</f>
        <v>Приволжский ФО</v>
      </c>
    </row>
    <row r="636" spans="1:11" x14ac:dyDescent="0.2">
      <c r="A636" t="s">
        <v>649</v>
      </c>
      <c r="B636" t="s">
        <v>640</v>
      </c>
      <c r="C636" s="1" t="s">
        <v>456</v>
      </c>
      <c r="D636" s="1" t="s">
        <v>467</v>
      </c>
      <c r="E636" s="2">
        <v>1</v>
      </c>
      <c r="F636" s="3">
        <v>3</v>
      </c>
      <c r="G636" s="2">
        <v>2</v>
      </c>
      <c r="H636" s="3">
        <v>14</v>
      </c>
      <c r="I636" s="68" t="str">
        <f>VLOOKUP(C636,СПРАВОЧНИК!B:D,2,0)</f>
        <v>ЯПОНИЯ</v>
      </c>
      <c r="J636" s="68" t="str">
        <f>VLOOKUP(C636,СПРАВОЧНИК!B:D,3,0)</f>
        <v>ИНОМАРКИ</v>
      </c>
      <c r="K636" s="69" t="str">
        <f>VLOOKUP(СВОД2023[[#This Row],[ФО]],СПРАВОЧНИК!H:P,2,0)</f>
        <v>Приволжский ФО</v>
      </c>
    </row>
    <row r="637" spans="1:11" x14ac:dyDescent="0.2">
      <c r="A637" t="s">
        <v>649</v>
      </c>
      <c r="B637" t="s">
        <v>640</v>
      </c>
      <c r="C637" s="1" t="s">
        <v>456</v>
      </c>
      <c r="D637" s="1" t="s">
        <v>468</v>
      </c>
      <c r="E637" s="2">
        <v>1</v>
      </c>
      <c r="F637" s="3"/>
      <c r="G637" s="2">
        <v>4</v>
      </c>
      <c r="H637" s="3"/>
      <c r="I637" s="68" t="str">
        <f>VLOOKUP(C637,СПРАВОЧНИК!B:D,2,0)</f>
        <v>ЯПОНИЯ</v>
      </c>
      <c r="J637" s="68" t="str">
        <f>VLOOKUP(C637,СПРАВОЧНИК!B:D,3,0)</f>
        <v>ИНОМАРКИ</v>
      </c>
      <c r="K637" s="69" t="str">
        <f>VLOOKUP(СВОД2023[[#This Row],[ФО]],СПРАВОЧНИК!H:P,2,0)</f>
        <v>Приволжский ФО</v>
      </c>
    </row>
    <row r="638" spans="1:11" x14ac:dyDescent="0.2">
      <c r="A638" t="s">
        <v>649</v>
      </c>
      <c r="B638" t="s">
        <v>640</v>
      </c>
      <c r="C638" s="1" t="s">
        <v>456</v>
      </c>
      <c r="D638" s="1" t="s">
        <v>469</v>
      </c>
      <c r="E638" s="2">
        <v>9</v>
      </c>
      <c r="F638" s="3">
        <v>48</v>
      </c>
      <c r="G638" s="2">
        <v>69</v>
      </c>
      <c r="H638" s="3">
        <v>766</v>
      </c>
      <c r="I638" s="68" t="str">
        <f>VLOOKUP(C638,СПРАВОЧНИК!B:D,2,0)</f>
        <v>ЯПОНИЯ</v>
      </c>
      <c r="J638" s="68" t="str">
        <f>VLOOKUP(C638,СПРАВОЧНИК!B:D,3,0)</f>
        <v>ИНОМАРКИ</v>
      </c>
      <c r="K638" s="69" t="str">
        <f>VLOOKUP(СВОД2023[[#This Row],[ФО]],СПРАВОЧНИК!H:P,2,0)</f>
        <v>Приволжский ФО</v>
      </c>
    </row>
    <row r="639" spans="1:11" x14ac:dyDescent="0.2">
      <c r="A639" t="s">
        <v>649</v>
      </c>
      <c r="B639" t="s">
        <v>640</v>
      </c>
      <c r="C639" s="1" t="s">
        <v>456</v>
      </c>
      <c r="D639" s="1" t="s">
        <v>470</v>
      </c>
      <c r="E639" s="2">
        <v>2</v>
      </c>
      <c r="F639" s="3"/>
      <c r="G639" s="2">
        <v>3</v>
      </c>
      <c r="H639" s="3"/>
      <c r="I639" s="68" t="str">
        <f>VLOOKUP(C639,СПРАВОЧНИК!B:D,2,0)</f>
        <v>ЯПОНИЯ</v>
      </c>
      <c r="J639" s="68" t="str">
        <f>VLOOKUP(C639,СПРАВОЧНИК!B:D,3,0)</f>
        <v>ИНОМАРКИ</v>
      </c>
      <c r="K639" s="69" t="str">
        <f>VLOOKUP(СВОД2023[[#This Row],[ФО]],СПРАВОЧНИК!H:P,2,0)</f>
        <v>Приволжский ФО</v>
      </c>
    </row>
    <row r="640" spans="1:11" x14ac:dyDescent="0.2">
      <c r="A640" t="s">
        <v>649</v>
      </c>
      <c r="B640" t="s">
        <v>640</v>
      </c>
      <c r="C640" s="1" t="s">
        <v>456</v>
      </c>
      <c r="D640" s="1" t="s">
        <v>472</v>
      </c>
      <c r="E640" s="2">
        <v>1</v>
      </c>
      <c r="F640" s="3">
        <v>22</v>
      </c>
      <c r="G640" s="2">
        <v>9</v>
      </c>
      <c r="H640" s="3">
        <v>259</v>
      </c>
      <c r="I640" s="68" t="str">
        <f>VLOOKUP(C640,СПРАВОЧНИК!B:D,2,0)</f>
        <v>ЯПОНИЯ</v>
      </c>
      <c r="J640" s="68" t="str">
        <f>VLOOKUP(C640,СПРАВОЧНИК!B:D,3,0)</f>
        <v>ИНОМАРКИ</v>
      </c>
      <c r="K640" s="69" t="str">
        <f>VLOOKUP(СВОД2023[[#This Row],[ФО]],СПРАВОЧНИК!H:P,2,0)</f>
        <v>Приволжский ФО</v>
      </c>
    </row>
    <row r="641" spans="1:11" x14ac:dyDescent="0.2">
      <c r="A641" t="s">
        <v>649</v>
      </c>
      <c r="B641" t="s">
        <v>640</v>
      </c>
      <c r="C641" s="1" t="s">
        <v>456</v>
      </c>
      <c r="D641" s="1" t="s">
        <v>473</v>
      </c>
      <c r="E641" s="2"/>
      <c r="F641" s="3"/>
      <c r="G641" s="2">
        <v>1</v>
      </c>
      <c r="H641" s="3"/>
      <c r="I641" s="68" t="str">
        <f>VLOOKUP(C641,СПРАВОЧНИК!B:D,2,0)</f>
        <v>ЯПОНИЯ</v>
      </c>
      <c r="J641" s="68" t="str">
        <f>VLOOKUP(C641,СПРАВОЧНИК!B:D,3,0)</f>
        <v>ИНОМАРКИ</v>
      </c>
      <c r="K641" s="69" t="str">
        <f>VLOOKUP(СВОД2023[[#This Row],[ФО]],СПРАВОЧНИК!H:P,2,0)</f>
        <v>Приволжский ФО</v>
      </c>
    </row>
    <row r="642" spans="1:11" x14ac:dyDescent="0.2">
      <c r="A642" t="s">
        <v>649</v>
      </c>
      <c r="B642" t="s">
        <v>640</v>
      </c>
      <c r="C642" s="1" t="s">
        <v>456</v>
      </c>
      <c r="D642" s="1" t="s">
        <v>474</v>
      </c>
      <c r="E642" s="2">
        <v>2</v>
      </c>
      <c r="F642" s="3">
        <v>38</v>
      </c>
      <c r="G642" s="2">
        <v>29</v>
      </c>
      <c r="H642" s="3">
        <v>723</v>
      </c>
      <c r="I642" s="68" t="str">
        <f>VLOOKUP(C642,СПРАВОЧНИК!B:D,2,0)</f>
        <v>ЯПОНИЯ</v>
      </c>
      <c r="J642" s="68" t="str">
        <f>VLOOKUP(C642,СПРАВОЧНИК!B:D,3,0)</f>
        <v>ИНОМАРКИ</v>
      </c>
      <c r="K642" s="69" t="str">
        <f>VLOOKUP(СВОД2023[[#This Row],[ФО]],СПРАВОЧНИК!H:P,2,0)</f>
        <v>Приволжский ФО</v>
      </c>
    </row>
    <row r="643" spans="1:11" x14ac:dyDescent="0.2">
      <c r="A643" t="s">
        <v>649</v>
      </c>
      <c r="B643" t="s">
        <v>640</v>
      </c>
      <c r="C643" s="1" t="s">
        <v>475</v>
      </c>
      <c r="D643" s="1" t="s">
        <v>476</v>
      </c>
      <c r="E643" s="2">
        <v>521</v>
      </c>
      <c r="F643" s="3"/>
      <c r="G643" s="2">
        <v>2328</v>
      </c>
      <c r="H643" s="3"/>
      <c r="I643" s="68" t="str">
        <f>VLOOKUP(C643,СПРАВОЧНИК!B:D,2,0)</f>
        <v>КИТАЙ</v>
      </c>
      <c r="J643" s="68" t="str">
        <f>VLOOKUP(C643,СПРАВОЧНИК!B:D,3,0)</f>
        <v>ИНОМАРКИ</v>
      </c>
      <c r="K643" s="69" t="str">
        <f>VLOOKUP(СВОД2023[[#This Row],[ФО]],СПРАВОЧНИК!H:P,2,0)</f>
        <v>Приволжский ФО</v>
      </c>
    </row>
    <row r="644" spans="1:11" x14ac:dyDescent="0.2">
      <c r="A644" t="s">
        <v>649</v>
      </c>
      <c r="B644" t="s">
        <v>640</v>
      </c>
      <c r="C644" s="1" t="s">
        <v>475</v>
      </c>
      <c r="D644" s="1" t="s">
        <v>683</v>
      </c>
      <c r="E644" s="2">
        <v>71</v>
      </c>
      <c r="F644" s="3"/>
      <c r="G644" s="2">
        <v>82</v>
      </c>
      <c r="H644" s="3"/>
      <c r="I644" s="68" t="str">
        <f>VLOOKUP(C644,СПРАВОЧНИК!B:D,2,0)</f>
        <v>КИТАЙ</v>
      </c>
      <c r="J644" s="68" t="str">
        <f>VLOOKUP(C644,СПРАВОЧНИК!B:D,3,0)</f>
        <v>ИНОМАРКИ</v>
      </c>
      <c r="K644" s="69" t="str">
        <f>VLOOKUP(СВОД2023[[#This Row],[ФО]],СПРАВОЧНИК!H:P,2,0)</f>
        <v>Приволжский ФО</v>
      </c>
    </row>
    <row r="645" spans="1:11" x14ac:dyDescent="0.2">
      <c r="A645" t="s">
        <v>649</v>
      </c>
      <c r="B645" t="s">
        <v>640</v>
      </c>
      <c r="C645" s="1" t="s">
        <v>477</v>
      </c>
      <c r="D645" s="1" t="s">
        <v>479</v>
      </c>
      <c r="E645" s="2"/>
      <c r="F645" s="3"/>
      <c r="G645" s="2"/>
      <c r="H645" s="3">
        <v>8</v>
      </c>
      <c r="I645" s="68" t="str">
        <f>VLOOKUP(C645,СПРАВОЧНИК!B:D,2,0)</f>
        <v>ЕВРОПА</v>
      </c>
      <c r="J645" s="68" t="str">
        <f>VLOOKUP(C645,СПРАВОЧНИК!B:D,3,0)</f>
        <v>ИНОМАРКИ</v>
      </c>
      <c r="K645" s="69" t="str">
        <f>VLOOKUP(СВОД2023[[#This Row],[ФО]],СПРАВОЧНИК!H:P,2,0)</f>
        <v>Приволжский ФО</v>
      </c>
    </row>
    <row r="646" spans="1:11" x14ac:dyDescent="0.2">
      <c r="A646" t="s">
        <v>649</v>
      </c>
      <c r="B646" t="s">
        <v>640</v>
      </c>
      <c r="C646" s="1" t="s">
        <v>477</v>
      </c>
      <c r="D646" s="1" t="s">
        <v>480</v>
      </c>
      <c r="E646" s="2"/>
      <c r="F646" s="3"/>
      <c r="G646" s="2">
        <v>1</v>
      </c>
      <c r="H646" s="3"/>
      <c r="I646" s="68" t="str">
        <f>VLOOKUP(C646,СПРАВОЧНИК!B:D,2,0)</f>
        <v>ЕВРОПА</v>
      </c>
      <c r="J646" s="68" t="str">
        <f>VLOOKUP(C646,СПРАВОЧНИК!B:D,3,0)</f>
        <v>ИНОМАРКИ</v>
      </c>
      <c r="K646" s="69" t="str">
        <f>VLOOKUP(СВОД2023[[#This Row],[ФО]],СПРАВОЧНИК!H:P,2,0)</f>
        <v>Приволжский ФО</v>
      </c>
    </row>
    <row r="647" spans="1:11" x14ac:dyDescent="0.2">
      <c r="A647" t="s">
        <v>649</v>
      </c>
      <c r="B647" t="s">
        <v>640</v>
      </c>
      <c r="C647" s="1" t="s">
        <v>477</v>
      </c>
      <c r="D647" s="1" t="s">
        <v>481</v>
      </c>
      <c r="E647" s="2"/>
      <c r="F647" s="3"/>
      <c r="G647" s="2"/>
      <c r="H647" s="3">
        <v>4</v>
      </c>
      <c r="I647" s="68" t="str">
        <f>VLOOKUP(C647,СПРАВОЧНИК!B:D,2,0)</f>
        <v>ЕВРОПА</v>
      </c>
      <c r="J647" s="68" t="str">
        <f>VLOOKUP(C647,СПРАВОЧНИК!B:D,3,0)</f>
        <v>ИНОМАРКИ</v>
      </c>
      <c r="K647" s="69" t="str">
        <f>VLOOKUP(СВОД2023[[#This Row],[ФО]],СПРАВОЧНИК!H:P,2,0)</f>
        <v>Приволжский ФО</v>
      </c>
    </row>
    <row r="648" spans="1:11" x14ac:dyDescent="0.2">
      <c r="A648" t="s">
        <v>649</v>
      </c>
      <c r="B648" t="s">
        <v>640</v>
      </c>
      <c r="C648" s="1" t="s">
        <v>485</v>
      </c>
      <c r="D648" s="1" t="s">
        <v>486</v>
      </c>
      <c r="E648" s="2"/>
      <c r="F648" s="3">
        <v>2</v>
      </c>
      <c r="G648" s="2"/>
      <c r="H648" s="3">
        <v>9</v>
      </c>
      <c r="I648" s="68" t="str">
        <f>VLOOKUP(C648,СПРАВОЧНИК!B:D,2,0)</f>
        <v>ЕВРОПА</v>
      </c>
      <c r="J648" s="68" t="str">
        <f>VLOOKUP(C648,СПРАВОЧНИК!B:D,3,0)</f>
        <v>ИНОМАРКИ</v>
      </c>
      <c r="K648" s="69" t="str">
        <f>VLOOKUP(СВОД2023[[#This Row],[ФО]],СПРАВОЧНИК!H:P,2,0)</f>
        <v>Приволжский ФО</v>
      </c>
    </row>
    <row r="649" spans="1:11" x14ac:dyDescent="0.2">
      <c r="A649" t="s">
        <v>649</v>
      </c>
      <c r="B649" t="s">
        <v>640</v>
      </c>
      <c r="C649" s="1" t="s">
        <v>485</v>
      </c>
      <c r="D649" s="1" t="s">
        <v>488</v>
      </c>
      <c r="E649" s="2"/>
      <c r="F649" s="3">
        <v>2</v>
      </c>
      <c r="G649" s="2"/>
      <c r="H649" s="3">
        <v>12</v>
      </c>
      <c r="I649" s="68" t="str">
        <f>VLOOKUP(C649,СПРАВОЧНИК!B:D,2,0)</f>
        <v>ЕВРОПА</v>
      </c>
      <c r="J649" s="68" t="str">
        <f>VLOOKUP(C649,СПРАВОЧНИК!B:D,3,0)</f>
        <v>ИНОМАРКИ</v>
      </c>
      <c r="K649" s="69" t="str">
        <f>VLOOKUP(СВОД2023[[#This Row],[ФО]],СПРАВОЧНИК!H:P,2,0)</f>
        <v>Приволжский ФО</v>
      </c>
    </row>
    <row r="650" spans="1:11" x14ac:dyDescent="0.2">
      <c r="A650" t="s">
        <v>649</v>
      </c>
      <c r="B650" t="s">
        <v>640</v>
      </c>
      <c r="C650" s="1" t="s">
        <v>485</v>
      </c>
      <c r="D650" s="1" t="s">
        <v>489</v>
      </c>
      <c r="E650" s="2">
        <v>1</v>
      </c>
      <c r="F650" s="3"/>
      <c r="G650" s="2">
        <v>1</v>
      </c>
      <c r="H650" s="3"/>
      <c r="I650" s="68" t="str">
        <f>VLOOKUP(C650,СПРАВОЧНИК!B:D,2,0)</f>
        <v>ЕВРОПА</v>
      </c>
      <c r="J650" s="68" t="str">
        <f>VLOOKUP(C650,СПРАВОЧНИК!B:D,3,0)</f>
        <v>ИНОМАРКИ</v>
      </c>
      <c r="K650" s="69" t="str">
        <f>VLOOKUP(СВОД2023[[#This Row],[ФО]],СПРАВОЧНИК!H:P,2,0)</f>
        <v>Приволжский ФО</v>
      </c>
    </row>
    <row r="651" spans="1:11" x14ac:dyDescent="0.2">
      <c r="A651" t="s">
        <v>649</v>
      </c>
      <c r="B651" t="s">
        <v>640</v>
      </c>
      <c r="C651" s="1" t="s">
        <v>485</v>
      </c>
      <c r="D651" s="1" t="s">
        <v>490</v>
      </c>
      <c r="E651" s="2"/>
      <c r="F651" s="3"/>
      <c r="G651" s="2"/>
      <c r="H651" s="3">
        <v>2</v>
      </c>
      <c r="I651" s="68" t="str">
        <f>VLOOKUP(C651,СПРАВОЧНИК!B:D,2,0)</f>
        <v>ЕВРОПА</v>
      </c>
      <c r="J651" s="68" t="str">
        <f>VLOOKUP(C651,СПРАВОЧНИК!B:D,3,0)</f>
        <v>ИНОМАРКИ</v>
      </c>
      <c r="K651" s="69" t="str">
        <f>VLOOKUP(СВОД2023[[#This Row],[ФО]],СПРАВОЧНИК!H:P,2,0)</f>
        <v>Приволжский ФО</v>
      </c>
    </row>
    <row r="652" spans="1:11" x14ac:dyDescent="0.2">
      <c r="A652" t="s">
        <v>649</v>
      </c>
      <c r="B652" t="s">
        <v>640</v>
      </c>
      <c r="C652" s="1" t="s">
        <v>493</v>
      </c>
      <c r="D652" s="1" t="s">
        <v>495</v>
      </c>
      <c r="E652" s="2">
        <v>5</v>
      </c>
      <c r="F652" s="3">
        <v>3</v>
      </c>
      <c r="G652" s="2">
        <v>66</v>
      </c>
      <c r="H652" s="3">
        <v>87</v>
      </c>
      <c r="I652" s="68" t="str">
        <f>VLOOKUP(C652,СПРАВОЧНИК!B:D,2,0)</f>
        <v>ЕВРОПА</v>
      </c>
      <c r="J652" s="68" t="str">
        <f>VLOOKUP(C652,СПРАВОЧНИК!B:D,3,0)</f>
        <v>ИНОМАРКИ</v>
      </c>
      <c r="K652" s="69" t="str">
        <f>VLOOKUP(СВОД2023[[#This Row],[ФО]],СПРАВОЧНИК!H:P,2,0)</f>
        <v>Приволжский ФО</v>
      </c>
    </row>
    <row r="653" spans="1:11" x14ac:dyDescent="0.2">
      <c r="A653" t="s">
        <v>649</v>
      </c>
      <c r="B653" t="s">
        <v>640</v>
      </c>
      <c r="C653" s="1" t="s">
        <v>493</v>
      </c>
      <c r="D653" s="1" t="s">
        <v>497</v>
      </c>
      <c r="E653" s="2"/>
      <c r="F653" s="3">
        <v>2</v>
      </c>
      <c r="G653" s="2">
        <v>6</v>
      </c>
      <c r="H653" s="3">
        <v>33</v>
      </c>
      <c r="I653" s="68" t="str">
        <f>VLOOKUP(C653,СПРАВОЧНИК!B:D,2,0)</f>
        <v>ЕВРОПА</v>
      </c>
      <c r="J653" s="68" t="str">
        <f>VLOOKUP(C653,СПРАВОЧНИК!B:D,3,0)</f>
        <v>ИНОМАРКИ</v>
      </c>
      <c r="K653" s="69" t="str">
        <f>VLOOKUP(СВОД2023[[#This Row],[ФО]],СПРАВОЧНИК!H:P,2,0)</f>
        <v>Приволжский ФО</v>
      </c>
    </row>
    <row r="654" spans="1:11" x14ac:dyDescent="0.2">
      <c r="A654" t="s">
        <v>649</v>
      </c>
      <c r="B654" t="s">
        <v>640</v>
      </c>
      <c r="C654" s="1" t="s">
        <v>493</v>
      </c>
      <c r="D654" s="1" t="s">
        <v>498</v>
      </c>
      <c r="E654" s="2"/>
      <c r="F654" s="3"/>
      <c r="G654" s="2">
        <v>1</v>
      </c>
      <c r="H654" s="3">
        <v>8</v>
      </c>
      <c r="I654" s="68" t="str">
        <f>VLOOKUP(C654,СПРАВОЧНИК!B:D,2,0)</f>
        <v>ЕВРОПА</v>
      </c>
      <c r="J654" s="68" t="str">
        <f>VLOOKUP(C654,СПРАВОЧНИК!B:D,3,0)</f>
        <v>ИНОМАРКИ</v>
      </c>
      <c r="K654" s="69" t="str">
        <f>VLOOKUP(СВОД2023[[#This Row],[ФО]],СПРАВОЧНИК!H:P,2,0)</f>
        <v>Приволжский ФО</v>
      </c>
    </row>
    <row r="655" spans="1:11" x14ac:dyDescent="0.2">
      <c r="A655" t="s">
        <v>649</v>
      </c>
      <c r="B655" t="s">
        <v>640</v>
      </c>
      <c r="C655" s="1" t="s">
        <v>493</v>
      </c>
      <c r="D655" s="1" t="s">
        <v>499</v>
      </c>
      <c r="E655" s="2"/>
      <c r="F655" s="3"/>
      <c r="G655" s="2">
        <v>2</v>
      </c>
      <c r="H655" s="3">
        <v>3</v>
      </c>
      <c r="I655" s="68" t="str">
        <f>VLOOKUP(C655,СПРАВОЧНИК!B:D,2,0)</f>
        <v>ЕВРОПА</v>
      </c>
      <c r="J655" s="68" t="str">
        <f>VLOOKUP(C655,СПРАВОЧНИК!B:D,3,0)</f>
        <v>ИНОМАРКИ</v>
      </c>
      <c r="K655" s="69" t="str">
        <f>VLOOKUP(СВОД2023[[#This Row],[ФО]],СПРАВОЧНИК!H:P,2,0)</f>
        <v>Приволжский ФО</v>
      </c>
    </row>
    <row r="656" spans="1:11" x14ac:dyDescent="0.2">
      <c r="A656" t="s">
        <v>649</v>
      </c>
      <c r="B656" t="s">
        <v>640</v>
      </c>
      <c r="C656" s="1" t="s">
        <v>493</v>
      </c>
      <c r="D656" s="1" t="s">
        <v>500</v>
      </c>
      <c r="E656" s="2"/>
      <c r="F656" s="3"/>
      <c r="G656" s="2">
        <v>1</v>
      </c>
      <c r="H656" s="3"/>
      <c r="I656" s="68" t="str">
        <f>VLOOKUP(C656,СПРАВОЧНИК!B:D,2,0)</f>
        <v>ЕВРОПА</v>
      </c>
      <c r="J656" s="68" t="str">
        <f>VLOOKUP(C656,СПРАВОЧНИК!B:D,3,0)</f>
        <v>ИНОМАРКИ</v>
      </c>
      <c r="K656" s="69" t="str">
        <f>VLOOKUP(СВОД2023[[#This Row],[ФО]],СПРАВОЧНИК!H:P,2,0)</f>
        <v>Приволжский ФО</v>
      </c>
    </row>
    <row r="657" spans="1:11" x14ac:dyDescent="0.2">
      <c r="A657" t="s">
        <v>649</v>
      </c>
      <c r="B657" t="s">
        <v>640</v>
      </c>
      <c r="C657" s="1" t="s">
        <v>493</v>
      </c>
      <c r="D657" s="1" t="s">
        <v>501</v>
      </c>
      <c r="E657" s="2"/>
      <c r="F657" s="3">
        <v>2</v>
      </c>
      <c r="G657" s="2">
        <v>1</v>
      </c>
      <c r="H657" s="3">
        <v>11</v>
      </c>
      <c r="I657" s="68" t="str">
        <f>VLOOKUP(C657,СПРАВОЧНИК!B:D,2,0)</f>
        <v>ЕВРОПА</v>
      </c>
      <c r="J657" s="68" t="str">
        <f>VLOOKUP(C657,СПРАВОЧНИК!B:D,3,0)</f>
        <v>ИНОМАРКИ</v>
      </c>
      <c r="K657" s="69" t="str">
        <f>VLOOKUP(СВОД2023[[#This Row],[ФО]],СПРАВОЧНИК!H:P,2,0)</f>
        <v>Приволжский ФО</v>
      </c>
    </row>
    <row r="658" spans="1:11" x14ac:dyDescent="0.2">
      <c r="A658" t="s">
        <v>649</v>
      </c>
      <c r="B658" t="s">
        <v>640</v>
      </c>
      <c r="C658" s="1" t="s">
        <v>502</v>
      </c>
      <c r="D658" s="1" t="s">
        <v>503</v>
      </c>
      <c r="E658" s="2"/>
      <c r="F658" s="3"/>
      <c r="G658" s="2"/>
      <c r="H658" s="3">
        <v>1</v>
      </c>
      <c r="I658" s="68" t="str">
        <f>VLOOKUP(C658,СПРАВОЧНИК!B:D,2,0)</f>
        <v>КОРЕЯ</v>
      </c>
      <c r="J658" s="68" t="str">
        <f>VLOOKUP(C658,СПРАВОЧНИК!B:D,3,0)</f>
        <v>ИНОМАРКИ</v>
      </c>
      <c r="K658" s="69" t="str">
        <f>VLOOKUP(СВОД2023[[#This Row],[ФО]],СПРАВОЧНИК!H:P,2,0)</f>
        <v>Приволжский ФО</v>
      </c>
    </row>
    <row r="659" spans="1:11" x14ac:dyDescent="0.2">
      <c r="A659" t="s">
        <v>649</v>
      </c>
      <c r="B659" t="s">
        <v>640</v>
      </c>
      <c r="C659" s="1" t="s">
        <v>504</v>
      </c>
      <c r="D659" s="1" t="s">
        <v>505</v>
      </c>
      <c r="E659" s="2">
        <v>34</v>
      </c>
      <c r="F659" s="3">
        <v>35</v>
      </c>
      <c r="G659" s="2">
        <v>174</v>
      </c>
      <c r="H659" s="3">
        <v>966</v>
      </c>
      <c r="I659" s="68" t="str">
        <f>VLOOKUP(C659,СПРАВОЧНИК!B:D,2,0)</f>
        <v>ЕВРОПА</v>
      </c>
      <c r="J659" s="68" t="str">
        <f>VLOOKUP(C659,СПРАВОЧНИК!B:D,3,0)</f>
        <v>ИНОМАРКИ</v>
      </c>
      <c r="K659" s="69" t="str">
        <f>VLOOKUP(СВОД2023[[#This Row],[ФО]],СПРАВОЧНИК!H:P,2,0)</f>
        <v>Приволжский ФО</v>
      </c>
    </row>
    <row r="660" spans="1:11" x14ac:dyDescent="0.2">
      <c r="A660" t="s">
        <v>649</v>
      </c>
      <c r="B660" t="s">
        <v>640</v>
      </c>
      <c r="C660" s="1" t="s">
        <v>504</v>
      </c>
      <c r="D660" s="1" t="s">
        <v>506</v>
      </c>
      <c r="E660" s="2">
        <v>9</v>
      </c>
      <c r="F660" s="3">
        <v>148</v>
      </c>
      <c r="G660" s="2">
        <v>91</v>
      </c>
      <c r="H660" s="3">
        <v>2774</v>
      </c>
      <c r="I660" s="68" t="str">
        <f>VLOOKUP(C660,СПРАВОЧНИК!B:D,2,0)</f>
        <v>ЕВРОПА</v>
      </c>
      <c r="J660" s="68" t="str">
        <f>VLOOKUP(C660,СПРАВОЧНИК!B:D,3,0)</f>
        <v>ИНОМАРКИ</v>
      </c>
      <c r="K660" s="69" t="str">
        <f>VLOOKUP(СВОД2023[[#This Row],[ФО]],СПРАВОЧНИК!H:P,2,0)</f>
        <v>Приволжский ФО</v>
      </c>
    </row>
    <row r="661" spans="1:11" x14ac:dyDescent="0.2">
      <c r="A661" t="s">
        <v>649</v>
      </c>
      <c r="B661" t="s">
        <v>640</v>
      </c>
      <c r="C661" s="1" t="s">
        <v>504</v>
      </c>
      <c r="D661" s="1" t="s">
        <v>507</v>
      </c>
      <c r="E661" s="2">
        <v>32</v>
      </c>
      <c r="F661" s="3">
        <v>47</v>
      </c>
      <c r="G661" s="2">
        <v>147</v>
      </c>
      <c r="H661" s="3">
        <v>1022</v>
      </c>
      <c r="I661" s="68" t="str">
        <f>VLOOKUP(C661,СПРАВОЧНИК!B:D,2,0)</f>
        <v>ЕВРОПА</v>
      </c>
      <c r="J661" s="68" t="str">
        <f>VLOOKUP(C661,СПРАВОЧНИК!B:D,3,0)</f>
        <v>ИНОМАРКИ</v>
      </c>
      <c r="K661" s="69" t="str">
        <f>VLOOKUP(СВОД2023[[#This Row],[ФО]],СПРАВОЧНИК!H:P,2,0)</f>
        <v>Приволжский ФО</v>
      </c>
    </row>
    <row r="662" spans="1:11" x14ac:dyDescent="0.2">
      <c r="A662" t="s">
        <v>649</v>
      </c>
      <c r="B662" t="s">
        <v>640</v>
      </c>
      <c r="C662" s="1" t="s">
        <v>504</v>
      </c>
      <c r="D662" s="1" t="s">
        <v>508</v>
      </c>
      <c r="E662" s="2">
        <v>1</v>
      </c>
      <c r="F662" s="3"/>
      <c r="G662" s="2">
        <v>5</v>
      </c>
      <c r="H662" s="3"/>
      <c r="I662" s="68" t="str">
        <f>VLOOKUP(C662,СПРАВОЧНИК!B:D,2,0)</f>
        <v>ЕВРОПА</v>
      </c>
      <c r="J662" s="68" t="str">
        <f>VLOOKUP(C662,СПРАВОЧНИК!B:D,3,0)</f>
        <v>ИНОМАРКИ</v>
      </c>
      <c r="K662" s="69" t="str">
        <f>VLOOKUP(СВОД2023[[#This Row],[ФО]],СПРАВОЧНИК!H:P,2,0)</f>
        <v>Приволжский ФО</v>
      </c>
    </row>
    <row r="663" spans="1:11" x14ac:dyDescent="0.2">
      <c r="A663" t="s">
        <v>649</v>
      </c>
      <c r="B663" t="s">
        <v>640</v>
      </c>
      <c r="C663" s="1" t="s">
        <v>504</v>
      </c>
      <c r="D663" s="1" t="s">
        <v>509</v>
      </c>
      <c r="E663" s="2"/>
      <c r="F663" s="3"/>
      <c r="G663" s="2">
        <v>1</v>
      </c>
      <c r="H663" s="3"/>
      <c r="I663" s="68" t="str">
        <f>VLOOKUP(C663,СПРАВОЧНИК!B:D,2,0)</f>
        <v>ЕВРОПА</v>
      </c>
      <c r="J663" s="68" t="str">
        <f>VLOOKUP(C663,СПРАВОЧНИК!B:D,3,0)</f>
        <v>ИНОМАРКИ</v>
      </c>
      <c r="K663" s="69" t="str">
        <f>VLOOKUP(СВОД2023[[#This Row],[ФО]],СПРАВОЧНИК!H:P,2,0)</f>
        <v>Приволжский ФО</v>
      </c>
    </row>
    <row r="664" spans="1:11" x14ac:dyDescent="0.2">
      <c r="A664" t="s">
        <v>649</v>
      </c>
      <c r="B664" t="s">
        <v>640</v>
      </c>
      <c r="C664" s="1" t="s">
        <v>504</v>
      </c>
      <c r="D664" s="1" t="s">
        <v>510</v>
      </c>
      <c r="E664" s="2">
        <v>34</v>
      </c>
      <c r="F664" s="3">
        <v>90</v>
      </c>
      <c r="G664" s="2">
        <v>341</v>
      </c>
      <c r="H664" s="3">
        <v>1122</v>
      </c>
      <c r="I664" s="68" t="str">
        <f>VLOOKUP(C664,СПРАВОЧНИК!B:D,2,0)</f>
        <v>ЕВРОПА</v>
      </c>
      <c r="J664" s="68" t="str">
        <f>VLOOKUP(C664,СПРАВОЧНИК!B:D,3,0)</f>
        <v>ИНОМАРКИ</v>
      </c>
      <c r="K664" s="69" t="str">
        <f>VLOOKUP(СВОД2023[[#This Row],[ФО]],СПРАВОЧНИК!H:P,2,0)</f>
        <v>Приволжский ФО</v>
      </c>
    </row>
    <row r="665" spans="1:11" x14ac:dyDescent="0.2">
      <c r="A665" t="s">
        <v>649</v>
      </c>
      <c r="B665" t="s">
        <v>640</v>
      </c>
      <c r="C665" s="1" t="s">
        <v>504</v>
      </c>
      <c r="D665" s="1" t="s">
        <v>511</v>
      </c>
      <c r="E665" s="2">
        <v>38</v>
      </c>
      <c r="F665" s="3">
        <v>89</v>
      </c>
      <c r="G665" s="2">
        <v>338</v>
      </c>
      <c r="H665" s="3">
        <v>1047</v>
      </c>
      <c r="I665" s="68" t="str">
        <f>VLOOKUP(C665,СПРАВОЧНИК!B:D,2,0)</f>
        <v>ЕВРОПА</v>
      </c>
      <c r="J665" s="68" t="str">
        <f>VLOOKUP(C665,СПРАВОЧНИК!B:D,3,0)</f>
        <v>ИНОМАРКИ</v>
      </c>
      <c r="K665" s="69" t="str">
        <f>VLOOKUP(СВОД2023[[#This Row],[ФО]],СПРАВОЧНИК!H:P,2,0)</f>
        <v>Приволжский ФО</v>
      </c>
    </row>
    <row r="666" spans="1:11" x14ac:dyDescent="0.2">
      <c r="A666" t="s">
        <v>649</v>
      </c>
      <c r="B666" t="s">
        <v>640</v>
      </c>
      <c r="C666" s="1" t="s">
        <v>517</v>
      </c>
      <c r="D666" s="1" t="s">
        <v>518</v>
      </c>
      <c r="E666" s="2">
        <v>1</v>
      </c>
      <c r="F666" s="3"/>
      <c r="G666" s="2">
        <v>1</v>
      </c>
      <c r="H666" s="3">
        <v>2</v>
      </c>
      <c r="I666" s="68" t="str">
        <f>VLOOKUP(C666,СПРАВОЧНИК!B:D,2,0)</f>
        <v>ЕВРОПА</v>
      </c>
      <c r="J666" s="68" t="str">
        <f>VLOOKUP(C666,СПРАВОЧНИК!B:D,3,0)</f>
        <v>ИНОМАРКИ</v>
      </c>
      <c r="K666" s="69" t="str">
        <f>VLOOKUP(СВОД2023[[#This Row],[ФО]],СПРАВОЧНИК!H:P,2,0)</f>
        <v>Приволжский ФО</v>
      </c>
    </row>
    <row r="667" spans="1:11" x14ac:dyDescent="0.2">
      <c r="A667" t="s">
        <v>649</v>
      </c>
      <c r="B667" t="s">
        <v>640</v>
      </c>
      <c r="C667" s="1" t="s">
        <v>517</v>
      </c>
      <c r="D667" s="1" t="s">
        <v>519</v>
      </c>
      <c r="E667" s="2"/>
      <c r="F667" s="3"/>
      <c r="G667" s="2">
        <v>1</v>
      </c>
      <c r="H667" s="3"/>
      <c r="I667" s="68" t="str">
        <f>VLOOKUP(C667,СПРАВОЧНИК!B:D,2,0)</f>
        <v>ЕВРОПА</v>
      </c>
      <c r="J667" s="68" t="str">
        <f>VLOOKUP(C667,СПРАВОЧНИК!B:D,3,0)</f>
        <v>ИНОМАРКИ</v>
      </c>
      <c r="K667" s="69" t="str">
        <f>VLOOKUP(СВОД2023[[#This Row],[ФО]],СПРАВОЧНИК!H:P,2,0)</f>
        <v>Приволжский ФО</v>
      </c>
    </row>
    <row r="668" spans="1:11" x14ac:dyDescent="0.2">
      <c r="A668" t="s">
        <v>649</v>
      </c>
      <c r="B668" t="s">
        <v>640</v>
      </c>
      <c r="C668" s="1" t="s">
        <v>524</v>
      </c>
      <c r="D668" s="1" t="s">
        <v>525</v>
      </c>
      <c r="E668" s="2"/>
      <c r="F668" s="3"/>
      <c r="G668" s="2">
        <v>1</v>
      </c>
      <c r="H668" s="3"/>
      <c r="I668" s="68" t="str">
        <f>VLOOKUP(C668,СПРАВОЧНИК!B:D,2,0)</f>
        <v>ЕВРОПА</v>
      </c>
      <c r="J668" s="68" t="str">
        <f>VLOOKUP(C668,СПРАВОЧНИК!B:D,3,0)</f>
        <v>ИНОМАРКИ</v>
      </c>
      <c r="K668" s="69" t="str">
        <f>VLOOKUP(СВОД2023[[#This Row],[ФО]],СПРАВОЧНИК!H:P,2,0)</f>
        <v>Приволжский ФО</v>
      </c>
    </row>
    <row r="669" spans="1:11" x14ac:dyDescent="0.2">
      <c r="A669" t="s">
        <v>649</v>
      </c>
      <c r="B669" t="s">
        <v>640</v>
      </c>
      <c r="C669" s="1" t="s">
        <v>524</v>
      </c>
      <c r="D669" s="1" t="s">
        <v>526</v>
      </c>
      <c r="E669" s="2">
        <v>12</v>
      </c>
      <c r="F669" s="3">
        <v>33</v>
      </c>
      <c r="G669" s="2">
        <v>96</v>
      </c>
      <c r="H669" s="3">
        <v>626</v>
      </c>
      <c r="I669" s="68" t="str">
        <f>VLOOKUP(C669,СПРАВОЧНИК!B:D,2,0)</f>
        <v>ЕВРОПА</v>
      </c>
      <c r="J669" s="68" t="str">
        <f>VLOOKUP(C669,СПРАВОЧНИК!B:D,3,0)</f>
        <v>ИНОМАРКИ</v>
      </c>
      <c r="K669" s="69" t="str">
        <f>VLOOKUP(СВОД2023[[#This Row],[ФО]],СПРАВОЧНИК!H:P,2,0)</f>
        <v>Приволжский ФО</v>
      </c>
    </row>
    <row r="670" spans="1:11" x14ac:dyDescent="0.2">
      <c r="A670" t="s">
        <v>649</v>
      </c>
      <c r="B670" t="s">
        <v>640</v>
      </c>
      <c r="C670" s="1" t="s">
        <v>524</v>
      </c>
      <c r="D670" s="1" t="s">
        <v>527</v>
      </c>
      <c r="E670" s="2">
        <v>10</v>
      </c>
      <c r="F670" s="3">
        <v>39</v>
      </c>
      <c r="G670" s="2">
        <v>76</v>
      </c>
      <c r="H670" s="3">
        <v>525</v>
      </c>
      <c r="I670" s="68" t="str">
        <f>VLOOKUP(C670,СПРАВОЧНИК!B:D,2,0)</f>
        <v>ЕВРОПА</v>
      </c>
      <c r="J670" s="68" t="str">
        <f>VLOOKUP(C670,СПРАВОЧНИК!B:D,3,0)</f>
        <v>ИНОМАРКИ</v>
      </c>
      <c r="K670" s="69" t="str">
        <f>VLOOKUP(СВОД2023[[#This Row],[ФО]],СПРАВОЧНИК!H:P,2,0)</f>
        <v>Приволжский ФО</v>
      </c>
    </row>
    <row r="671" spans="1:11" x14ac:dyDescent="0.2">
      <c r="A671" t="s">
        <v>649</v>
      </c>
      <c r="B671" t="s">
        <v>640</v>
      </c>
      <c r="C671" s="1" t="s">
        <v>524</v>
      </c>
      <c r="D671" s="1" t="s">
        <v>528</v>
      </c>
      <c r="E671" s="2"/>
      <c r="F671" s="3">
        <v>14</v>
      </c>
      <c r="G671" s="2">
        <v>17</v>
      </c>
      <c r="H671" s="3">
        <v>233</v>
      </c>
      <c r="I671" s="68" t="str">
        <f>VLOOKUP(C671,СПРАВОЧНИК!B:D,2,0)</f>
        <v>ЕВРОПА</v>
      </c>
      <c r="J671" s="68" t="str">
        <f>VLOOKUP(C671,СПРАВОЧНИК!B:D,3,0)</f>
        <v>ИНОМАРКИ</v>
      </c>
      <c r="K671" s="69" t="str">
        <f>VLOOKUP(СВОД2023[[#This Row],[ФО]],СПРАВОЧНИК!H:P,2,0)</f>
        <v>Приволжский ФО</v>
      </c>
    </row>
    <row r="672" spans="1:11" x14ac:dyDescent="0.2">
      <c r="A672" t="s">
        <v>649</v>
      </c>
      <c r="B672" t="s">
        <v>640</v>
      </c>
      <c r="C672" s="1" t="s">
        <v>524</v>
      </c>
      <c r="D672" s="1" t="s">
        <v>529</v>
      </c>
      <c r="E672" s="2"/>
      <c r="F672" s="3"/>
      <c r="G672" s="2">
        <v>1</v>
      </c>
      <c r="H672" s="3"/>
      <c r="I672" s="68" t="str">
        <f>VLOOKUP(C672,СПРАВОЧНИК!B:D,2,0)</f>
        <v>ЕВРОПА</v>
      </c>
      <c r="J672" s="68" t="str">
        <f>VLOOKUP(C672,СПРАВОЧНИК!B:D,3,0)</f>
        <v>ИНОМАРКИ</v>
      </c>
      <c r="K672" s="69" t="str">
        <f>VLOOKUP(СВОД2023[[#This Row],[ФО]],СПРАВОЧНИК!H:P,2,0)</f>
        <v>Приволжский ФО</v>
      </c>
    </row>
    <row r="673" spans="1:11" x14ac:dyDescent="0.2">
      <c r="A673" t="s">
        <v>649</v>
      </c>
      <c r="B673" t="s">
        <v>640</v>
      </c>
      <c r="C673" s="1" t="s">
        <v>524</v>
      </c>
      <c r="D673" s="1" t="s">
        <v>530</v>
      </c>
      <c r="E673" s="2">
        <v>19</v>
      </c>
      <c r="F673" s="3">
        <v>85</v>
      </c>
      <c r="G673" s="2">
        <v>217</v>
      </c>
      <c r="H673" s="3">
        <v>1212</v>
      </c>
      <c r="I673" s="68" t="str">
        <f>VLOOKUP(C673,СПРАВОЧНИК!B:D,2,0)</f>
        <v>ЕВРОПА</v>
      </c>
      <c r="J673" s="68" t="str">
        <f>VLOOKUP(C673,СПРАВОЧНИК!B:D,3,0)</f>
        <v>ИНОМАРКИ</v>
      </c>
      <c r="K673" s="69" t="str">
        <f>VLOOKUP(СВОД2023[[#This Row],[ФО]],СПРАВОЧНИК!H:P,2,0)</f>
        <v>Приволжский ФО</v>
      </c>
    </row>
    <row r="674" spans="1:11" x14ac:dyDescent="0.2">
      <c r="A674" t="s">
        <v>649</v>
      </c>
      <c r="B674" t="s">
        <v>640</v>
      </c>
      <c r="C674" s="1" t="s">
        <v>524</v>
      </c>
      <c r="D674" s="1" t="s">
        <v>531</v>
      </c>
      <c r="E674" s="2">
        <v>1</v>
      </c>
      <c r="F674" s="3">
        <v>2</v>
      </c>
      <c r="G674" s="2">
        <v>8</v>
      </c>
      <c r="H674" s="3">
        <v>24</v>
      </c>
      <c r="I674" s="68" t="str">
        <f>VLOOKUP(C674,СПРАВОЧНИК!B:D,2,0)</f>
        <v>ЕВРОПА</v>
      </c>
      <c r="J674" s="68" t="str">
        <f>VLOOKUP(C674,СПРАВОЧНИК!B:D,3,0)</f>
        <v>ИНОМАРКИ</v>
      </c>
      <c r="K674" s="69" t="str">
        <f>VLOOKUP(СВОД2023[[#This Row],[ФО]],СПРАВОЧНИК!H:P,2,0)</f>
        <v>Приволжский ФО</v>
      </c>
    </row>
    <row r="675" spans="1:11" x14ac:dyDescent="0.2">
      <c r="A675" t="s">
        <v>649</v>
      </c>
      <c r="B675" t="s">
        <v>640</v>
      </c>
      <c r="C675" s="1" t="s">
        <v>532</v>
      </c>
      <c r="D675" s="1" t="s">
        <v>533</v>
      </c>
      <c r="E675" s="2">
        <v>3</v>
      </c>
      <c r="F675" s="3"/>
      <c r="G675" s="2">
        <v>13</v>
      </c>
      <c r="H675" s="3"/>
      <c r="I675" s="68" t="str">
        <f>VLOOKUP(C675,СПРАВОЧНИК!B:D,2,0)</f>
        <v>КИТАЙ</v>
      </c>
      <c r="J675" s="68" t="str">
        <f>VLOOKUP(C675,СПРАВОЧНИК!B:D,3,0)</f>
        <v>ИНОМАРКИ</v>
      </c>
      <c r="K675" s="69" t="str">
        <f>VLOOKUP(СВОД2023[[#This Row],[ФО]],СПРАВОЧНИК!H:P,2,0)</f>
        <v>Приволжский ФО</v>
      </c>
    </row>
    <row r="676" spans="1:11" x14ac:dyDescent="0.2">
      <c r="A676" t="s">
        <v>649</v>
      </c>
      <c r="B676" t="s">
        <v>640</v>
      </c>
      <c r="C676" s="1" t="s">
        <v>532</v>
      </c>
      <c r="D676" s="1" t="s">
        <v>731</v>
      </c>
      <c r="E676" s="2">
        <v>3</v>
      </c>
      <c r="F676" s="3"/>
      <c r="G676" s="2">
        <v>3</v>
      </c>
      <c r="H676" s="3"/>
      <c r="I676" s="68" t="str">
        <f>VLOOKUP(C676,СПРАВОЧНИК!B:D,2,0)</f>
        <v>КИТАЙ</v>
      </c>
      <c r="J676" s="68" t="str">
        <f>VLOOKUP(C676,СПРАВОЧНИК!B:D,3,0)</f>
        <v>ИНОМАРКИ</v>
      </c>
      <c r="K676" s="69" t="str">
        <f>VLOOKUP(СВОД2023[[#This Row],[ФО]],СПРАВОЧНИК!H:P,2,0)</f>
        <v>Приволжский ФО</v>
      </c>
    </row>
    <row r="677" spans="1:11" x14ac:dyDescent="0.2">
      <c r="A677" t="s">
        <v>649</v>
      </c>
      <c r="B677" t="s">
        <v>640</v>
      </c>
      <c r="C677" s="1" t="s">
        <v>539</v>
      </c>
      <c r="D677" s="1" t="s">
        <v>540</v>
      </c>
      <c r="E677" s="2"/>
      <c r="F677" s="3"/>
      <c r="G677" s="2">
        <v>1</v>
      </c>
      <c r="H677" s="3"/>
      <c r="I677" s="68" t="str">
        <f>VLOOKUP(C677,СПРАВОЧНИК!B:D,2,0)</f>
        <v>КИТАЙ</v>
      </c>
      <c r="J677" s="68" t="str">
        <f>VLOOKUP(C677,СПРАВОЧНИК!B:D,3,0)</f>
        <v>ИНОМАРКИ</v>
      </c>
      <c r="K677" s="69" t="str">
        <f>VLOOKUP(СВОД2023[[#This Row],[ФО]],СПРАВОЧНИК!H:P,2,0)</f>
        <v>Приволжский ФО</v>
      </c>
    </row>
    <row r="678" spans="1:11" x14ac:dyDescent="0.2">
      <c r="A678" t="s">
        <v>649</v>
      </c>
      <c r="B678" t="s">
        <v>640</v>
      </c>
      <c r="C678" s="1" t="s">
        <v>541</v>
      </c>
      <c r="D678" s="1" t="s">
        <v>542</v>
      </c>
      <c r="E678" s="2"/>
      <c r="F678" s="3"/>
      <c r="G678" s="2">
        <v>4</v>
      </c>
      <c r="H678" s="3"/>
      <c r="I678" s="68" t="str">
        <f>VLOOKUP(C678,СПРАВОЧНИК!B:D,2,0)</f>
        <v>КОРЕЯ</v>
      </c>
      <c r="J678" s="68" t="str">
        <f>VLOOKUP(C678,СПРАВОЧНИК!B:D,3,0)</f>
        <v>ИНОМАРКИ</v>
      </c>
      <c r="K678" s="69" t="str">
        <f>VLOOKUP(СВОД2023[[#This Row],[ФО]],СПРАВОЧНИК!H:P,2,0)</f>
        <v>Приволжский ФО</v>
      </c>
    </row>
    <row r="679" spans="1:11" x14ac:dyDescent="0.2">
      <c r="A679" t="s">
        <v>649</v>
      </c>
      <c r="B679" t="s">
        <v>640</v>
      </c>
      <c r="C679" s="1" t="s">
        <v>541</v>
      </c>
      <c r="D679" s="1" t="s">
        <v>684</v>
      </c>
      <c r="E679" s="2"/>
      <c r="F679" s="3"/>
      <c r="G679" s="2">
        <v>1</v>
      </c>
      <c r="H679" s="3"/>
      <c r="I679" s="68" t="str">
        <f>VLOOKUP(C679,СПРАВОЧНИК!B:D,2,0)</f>
        <v>КОРЕЯ</v>
      </c>
      <c r="J679" s="68" t="str">
        <f>VLOOKUP(C679,СПРАВОЧНИК!B:D,3,0)</f>
        <v>ИНОМАРКИ</v>
      </c>
      <c r="K679" s="69" t="str">
        <f>VLOOKUP(СВОД2023[[#This Row],[ФО]],СПРАВОЧНИК!H:P,2,0)</f>
        <v>Приволжский ФО</v>
      </c>
    </row>
    <row r="680" spans="1:11" x14ac:dyDescent="0.2">
      <c r="A680" t="s">
        <v>649</v>
      </c>
      <c r="B680" t="s">
        <v>640</v>
      </c>
      <c r="C680" s="1" t="s">
        <v>544</v>
      </c>
      <c r="D680" s="1" t="s">
        <v>545</v>
      </c>
      <c r="E680" s="2"/>
      <c r="F680" s="3"/>
      <c r="G680" s="2"/>
      <c r="H680" s="3">
        <v>1</v>
      </c>
      <c r="I680" s="68" t="str">
        <f>VLOOKUP(C680,СПРАВОЧНИК!B:D,2,0)</f>
        <v>ЯПОНИЯ</v>
      </c>
      <c r="J680" s="68" t="str">
        <f>VLOOKUP(C680,СПРАВОЧНИК!B:D,3,0)</f>
        <v>ИНОМАРКИ</v>
      </c>
      <c r="K680" s="69" t="str">
        <f>VLOOKUP(СВОД2023[[#This Row],[ФО]],СПРАВОЧНИК!H:P,2,0)</f>
        <v>Приволжский ФО</v>
      </c>
    </row>
    <row r="681" spans="1:11" x14ac:dyDescent="0.2">
      <c r="A681" t="s">
        <v>649</v>
      </c>
      <c r="B681" t="s">
        <v>640</v>
      </c>
      <c r="C681" s="1" t="s">
        <v>544</v>
      </c>
      <c r="D681" s="1" t="s">
        <v>547</v>
      </c>
      <c r="E681" s="2">
        <v>11</v>
      </c>
      <c r="F681" s="3">
        <v>5</v>
      </c>
      <c r="G681" s="2">
        <v>69</v>
      </c>
      <c r="H681" s="3">
        <v>117</v>
      </c>
      <c r="I681" s="68" t="str">
        <f>VLOOKUP(C681,СПРАВОЧНИК!B:D,2,0)</f>
        <v>ЯПОНИЯ</v>
      </c>
      <c r="J681" s="68" t="str">
        <f>VLOOKUP(C681,СПРАВОЧНИК!B:D,3,0)</f>
        <v>ИНОМАРКИ</v>
      </c>
      <c r="K681" s="69" t="str">
        <f>VLOOKUP(СВОД2023[[#This Row],[ФО]],СПРАВОЧНИК!H:P,2,0)</f>
        <v>Приволжский ФО</v>
      </c>
    </row>
    <row r="682" spans="1:11" x14ac:dyDescent="0.2">
      <c r="A682" t="s">
        <v>649</v>
      </c>
      <c r="B682" t="s">
        <v>640</v>
      </c>
      <c r="C682" s="1" t="s">
        <v>544</v>
      </c>
      <c r="D682" s="1" t="s">
        <v>551</v>
      </c>
      <c r="E682" s="2">
        <v>1</v>
      </c>
      <c r="F682" s="3">
        <v>9</v>
      </c>
      <c r="G682" s="2">
        <v>32</v>
      </c>
      <c r="H682" s="3">
        <v>35</v>
      </c>
      <c r="I682" s="68" t="str">
        <f>VLOOKUP(C682,СПРАВОЧНИК!B:D,2,0)</f>
        <v>ЯПОНИЯ</v>
      </c>
      <c r="J682" s="68" t="str">
        <f>VLOOKUP(C682,СПРАВОЧНИК!B:D,3,0)</f>
        <v>ИНОМАРКИ</v>
      </c>
      <c r="K682" s="69" t="str">
        <f>VLOOKUP(СВОД2023[[#This Row],[ФО]],СПРАВОЧНИК!H:P,2,0)</f>
        <v>Приволжский ФО</v>
      </c>
    </row>
    <row r="683" spans="1:11" x14ac:dyDescent="0.2">
      <c r="A683" t="s">
        <v>649</v>
      </c>
      <c r="B683" t="s">
        <v>640</v>
      </c>
      <c r="C683" s="1" t="s">
        <v>544</v>
      </c>
      <c r="D683" s="1" t="s">
        <v>552</v>
      </c>
      <c r="E683" s="2"/>
      <c r="F683" s="3"/>
      <c r="G683" s="2">
        <v>1</v>
      </c>
      <c r="H683" s="3"/>
      <c r="I683" s="68" t="str">
        <f>VLOOKUP(C683,СПРАВОЧНИК!B:D,2,0)</f>
        <v>ЯПОНИЯ</v>
      </c>
      <c r="J683" s="68" t="str">
        <f>VLOOKUP(C683,СПРАВОЧНИК!B:D,3,0)</f>
        <v>ИНОМАРКИ</v>
      </c>
      <c r="K683" s="69" t="str">
        <f>VLOOKUP(СВОД2023[[#This Row],[ФО]],СПРАВОЧНИК!H:P,2,0)</f>
        <v>Приволжский ФО</v>
      </c>
    </row>
    <row r="684" spans="1:11" x14ac:dyDescent="0.2">
      <c r="A684" t="s">
        <v>649</v>
      </c>
      <c r="B684" t="s">
        <v>640</v>
      </c>
      <c r="C684" s="1" t="s">
        <v>544</v>
      </c>
      <c r="D684" s="1" t="s">
        <v>553</v>
      </c>
      <c r="E684" s="2">
        <v>3</v>
      </c>
      <c r="F684" s="3"/>
      <c r="G684" s="2">
        <v>22</v>
      </c>
      <c r="H684" s="3">
        <v>7</v>
      </c>
      <c r="I684" s="68" t="str">
        <f>VLOOKUP(C684,СПРАВОЧНИК!B:D,2,0)</f>
        <v>ЯПОНИЯ</v>
      </c>
      <c r="J684" s="68" t="str">
        <f>VLOOKUP(C684,СПРАВОЧНИК!B:D,3,0)</f>
        <v>ИНОМАРКИ</v>
      </c>
      <c r="K684" s="69" t="str">
        <f>VLOOKUP(СВОД2023[[#This Row],[ФО]],СПРАВОЧНИК!H:P,2,0)</f>
        <v>Приволжский ФО</v>
      </c>
    </row>
    <row r="685" spans="1:11" x14ac:dyDescent="0.2">
      <c r="A685" t="s">
        <v>649</v>
      </c>
      <c r="B685" t="s">
        <v>640</v>
      </c>
      <c r="C685" s="1" t="s">
        <v>544</v>
      </c>
      <c r="D685" s="1" t="s">
        <v>554</v>
      </c>
      <c r="E685" s="2"/>
      <c r="F685" s="3"/>
      <c r="G685" s="2"/>
      <c r="H685" s="3">
        <v>1</v>
      </c>
      <c r="I685" s="68" t="str">
        <f>VLOOKUP(C685,СПРАВОЧНИК!B:D,2,0)</f>
        <v>ЯПОНИЯ</v>
      </c>
      <c r="J685" s="68" t="str">
        <f>VLOOKUP(C685,СПРАВОЧНИК!B:D,3,0)</f>
        <v>ИНОМАРКИ</v>
      </c>
      <c r="K685" s="69" t="str">
        <f>VLOOKUP(СВОД2023[[#This Row],[ФО]],СПРАВОЧНИК!H:P,2,0)</f>
        <v>Приволжский ФО</v>
      </c>
    </row>
    <row r="686" spans="1:11" x14ac:dyDescent="0.2">
      <c r="A686" t="s">
        <v>649</v>
      </c>
      <c r="B686" t="s">
        <v>640</v>
      </c>
      <c r="C686" s="1" t="s">
        <v>555</v>
      </c>
      <c r="D686" s="1" t="s">
        <v>557</v>
      </c>
      <c r="E686" s="2">
        <v>29</v>
      </c>
      <c r="F686" s="3"/>
      <c r="G686" s="2">
        <v>86</v>
      </c>
      <c r="H686" s="3"/>
      <c r="I686" s="68" t="str">
        <f>VLOOKUP(C686,СПРАВОЧНИК!B:D,2,0)</f>
        <v>ЯПОНИЯ</v>
      </c>
      <c r="J686" s="68" t="str">
        <f>VLOOKUP(C686,СПРАВОЧНИК!B:D,3,0)</f>
        <v>ИНОМАРКИ</v>
      </c>
      <c r="K686" s="69" t="str">
        <f>VLOOKUP(СВОД2023[[#This Row],[ФО]],СПРАВОЧНИК!H:P,2,0)</f>
        <v>Приволжский ФО</v>
      </c>
    </row>
    <row r="687" spans="1:11" x14ac:dyDescent="0.2">
      <c r="A687" t="s">
        <v>649</v>
      </c>
      <c r="B687" t="s">
        <v>640</v>
      </c>
      <c r="C687" s="1" t="s">
        <v>555</v>
      </c>
      <c r="D687" s="1" t="s">
        <v>560</v>
      </c>
      <c r="E687" s="2">
        <v>1</v>
      </c>
      <c r="F687" s="3">
        <v>6</v>
      </c>
      <c r="G687" s="2">
        <v>26</v>
      </c>
      <c r="H687" s="3">
        <v>146</v>
      </c>
      <c r="I687" s="68" t="str">
        <f>VLOOKUP(C687,СПРАВОЧНИК!B:D,2,0)</f>
        <v>ЯПОНИЯ</v>
      </c>
      <c r="J687" s="68" t="str">
        <f>VLOOKUP(C687,СПРАВОЧНИК!B:D,3,0)</f>
        <v>ИНОМАРКИ</v>
      </c>
      <c r="K687" s="69" t="str">
        <f>VLOOKUP(СВОД2023[[#This Row],[ФО]],СПРАВОЧНИК!H:P,2,0)</f>
        <v>Приволжский ФО</v>
      </c>
    </row>
    <row r="688" spans="1:11" x14ac:dyDescent="0.2">
      <c r="A688" t="s">
        <v>649</v>
      </c>
      <c r="B688" t="s">
        <v>640</v>
      </c>
      <c r="C688" s="1" t="s">
        <v>555</v>
      </c>
      <c r="D688" s="1" t="s">
        <v>563</v>
      </c>
      <c r="E688" s="2"/>
      <c r="F688" s="3">
        <v>5</v>
      </c>
      <c r="G688" s="2">
        <v>8</v>
      </c>
      <c r="H688" s="3">
        <v>69</v>
      </c>
      <c r="I688" s="68" t="str">
        <f>VLOOKUP(C688,СПРАВОЧНИК!B:D,2,0)</f>
        <v>ЯПОНИЯ</v>
      </c>
      <c r="J688" s="68" t="str">
        <f>VLOOKUP(C688,СПРАВОЧНИК!B:D,3,0)</f>
        <v>ИНОМАРКИ</v>
      </c>
      <c r="K688" s="69" t="str">
        <f>VLOOKUP(СВОД2023[[#This Row],[ФО]],СПРАВОЧНИК!H:P,2,0)</f>
        <v>Приволжский ФО</v>
      </c>
    </row>
    <row r="689" spans="1:11" x14ac:dyDescent="0.2">
      <c r="A689" t="s">
        <v>649</v>
      </c>
      <c r="B689" t="s">
        <v>640</v>
      </c>
      <c r="C689" s="1" t="s">
        <v>555</v>
      </c>
      <c r="D689" s="1" t="s">
        <v>564</v>
      </c>
      <c r="E689" s="2"/>
      <c r="F689" s="3"/>
      <c r="G689" s="2">
        <v>1</v>
      </c>
      <c r="H689" s="3"/>
      <c r="I689" s="68" t="str">
        <f>VLOOKUP(C689,СПРАВОЧНИК!B:D,2,0)</f>
        <v>ЯПОНИЯ</v>
      </c>
      <c r="J689" s="68" t="str">
        <f>VLOOKUP(C689,СПРАВОЧНИК!B:D,3,0)</f>
        <v>ИНОМАРКИ</v>
      </c>
      <c r="K689" s="69" t="str">
        <f>VLOOKUP(СВОД2023[[#This Row],[ФО]],СПРАВОЧНИК!H:P,2,0)</f>
        <v>Приволжский ФО</v>
      </c>
    </row>
    <row r="690" spans="1:11" x14ac:dyDescent="0.2">
      <c r="A690" t="s">
        <v>649</v>
      </c>
      <c r="B690" t="s">
        <v>640</v>
      </c>
      <c r="C690" s="1" t="s">
        <v>555</v>
      </c>
      <c r="D690" s="1" t="s">
        <v>565</v>
      </c>
      <c r="E690" s="2">
        <v>1</v>
      </c>
      <c r="F690" s="3"/>
      <c r="G690" s="2">
        <v>7</v>
      </c>
      <c r="H690" s="3"/>
      <c r="I690" s="68" t="str">
        <f>VLOOKUP(C690,СПРАВОЧНИК!B:D,2,0)</f>
        <v>ЯПОНИЯ</v>
      </c>
      <c r="J690" s="68" t="str">
        <f>VLOOKUP(C690,СПРАВОЧНИК!B:D,3,0)</f>
        <v>ИНОМАРКИ</v>
      </c>
      <c r="K690" s="69" t="str">
        <f>VLOOKUP(СВОД2023[[#This Row],[ФО]],СПРАВОЧНИК!H:P,2,0)</f>
        <v>Приволжский ФО</v>
      </c>
    </row>
    <row r="691" spans="1:11" x14ac:dyDescent="0.2">
      <c r="A691" t="s">
        <v>649</v>
      </c>
      <c r="B691" t="s">
        <v>640</v>
      </c>
      <c r="C691" s="1" t="s">
        <v>555</v>
      </c>
      <c r="D691" s="1" t="s">
        <v>568</v>
      </c>
      <c r="E691" s="2"/>
      <c r="F691" s="3"/>
      <c r="G691" s="2">
        <v>7</v>
      </c>
      <c r="H691" s="3"/>
      <c r="I691" s="68" t="str">
        <f>VLOOKUP(C691,СПРАВОЧНИК!B:D,2,0)</f>
        <v>ЯПОНИЯ</v>
      </c>
      <c r="J691" s="68" t="str">
        <f>VLOOKUP(C691,СПРАВОЧНИК!B:D,3,0)</f>
        <v>ИНОМАРКИ</v>
      </c>
      <c r="K691" s="69" t="str">
        <f>VLOOKUP(СВОД2023[[#This Row],[ФО]],СПРАВОЧНИК!H:P,2,0)</f>
        <v>Приволжский ФО</v>
      </c>
    </row>
    <row r="692" spans="1:11" x14ac:dyDescent="0.2">
      <c r="A692" t="s">
        <v>649</v>
      </c>
      <c r="B692" t="s">
        <v>640</v>
      </c>
      <c r="C692" s="1" t="s">
        <v>555</v>
      </c>
      <c r="D692" s="1" t="s">
        <v>569</v>
      </c>
      <c r="E692" s="2">
        <v>1</v>
      </c>
      <c r="F692" s="3">
        <v>3</v>
      </c>
      <c r="G692" s="2">
        <v>1</v>
      </c>
      <c r="H692" s="3">
        <v>20</v>
      </c>
      <c r="I692" s="68" t="str">
        <f>VLOOKUP(C692,СПРАВОЧНИК!B:D,2,0)</f>
        <v>ЯПОНИЯ</v>
      </c>
      <c r="J692" s="68" t="str">
        <f>VLOOKUP(C692,СПРАВОЧНИК!B:D,3,0)</f>
        <v>ИНОМАРКИ</v>
      </c>
      <c r="K692" s="69" t="str">
        <f>VLOOKUP(СВОД2023[[#This Row],[ФО]],СПРАВОЧНИК!H:P,2,0)</f>
        <v>Приволжский ФО</v>
      </c>
    </row>
    <row r="693" spans="1:11" x14ac:dyDescent="0.2">
      <c r="A693" t="s">
        <v>649</v>
      </c>
      <c r="B693" t="s">
        <v>640</v>
      </c>
      <c r="C693" s="1" t="s">
        <v>555</v>
      </c>
      <c r="D693" s="1" t="s">
        <v>685</v>
      </c>
      <c r="E693" s="2"/>
      <c r="F693" s="3"/>
      <c r="G693" s="2"/>
      <c r="H693" s="3">
        <v>1</v>
      </c>
      <c r="I693" s="68" t="str">
        <f>VLOOKUP(C693,СПРАВОЧНИК!B:D,2,0)</f>
        <v>ЯПОНИЯ</v>
      </c>
      <c r="J693" s="68" t="str">
        <f>VLOOKUP(C693,СПРАВОЧНИК!B:D,3,0)</f>
        <v>ИНОМАРКИ</v>
      </c>
      <c r="K693" s="69" t="str">
        <f>VLOOKUP(СВОД2023[[#This Row],[ФО]],СПРАВОЧНИК!H:P,2,0)</f>
        <v>Приволжский ФО</v>
      </c>
    </row>
    <row r="694" spans="1:11" x14ac:dyDescent="0.2">
      <c r="A694" t="s">
        <v>649</v>
      </c>
      <c r="B694" t="s">
        <v>640</v>
      </c>
      <c r="C694" s="1" t="s">
        <v>571</v>
      </c>
      <c r="D694" s="1" t="s">
        <v>572</v>
      </c>
      <c r="E694" s="2">
        <v>89</v>
      </c>
      <c r="F694" s="3"/>
      <c r="G694" s="2">
        <v>230</v>
      </c>
      <c r="H694" s="3"/>
      <c r="I694" s="68" t="str">
        <f>VLOOKUP(C694,СПРАВОЧНИК!B:D,2,0)</f>
        <v>КИТАЙ</v>
      </c>
      <c r="J694" s="68" t="str">
        <f>VLOOKUP(C694,СПРАВОЧНИК!B:D,3,0)</f>
        <v>ИНОМАРКИ</v>
      </c>
      <c r="K694" s="69" t="str">
        <f>VLOOKUP(СВОД2023[[#This Row],[ФО]],СПРАВОЧНИК!H:P,2,0)</f>
        <v>Приволжский ФО</v>
      </c>
    </row>
    <row r="695" spans="1:11" x14ac:dyDescent="0.2">
      <c r="A695" t="s">
        <v>649</v>
      </c>
      <c r="B695" t="s">
        <v>640</v>
      </c>
      <c r="C695" s="1" t="s">
        <v>571</v>
      </c>
      <c r="D695" s="1" t="s">
        <v>573</v>
      </c>
      <c r="E695" s="2">
        <v>49</v>
      </c>
      <c r="F695" s="3"/>
      <c r="G695" s="2">
        <v>107</v>
      </c>
      <c r="H695" s="3"/>
      <c r="I695" s="68" t="str">
        <f>VLOOKUP(C695,СПРАВОЧНИК!B:D,2,0)</f>
        <v>КИТАЙ</v>
      </c>
      <c r="J695" s="68" t="str">
        <f>VLOOKUP(C695,СПРАВОЧНИК!B:D,3,0)</f>
        <v>ИНОМАРКИ</v>
      </c>
      <c r="K695" s="69" t="str">
        <f>VLOOKUP(СВОД2023[[#This Row],[ФО]],СПРАВОЧНИК!H:P,2,0)</f>
        <v>Приволжский ФО</v>
      </c>
    </row>
    <row r="696" spans="1:11" x14ac:dyDescent="0.2">
      <c r="A696" t="s">
        <v>649</v>
      </c>
      <c r="B696" t="s">
        <v>640</v>
      </c>
      <c r="C696" s="1" t="s">
        <v>574</v>
      </c>
      <c r="D696" s="1" t="s">
        <v>575</v>
      </c>
      <c r="E696" s="2">
        <v>5</v>
      </c>
      <c r="F696" s="3">
        <v>5</v>
      </c>
      <c r="G696" s="2">
        <v>14</v>
      </c>
      <c r="H696" s="3">
        <v>31</v>
      </c>
      <c r="I696" s="68" t="str">
        <f>VLOOKUP(C696,СПРАВОЧНИК!B:D,2,0)</f>
        <v>США</v>
      </c>
      <c r="J696" s="68" t="str">
        <f>VLOOKUP(C696,СПРАВОЧНИК!B:D,3,0)</f>
        <v>ИНОМАРКИ</v>
      </c>
      <c r="K696" s="69" t="str">
        <f>VLOOKUP(СВОД2023[[#This Row],[ФО]],СПРАВОЧНИК!H:P,2,0)</f>
        <v>Приволжский ФО</v>
      </c>
    </row>
    <row r="697" spans="1:11" x14ac:dyDescent="0.2">
      <c r="A697" t="s">
        <v>649</v>
      </c>
      <c r="B697" t="s">
        <v>640</v>
      </c>
      <c r="C697" s="1" t="s">
        <v>574</v>
      </c>
      <c r="D697" s="1" t="s">
        <v>576</v>
      </c>
      <c r="E697" s="2"/>
      <c r="F697" s="3"/>
      <c r="G697" s="2">
        <v>3</v>
      </c>
      <c r="H697" s="3">
        <v>2</v>
      </c>
      <c r="I697" s="68" t="str">
        <f>VLOOKUP(C697,СПРАВОЧНИК!B:D,2,0)</f>
        <v>США</v>
      </c>
      <c r="J697" s="68" t="str">
        <f>VLOOKUP(C697,СПРАВОЧНИК!B:D,3,0)</f>
        <v>ИНОМАРКИ</v>
      </c>
      <c r="K697" s="69" t="str">
        <f>VLOOKUP(СВОД2023[[#This Row],[ФО]],СПРАВОЧНИК!H:P,2,0)</f>
        <v>Приволжский ФО</v>
      </c>
    </row>
    <row r="698" spans="1:11" x14ac:dyDescent="0.2">
      <c r="A698" t="s">
        <v>649</v>
      </c>
      <c r="B698" t="s">
        <v>640</v>
      </c>
      <c r="C698" s="1" t="s">
        <v>574</v>
      </c>
      <c r="D698" s="1" t="s">
        <v>577</v>
      </c>
      <c r="E698" s="2">
        <v>2</v>
      </c>
      <c r="F698" s="3"/>
      <c r="G698" s="2">
        <v>2</v>
      </c>
      <c r="H698" s="3">
        <v>2</v>
      </c>
      <c r="I698" s="68" t="str">
        <f>VLOOKUP(C698,СПРАВОЧНИК!B:D,2,0)</f>
        <v>США</v>
      </c>
      <c r="J698" s="68" t="str">
        <f>VLOOKUP(C698,СПРАВОЧНИК!B:D,3,0)</f>
        <v>ИНОМАРКИ</v>
      </c>
      <c r="K698" s="69" t="str">
        <f>VLOOKUP(СВОД2023[[#This Row],[ФО]],СПРАВОЧНИК!H:P,2,0)</f>
        <v>Приволжский ФО</v>
      </c>
    </row>
    <row r="699" spans="1:11" x14ac:dyDescent="0.2">
      <c r="A699" t="s">
        <v>649</v>
      </c>
      <c r="B699" t="s">
        <v>640</v>
      </c>
      <c r="C699" s="1" t="s">
        <v>574</v>
      </c>
      <c r="D699" s="1" t="s">
        <v>578</v>
      </c>
      <c r="E699" s="2">
        <v>10</v>
      </c>
      <c r="F699" s="3">
        <v>3</v>
      </c>
      <c r="G699" s="2">
        <v>47</v>
      </c>
      <c r="H699" s="3">
        <v>38</v>
      </c>
      <c r="I699" s="68" t="str">
        <f>VLOOKUP(C699,СПРАВОЧНИК!B:D,2,0)</f>
        <v>США</v>
      </c>
      <c r="J699" s="68" t="str">
        <f>VLOOKUP(C699,СПРАВОЧНИК!B:D,3,0)</f>
        <v>ИНОМАРКИ</v>
      </c>
      <c r="K699" s="69" t="str">
        <f>VLOOKUP(СВОД2023[[#This Row],[ФО]],СПРАВОЧНИК!H:P,2,0)</f>
        <v>Приволжский ФО</v>
      </c>
    </row>
    <row r="700" spans="1:11" x14ac:dyDescent="0.2">
      <c r="A700" t="s">
        <v>649</v>
      </c>
      <c r="B700" t="s">
        <v>640</v>
      </c>
      <c r="C700" s="1" t="s">
        <v>579</v>
      </c>
      <c r="D700" s="1" t="s">
        <v>949</v>
      </c>
      <c r="E700" s="2">
        <v>1</v>
      </c>
      <c r="F700" s="3"/>
      <c r="G700" s="2">
        <v>2</v>
      </c>
      <c r="H700" s="3">
        <v>4</v>
      </c>
      <c r="I700" s="68" t="str">
        <f>VLOOKUP(C700,СПРАВОЧНИК!B:D,2,0)</f>
        <v>ЯПОНИЯ</v>
      </c>
      <c r="J700" s="68" t="str">
        <f>VLOOKUP(C700,СПРАВОЧНИК!B:D,3,0)</f>
        <v>ИНОМАРКИ</v>
      </c>
      <c r="K700" s="69" t="str">
        <f>VLOOKUP(СВОД2023[[#This Row],[ФО]],СПРАВОЧНИК!H:P,2,0)</f>
        <v>Приволжский ФО</v>
      </c>
    </row>
    <row r="701" spans="1:11" x14ac:dyDescent="0.2">
      <c r="A701" t="s">
        <v>649</v>
      </c>
      <c r="B701" t="s">
        <v>640</v>
      </c>
      <c r="C701" s="1" t="s">
        <v>579</v>
      </c>
      <c r="D701" s="1" t="s">
        <v>951</v>
      </c>
      <c r="E701" s="2">
        <v>7</v>
      </c>
      <c r="F701" s="3"/>
      <c r="G701" s="2">
        <v>26</v>
      </c>
      <c r="H701" s="3"/>
      <c r="I701" s="68" t="str">
        <f>VLOOKUP(C701,СПРАВОЧНИК!B:D,2,0)</f>
        <v>ЯПОНИЯ</v>
      </c>
      <c r="J701" s="68" t="str">
        <f>VLOOKUP(C701,СПРАВОЧНИК!B:D,3,0)</f>
        <v>ИНОМАРКИ</v>
      </c>
      <c r="K701" s="69" t="str">
        <f>VLOOKUP(СВОД2023[[#This Row],[ФО]],СПРАВОЧНИК!H:P,2,0)</f>
        <v>Приволжский ФО</v>
      </c>
    </row>
    <row r="702" spans="1:11" x14ac:dyDescent="0.2">
      <c r="A702" t="s">
        <v>649</v>
      </c>
      <c r="B702" t="s">
        <v>640</v>
      </c>
      <c r="C702" s="1" t="s">
        <v>579</v>
      </c>
      <c r="D702" s="1" t="s">
        <v>952</v>
      </c>
      <c r="E702" s="2">
        <v>45</v>
      </c>
      <c r="F702" s="3">
        <v>33</v>
      </c>
      <c r="G702" s="2">
        <v>180</v>
      </c>
      <c r="H702" s="3">
        <v>569</v>
      </c>
      <c r="I702" s="68" t="str">
        <f>VLOOKUP(C702,СПРАВОЧНИК!B:D,2,0)</f>
        <v>ЯПОНИЯ</v>
      </c>
      <c r="J702" s="68" t="str">
        <f>VLOOKUP(C702,СПРАВОЧНИК!B:D,3,0)</f>
        <v>ИНОМАРКИ</v>
      </c>
      <c r="K702" s="69" t="str">
        <f>VLOOKUP(СВОД2023[[#This Row],[ФО]],СПРАВОЧНИК!H:P,2,0)</f>
        <v>Приволжский ФО</v>
      </c>
    </row>
    <row r="703" spans="1:11" x14ac:dyDescent="0.2">
      <c r="A703" t="s">
        <v>649</v>
      </c>
      <c r="B703" t="s">
        <v>640</v>
      </c>
      <c r="C703" s="1" t="s">
        <v>579</v>
      </c>
      <c r="D703" s="1" t="s">
        <v>953</v>
      </c>
      <c r="E703" s="2"/>
      <c r="F703" s="3"/>
      <c r="G703" s="2">
        <v>24</v>
      </c>
      <c r="H703" s="3">
        <v>18</v>
      </c>
      <c r="I703" s="68" t="str">
        <f>VLOOKUP(C703,СПРАВОЧНИК!B:D,2,0)</f>
        <v>ЯПОНИЯ</v>
      </c>
      <c r="J703" s="68" t="str">
        <f>VLOOKUP(C703,СПРАВОЧНИК!B:D,3,0)</f>
        <v>ИНОМАРКИ</v>
      </c>
      <c r="K703" s="69" t="str">
        <f>VLOOKUP(СВОД2023[[#This Row],[ФО]],СПРАВОЧНИК!H:P,2,0)</f>
        <v>Приволжский ФО</v>
      </c>
    </row>
    <row r="704" spans="1:11" x14ac:dyDescent="0.2">
      <c r="A704" t="s">
        <v>649</v>
      </c>
      <c r="B704" t="s">
        <v>640</v>
      </c>
      <c r="C704" s="1" t="s">
        <v>579</v>
      </c>
      <c r="D704" s="1" t="s">
        <v>954</v>
      </c>
      <c r="E704" s="2">
        <v>22</v>
      </c>
      <c r="F704" s="3"/>
      <c r="G704" s="2">
        <v>80</v>
      </c>
      <c r="H704" s="3">
        <v>20</v>
      </c>
      <c r="I704" s="68" t="str">
        <f>VLOOKUP(C704,СПРАВОЧНИК!B:D,2,0)</f>
        <v>ЯПОНИЯ</v>
      </c>
      <c r="J704" s="68" t="str">
        <f>VLOOKUP(C704,СПРАВОЧНИК!B:D,3,0)</f>
        <v>ИНОМАРКИ</v>
      </c>
      <c r="K704" s="69" t="str">
        <f>VLOOKUP(СВОД2023[[#This Row],[ФО]],СПРАВОЧНИК!H:P,2,0)</f>
        <v>Приволжский ФО</v>
      </c>
    </row>
    <row r="705" spans="1:11" x14ac:dyDescent="0.2">
      <c r="A705" t="s">
        <v>649</v>
      </c>
      <c r="B705" t="s">
        <v>640</v>
      </c>
      <c r="C705" s="1" t="s">
        <v>579</v>
      </c>
      <c r="D705" s="1" t="s">
        <v>957</v>
      </c>
      <c r="E705" s="2">
        <v>4</v>
      </c>
      <c r="F705" s="3">
        <v>2</v>
      </c>
      <c r="G705" s="2">
        <v>18</v>
      </c>
      <c r="H705" s="3">
        <v>3</v>
      </c>
      <c r="I705" s="68" t="str">
        <f>VLOOKUP(C705,СПРАВОЧНИК!B:D,2,0)</f>
        <v>ЯПОНИЯ</v>
      </c>
      <c r="J705" s="68" t="str">
        <f>VLOOKUP(C705,СПРАВОЧНИК!B:D,3,0)</f>
        <v>ИНОМАРКИ</v>
      </c>
      <c r="K705" s="69" t="str">
        <f>VLOOKUP(СВОД2023[[#This Row],[ФО]],СПРАВОЧНИК!H:P,2,0)</f>
        <v>Приволжский ФО</v>
      </c>
    </row>
    <row r="706" spans="1:11" x14ac:dyDescent="0.2">
      <c r="A706" t="s">
        <v>649</v>
      </c>
      <c r="B706" t="s">
        <v>640</v>
      </c>
      <c r="C706" s="1" t="s">
        <v>579</v>
      </c>
      <c r="D706" s="1" t="s">
        <v>958</v>
      </c>
      <c r="E706" s="2">
        <v>4</v>
      </c>
      <c r="F706" s="3">
        <v>1</v>
      </c>
      <c r="G706" s="2">
        <v>44</v>
      </c>
      <c r="H706" s="3">
        <v>61</v>
      </c>
      <c r="I706" s="68" t="str">
        <f>VLOOKUP(C706,СПРАВОЧНИК!B:D,2,0)</f>
        <v>ЯПОНИЯ</v>
      </c>
      <c r="J706" s="68" t="str">
        <f>VLOOKUP(C706,СПРАВОЧНИК!B:D,3,0)</f>
        <v>ИНОМАРКИ</v>
      </c>
      <c r="K706" s="69" t="str">
        <f>VLOOKUP(СВОД2023[[#This Row],[ФО]],СПРАВОЧНИК!H:P,2,0)</f>
        <v>Приволжский ФО</v>
      </c>
    </row>
    <row r="707" spans="1:11" x14ac:dyDescent="0.2">
      <c r="A707" t="s">
        <v>649</v>
      </c>
      <c r="B707" t="s">
        <v>640</v>
      </c>
      <c r="C707" s="1" t="s">
        <v>579</v>
      </c>
      <c r="D707" s="1" t="s">
        <v>1022</v>
      </c>
      <c r="E707" s="2"/>
      <c r="F707" s="3"/>
      <c r="G707" s="2">
        <v>1</v>
      </c>
      <c r="H707" s="3"/>
      <c r="I707" s="68" t="str">
        <f>VLOOKUP(C707,СПРАВОЧНИК!B:D,2,0)</f>
        <v>ЯПОНИЯ</v>
      </c>
      <c r="J707" s="68" t="str">
        <f>VLOOKUP(C707,СПРАВОЧНИК!B:D,3,0)</f>
        <v>ИНОМАРКИ</v>
      </c>
      <c r="K707" s="69" t="str">
        <f>VLOOKUP(СВОД2023[[#This Row],[ФО]],СПРАВОЧНИК!H:P,2,0)</f>
        <v>Приволжский ФО</v>
      </c>
    </row>
    <row r="708" spans="1:11" x14ac:dyDescent="0.2">
      <c r="A708" t="s">
        <v>649</v>
      </c>
      <c r="B708" t="s">
        <v>640</v>
      </c>
      <c r="C708" s="1" t="s">
        <v>579</v>
      </c>
      <c r="D708" s="1" t="s">
        <v>1023</v>
      </c>
      <c r="E708" s="2"/>
      <c r="F708" s="3"/>
      <c r="G708" s="2">
        <v>2</v>
      </c>
      <c r="H708" s="3"/>
      <c r="I708" s="68" t="str">
        <f>VLOOKUP(C708,СПРАВОЧНИК!B:D,2,0)</f>
        <v>ЯПОНИЯ</v>
      </c>
      <c r="J708" s="68" t="str">
        <f>VLOOKUP(C708,СПРАВОЧНИК!B:D,3,0)</f>
        <v>ИНОМАРКИ</v>
      </c>
      <c r="K708" s="69" t="str">
        <f>VLOOKUP(СВОД2023[[#This Row],[ФО]],СПРАВОЧНИК!H:P,2,0)</f>
        <v>Приволжский ФО</v>
      </c>
    </row>
    <row r="709" spans="1:11" x14ac:dyDescent="0.2">
      <c r="A709" t="s">
        <v>649</v>
      </c>
      <c r="B709" t="s">
        <v>640</v>
      </c>
      <c r="C709" s="1" t="s">
        <v>579</v>
      </c>
      <c r="D709" s="1" t="s">
        <v>960</v>
      </c>
      <c r="E709" s="2">
        <v>15</v>
      </c>
      <c r="F709" s="3">
        <v>5</v>
      </c>
      <c r="G709" s="2">
        <v>74</v>
      </c>
      <c r="H709" s="3">
        <v>27</v>
      </c>
      <c r="I709" s="68" t="str">
        <f>VLOOKUP(C709,СПРАВОЧНИК!B:D,2,0)</f>
        <v>ЯПОНИЯ</v>
      </c>
      <c r="J709" s="68" t="str">
        <f>VLOOKUP(C709,СПРАВОЧНИК!B:D,3,0)</f>
        <v>ИНОМАРКИ</v>
      </c>
      <c r="K709" s="69" t="str">
        <f>VLOOKUP(СВОД2023[[#This Row],[ФО]],СПРАВОЧНИК!H:P,2,0)</f>
        <v>Приволжский ФО</v>
      </c>
    </row>
    <row r="710" spans="1:11" x14ac:dyDescent="0.2">
      <c r="A710" t="s">
        <v>649</v>
      </c>
      <c r="B710" t="s">
        <v>640</v>
      </c>
      <c r="C710" s="1" t="s">
        <v>579</v>
      </c>
      <c r="D710" s="1" t="s">
        <v>961</v>
      </c>
      <c r="E710" s="2">
        <v>45</v>
      </c>
      <c r="F710" s="3">
        <v>10</v>
      </c>
      <c r="G710" s="2">
        <v>177</v>
      </c>
      <c r="H710" s="3">
        <v>159</v>
      </c>
      <c r="I710" s="68" t="str">
        <f>VLOOKUP(C710,СПРАВОЧНИК!B:D,2,0)</f>
        <v>ЯПОНИЯ</v>
      </c>
      <c r="J710" s="68" t="str">
        <f>VLOOKUP(C710,СПРАВОЧНИК!B:D,3,0)</f>
        <v>ИНОМАРКИ</v>
      </c>
      <c r="K710" s="69" t="str">
        <f>VLOOKUP(СВОД2023[[#This Row],[ФО]],СПРАВОЧНИК!H:P,2,0)</f>
        <v>Приволжский ФО</v>
      </c>
    </row>
    <row r="711" spans="1:11" x14ac:dyDescent="0.2">
      <c r="A711" t="s">
        <v>649</v>
      </c>
      <c r="B711" t="s">
        <v>640</v>
      </c>
      <c r="C711" s="1" t="s">
        <v>579</v>
      </c>
      <c r="D711" s="1" t="s">
        <v>962</v>
      </c>
      <c r="E711" s="2">
        <v>36</v>
      </c>
      <c r="F711" s="3">
        <v>27</v>
      </c>
      <c r="G711" s="2">
        <v>284</v>
      </c>
      <c r="H711" s="3">
        <v>554</v>
      </c>
      <c r="I711" s="68" t="str">
        <f>VLOOKUP(C711,СПРАВОЧНИК!B:D,2,0)</f>
        <v>ЯПОНИЯ</v>
      </c>
      <c r="J711" s="68" t="str">
        <f>VLOOKUP(C711,СПРАВОЧНИК!B:D,3,0)</f>
        <v>ИНОМАРКИ</v>
      </c>
      <c r="K711" s="69" t="str">
        <f>VLOOKUP(СВОД2023[[#This Row],[ФО]],СПРАВОЧНИК!H:P,2,0)</f>
        <v>Приволжский ФО</v>
      </c>
    </row>
    <row r="712" spans="1:11" x14ac:dyDescent="0.2">
      <c r="A712" t="s">
        <v>649</v>
      </c>
      <c r="B712" t="s">
        <v>640</v>
      </c>
      <c r="C712" s="1" t="s">
        <v>579</v>
      </c>
      <c r="D712" s="1" t="s">
        <v>963</v>
      </c>
      <c r="E712" s="2"/>
      <c r="F712" s="3"/>
      <c r="G712" s="2">
        <v>7</v>
      </c>
      <c r="H712" s="3"/>
      <c r="I712" s="68" t="str">
        <f>VLOOKUP(C712,СПРАВОЧНИК!B:D,2,0)</f>
        <v>ЯПОНИЯ</v>
      </c>
      <c r="J712" s="68" t="str">
        <f>VLOOKUP(C712,СПРАВОЧНИК!B:D,3,0)</f>
        <v>ИНОМАРКИ</v>
      </c>
      <c r="K712" s="69" t="str">
        <f>VLOOKUP(СВОД2023[[#This Row],[ФО]],СПРАВОЧНИК!H:P,2,0)</f>
        <v>Приволжский ФО</v>
      </c>
    </row>
    <row r="713" spans="1:11" x14ac:dyDescent="0.2">
      <c r="A713" t="s">
        <v>649</v>
      </c>
      <c r="B713" t="s">
        <v>640</v>
      </c>
      <c r="C713" s="1" t="s">
        <v>579</v>
      </c>
      <c r="D713" s="1" t="s">
        <v>1024</v>
      </c>
      <c r="E713" s="2"/>
      <c r="F713" s="3"/>
      <c r="G713" s="2">
        <v>1</v>
      </c>
      <c r="H713" s="3"/>
      <c r="I713" s="68" t="str">
        <f>VLOOKUP(C713,СПРАВОЧНИК!B:D,2,0)</f>
        <v>ЯПОНИЯ</v>
      </c>
      <c r="J713" s="68" t="str">
        <f>VLOOKUP(C713,СПРАВОЧНИК!B:D,3,0)</f>
        <v>ИНОМАРКИ</v>
      </c>
      <c r="K713" s="69" t="str">
        <f>VLOOKUP(СВОД2023[[#This Row],[ФО]],СПРАВОЧНИК!H:P,2,0)</f>
        <v>Приволжский ФО</v>
      </c>
    </row>
    <row r="714" spans="1:11" x14ac:dyDescent="0.2">
      <c r="A714" t="s">
        <v>649</v>
      </c>
      <c r="B714" t="s">
        <v>640</v>
      </c>
      <c r="C714" s="1" t="s">
        <v>579</v>
      </c>
      <c r="D714" s="1" t="s">
        <v>964</v>
      </c>
      <c r="E714" s="2">
        <v>1</v>
      </c>
      <c r="F714" s="3"/>
      <c r="G714" s="2">
        <v>1</v>
      </c>
      <c r="H714" s="3"/>
      <c r="I714" s="68" t="str">
        <f>VLOOKUP(C714,СПРАВОЧНИК!B:D,2,0)</f>
        <v>ЯПОНИЯ</v>
      </c>
      <c r="J714" s="68" t="str">
        <f>VLOOKUP(C714,СПРАВОЧНИК!B:D,3,0)</f>
        <v>ИНОМАРКИ</v>
      </c>
      <c r="K714" s="69" t="str">
        <f>VLOOKUP(СВОД2023[[#This Row],[ФО]],СПРАВОЧНИК!H:P,2,0)</f>
        <v>Приволжский ФО</v>
      </c>
    </row>
    <row r="715" spans="1:11" x14ac:dyDescent="0.2">
      <c r="A715" t="s">
        <v>649</v>
      </c>
      <c r="B715" t="s">
        <v>640</v>
      </c>
      <c r="C715" s="1" t="s">
        <v>579</v>
      </c>
      <c r="D715" s="1" t="s">
        <v>967</v>
      </c>
      <c r="E715" s="2"/>
      <c r="F715" s="3">
        <v>2</v>
      </c>
      <c r="G715" s="2">
        <v>1</v>
      </c>
      <c r="H715" s="3">
        <v>3</v>
      </c>
      <c r="I715" s="68" t="str">
        <f>VLOOKUP(C715,СПРАВОЧНИК!B:D,2,0)</f>
        <v>ЯПОНИЯ</v>
      </c>
      <c r="J715" s="68" t="str">
        <f>VLOOKUP(C715,СПРАВОЧНИК!B:D,3,0)</f>
        <v>ИНОМАРКИ</v>
      </c>
      <c r="K715" s="69" t="str">
        <f>VLOOKUP(СВОД2023[[#This Row],[ФО]],СПРАВОЧНИК!H:P,2,0)</f>
        <v>Приволжский ФО</v>
      </c>
    </row>
    <row r="716" spans="1:11" x14ac:dyDescent="0.2">
      <c r="A716" t="s">
        <v>649</v>
      </c>
      <c r="B716" t="s">
        <v>640</v>
      </c>
      <c r="C716" s="1" t="s">
        <v>579</v>
      </c>
      <c r="D716" s="1" t="s">
        <v>969</v>
      </c>
      <c r="E716" s="2">
        <v>70</v>
      </c>
      <c r="F716" s="3">
        <v>52</v>
      </c>
      <c r="G716" s="2">
        <v>333</v>
      </c>
      <c r="H716" s="3">
        <v>1727</v>
      </c>
      <c r="I716" s="68" t="str">
        <f>VLOOKUP(C716,СПРАВОЧНИК!B:D,2,0)</f>
        <v>ЯПОНИЯ</v>
      </c>
      <c r="J716" s="68" t="str">
        <f>VLOOKUP(C716,СПРАВОЧНИК!B:D,3,0)</f>
        <v>ИНОМАРКИ</v>
      </c>
      <c r="K716" s="69" t="str">
        <f>VLOOKUP(СВОД2023[[#This Row],[ФО]],СПРАВОЧНИК!H:P,2,0)</f>
        <v>Приволжский ФО</v>
      </c>
    </row>
    <row r="717" spans="1:11" x14ac:dyDescent="0.2">
      <c r="A717" t="s">
        <v>649</v>
      </c>
      <c r="B717" t="s">
        <v>640</v>
      </c>
      <c r="C717" s="1" t="s">
        <v>579</v>
      </c>
      <c r="D717" s="1" t="s">
        <v>970</v>
      </c>
      <c r="E717" s="2"/>
      <c r="F717" s="3"/>
      <c r="G717" s="2">
        <v>1</v>
      </c>
      <c r="H717" s="3"/>
      <c r="I717" s="68" t="str">
        <f>VLOOKUP(C717,СПРАВОЧНИК!B:D,2,0)</f>
        <v>ЯПОНИЯ</v>
      </c>
      <c r="J717" s="68" t="str">
        <f>VLOOKUP(C717,СПРАВОЧНИК!B:D,3,0)</f>
        <v>ИНОМАРКИ</v>
      </c>
      <c r="K717" s="69" t="str">
        <f>VLOOKUP(СВОД2023[[#This Row],[ФО]],СПРАВОЧНИК!H:P,2,0)</f>
        <v>Приволжский ФО</v>
      </c>
    </row>
    <row r="718" spans="1:11" x14ac:dyDescent="0.2">
      <c r="A718" t="s">
        <v>649</v>
      </c>
      <c r="B718" t="s">
        <v>640</v>
      </c>
      <c r="C718" s="1" t="s">
        <v>579</v>
      </c>
      <c r="D718" s="1" t="s">
        <v>1025</v>
      </c>
      <c r="E718" s="2"/>
      <c r="F718" s="3"/>
      <c r="G718" s="2">
        <v>7</v>
      </c>
      <c r="H718" s="3"/>
      <c r="I718" s="68" t="str">
        <f>VLOOKUP(C718,СПРАВОЧНИК!B:D,2,0)</f>
        <v>ЯПОНИЯ</v>
      </c>
      <c r="J718" s="68" t="str">
        <f>VLOOKUP(C718,СПРАВОЧНИК!B:D,3,0)</f>
        <v>ИНОМАРКИ</v>
      </c>
      <c r="K718" s="69" t="str">
        <f>VLOOKUP(СВОД2023[[#This Row],[ФО]],СПРАВОЧНИК!H:P,2,0)</f>
        <v>Приволжский ФО</v>
      </c>
    </row>
    <row r="719" spans="1:11" x14ac:dyDescent="0.2">
      <c r="A719" t="s">
        <v>649</v>
      </c>
      <c r="B719" t="s">
        <v>640</v>
      </c>
      <c r="C719" s="1" t="s">
        <v>579</v>
      </c>
      <c r="D719" s="1" t="s">
        <v>971</v>
      </c>
      <c r="E719" s="2">
        <v>4</v>
      </c>
      <c r="F719" s="3"/>
      <c r="G719" s="2">
        <v>7</v>
      </c>
      <c r="H719" s="3"/>
      <c r="I719" s="68" t="str">
        <f>VLOOKUP(C719,СПРАВОЧНИК!B:D,2,0)</f>
        <v>ЯПОНИЯ</v>
      </c>
      <c r="J719" s="68" t="str">
        <f>VLOOKUP(C719,СПРАВОЧНИК!B:D,3,0)</f>
        <v>ИНОМАРКИ</v>
      </c>
      <c r="K719" s="69" t="str">
        <f>VLOOKUP(СВОД2023[[#This Row],[ФО]],СПРАВОЧНИК!H:P,2,0)</f>
        <v>Приволжский ФО</v>
      </c>
    </row>
    <row r="720" spans="1:11" x14ac:dyDescent="0.2">
      <c r="A720" t="s">
        <v>649</v>
      </c>
      <c r="B720" t="s">
        <v>640</v>
      </c>
      <c r="C720" s="1" t="s">
        <v>579</v>
      </c>
      <c r="D720" s="1" t="s">
        <v>1026</v>
      </c>
      <c r="E720" s="2">
        <v>2</v>
      </c>
      <c r="F720" s="3"/>
      <c r="G720" s="2">
        <v>3</v>
      </c>
      <c r="H720" s="3">
        <v>1</v>
      </c>
      <c r="I720" s="68" t="str">
        <f>VLOOKUP(C720,СПРАВОЧНИК!B:D,2,0)</f>
        <v>ЯПОНИЯ</v>
      </c>
      <c r="J720" s="68" t="str">
        <f>VLOOKUP(C720,СПРАВОЧНИК!B:D,3,0)</f>
        <v>ИНОМАРКИ</v>
      </c>
      <c r="K720" s="69" t="str">
        <f>VLOOKUP(СВОД2023[[#This Row],[ФО]],СПРАВОЧНИК!H:P,2,0)</f>
        <v>Приволжский ФО</v>
      </c>
    </row>
    <row r="721" spans="1:11" x14ac:dyDescent="0.2">
      <c r="A721" t="s">
        <v>649</v>
      </c>
      <c r="B721" t="s">
        <v>640</v>
      </c>
      <c r="C721" s="1" t="s">
        <v>579</v>
      </c>
      <c r="D721" s="1" t="s">
        <v>974</v>
      </c>
      <c r="E721" s="2"/>
      <c r="F721" s="3"/>
      <c r="G721" s="2">
        <v>1</v>
      </c>
      <c r="H721" s="3"/>
      <c r="I721" s="68" t="str">
        <f>VLOOKUP(C721,СПРАВОЧНИК!B:D,2,0)</f>
        <v>ЯПОНИЯ</v>
      </c>
      <c r="J721" s="68" t="str">
        <f>VLOOKUP(C721,СПРАВОЧНИК!B:D,3,0)</f>
        <v>ИНОМАРКИ</v>
      </c>
      <c r="K721" s="69" t="str">
        <f>VLOOKUP(СВОД2023[[#This Row],[ФО]],СПРАВОЧНИК!H:P,2,0)</f>
        <v>Приволжский ФО</v>
      </c>
    </row>
    <row r="722" spans="1:11" x14ac:dyDescent="0.2">
      <c r="A722" t="s">
        <v>649</v>
      </c>
      <c r="B722" t="s">
        <v>640</v>
      </c>
      <c r="C722" s="1" t="s">
        <v>579</v>
      </c>
      <c r="D722" s="1" t="s">
        <v>1027</v>
      </c>
      <c r="E722" s="2"/>
      <c r="F722" s="3"/>
      <c r="G722" s="2">
        <v>1</v>
      </c>
      <c r="H722" s="3"/>
      <c r="I722" s="68" t="str">
        <f>VLOOKUP(C722,СПРАВОЧНИК!B:D,2,0)</f>
        <v>ЯПОНИЯ</v>
      </c>
      <c r="J722" s="68" t="str">
        <f>VLOOKUP(C722,СПРАВОЧНИК!B:D,3,0)</f>
        <v>ИНОМАРКИ</v>
      </c>
      <c r="K722" s="69" t="str">
        <f>VLOOKUP(СВОД2023[[#This Row],[ФО]],СПРАВОЧНИК!H:P,2,0)</f>
        <v>Приволжский ФО</v>
      </c>
    </row>
    <row r="723" spans="1:11" x14ac:dyDescent="0.2">
      <c r="A723" t="s">
        <v>649</v>
      </c>
      <c r="B723" t="s">
        <v>640</v>
      </c>
      <c r="C723" s="1" t="s">
        <v>579</v>
      </c>
      <c r="D723" s="1" t="s">
        <v>977</v>
      </c>
      <c r="E723" s="2">
        <v>1</v>
      </c>
      <c r="F723" s="3"/>
      <c r="G723" s="2">
        <v>1</v>
      </c>
      <c r="H723" s="3"/>
      <c r="I723" s="68" t="str">
        <f>VLOOKUP(C723,СПРАВОЧНИК!B:D,2,0)</f>
        <v>ЯПОНИЯ</v>
      </c>
      <c r="J723" s="68" t="str">
        <f>VLOOKUP(C723,СПРАВОЧНИК!B:D,3,0)</f>
        <v>ИНОМАРКИ</v>
      </c>
      <c r="K723" s="69" t="str">
        <f>VLOOKUP(СВОД2023[[#This Row],[ФО]],СПРАВОЧНИК!H:P,2,0)</f>
        <v>Приволжский ФО</v>
      </c>
    </row>
    <row r="724" spans="1:11" x14ac:dyDescent="0.2">
      <c r="A724" t="s">
        <v>649</v>
      </c>
      <c r="B724" t="s">
        <v>640</v>
      </c>
      <c r="C724" s="1" t="s">
        <v>579</v>
      </c>
      <c r="D724" s="1" t="s">
        <v>979</v>
      </c>
      <c r="E724" s="2"/>
      <c r="F724" s="3"/>
      <c r="G724" s="2"/>
      <c r="H724" s="3">
        <v>1</v>
      </c>
      <c r="I724" s="68" t="str">
        <f>VLOOKUP(C724,СПРАВОЧНИК!B:D,2,0)</f>
        <v>ЯПОНИЯ</v>
      </c>
      <c r="J724" s="68" t="str">
        <f>VLOOKUP(C724,СПРАВОЧНИК!B:D,3,0)</f>
        <v>ИНОМАРКИ</v>
      </c>
      <c r="K724" s="69" t="str">
        <f>VLOOKUP(СВОД2023[[#This Row],[ФО]],СПРАВОЧНИК!H:P,2,0)</f>
        <v>Приволжский ФО</v>
      </c>
    </row>
    <row r="725" spans="1:11" x14ac:dyDescent="0.2">
      <c r="A725" t="s">
        <v>649</v>
      </c>
      <c r="B725" t="s">
        <v>640</v>
      </c>
      <c r="C725" s="1" t="s">
        <v>610</v>
      </c>
      <c r="D725" s="1" t="s">
        <v>611</v>
      </c>
      <c r="E725" s="2">
        <v>6</v>
      </c>
      <c r="F725" s="3">
        <v>6</v>
      </c>
      <c r="G725" s="2">
        <v>43</v>
      </c>
      <c r="H725" s="3">
        <v>27</v>
      </c>
      <c r="I725" s="68" t="str">
        <f>VLOOKUP(C725,СПРАВОЧНИК!B:D,2,0)</f>
        <v>РОССИЯ</v>
      </c>
      <c r="J725" s="68" t="str">
        <f>VLOOKUP(C725,СПРАВОЧНИК!B:D,3,0)</f>
        <v>ОТЕЧЕСТВЕННЫЕ</v>
      </c>
      <c r="K725" s="69" t="str">
        <f>VLOOKUP(СВОД2023[[#This Row],[ФО]],СПРАВОЧНИК!H:P,2,0)</f>
        <v>Приволжский ФО</v>
      </c>
    </row>
    <row r="726" spans="1:11" x14ac:dyDescent="0.2">
      <c r="A726" t="s">
        <v>649</v>
      </c>
      <c r="B726" t="s">
        <v>640</v>
      </c>
      <c r="C726" s="1" t="s">
        <v>610</v>
      </c>
      <c r="D726" s="1" t="s">
        <v>612</v>
      </c>
      <c r="E726" s="2">
        <v>70</v>
      </c>
      <c r="F726" s="3">
        <v>23</v>
      </c>
      <c r="G726" s="2">
        <v>345</v>
      </c>
      <c r="H726" s="3">
        <v>329</v>
      </c>
      <c r="I726" s="68" t="str">
        <f>VLOOKUP(C726,СПРАВОЧНИК!B:D,2,0)</f>
        <v>РОССИЯ</v>
      </c>
      <c r="J726" s="68" t="str">
        <f>VLOOKUP(C726,СПРАВОЧНИК!B:D,3,0)</f>
        <v>ОТЕЧЕСТВЕННЫЕ</v>
      </c>
      <c r="K726" s="69" t="str">
        <f>VLOOKUP(СВОД2023[[#This Row],[ФО]],СПРАВОЧНИК!H:P,2,0)</f>
        <v>Приволжский ФО</v>
      </c>
    </row>
    <row r="727" spans="1:11" x14ac:dyDescent="0.2">
      <c r="A727" t="s">
        <v>649</v>
      </c>
      <c r="B727" t="s">
        <v>640</v>
      </c>
      <c r="C727" s="1" t="s">
        <v>610</v>
      </c>
      <c r="D727" s="1" t="s">
        <v>613</v>
      </c>
      <c r="E727" s="2"/>
      <c r="F727" s="3"/>
      <c r="G727" s="2">
        <v>1</v>
      </c>
      <c r="H727" s="3">
        <v>2</v>
      </c>
      <c r="I727" s="68" t="str">
        <f>VLOOKUP(C727,СПРАВОЧНИК!B:D,2,0)</f>
        <v>РОССИЯ</v>
      </c>
      <c r="J727" s="68" t="str">
        <f>VLOOKUP(C727,СПРАВОЧНИК!B:D,3,0)</f>
        <v>ОТЕЧЕСТВЕННЫЕ</v>
      </c>
      <c r="K727" s="69" t="str">
        <f>VLOOKUP(СВОД2023[[#This Row],[ФО]],СПРАВОЧНИК!H:P,2,0)</f>
        <v>Приволжский ФО</v>
      </c>
    </row>
    <row r="728" spans="1:11" x14ac:dyDescent="0.2">
      <c r="A728" t="s">
        <v>649</v>
      </c>
      <c r="B728" t="s">
        <v>640</v>
      </c>
      <c r="C728" s="1" t="s">
        <v>614</v>
      </c>
      <c r="D728" s="1" t="s">
        <v>1028</v>
      </c>
      <c r="E728" s="2"/>
      <c r="F728" s="3">
        <v>1</v>
      </c>
      <c r="G728" s="2">
        <v>1</v>
      </c>
      <c r="H728" s="3">
        <v>1</v>
      </c>
      <c r="I728" s="68" t="str">
        <f>VLOOKUP(C728,СПРАВОЧНИК!B:D,2,0)</f>
        <v>ЕВРОПА</v>
      </c>
      <c r="J728" s="68" t="str">
        <f>VLOOKUP(C728,СПРАВОЧНИК!B:D,3,0)</f>
        <v>ИНОМАРКИ</v>
      </c>
      <c r="K728" s="69" t="str">
        <f>VLOOKUP(СВОД2023[[#This Row],[ФО]],СПРАВОЧНИК!H:P,2,0)</f>
        <v>Приволжский ФО</v>
      </c>
    </row>
    <row r="729" spans="1:11" x14ac:dyDescent="0.2">
      <c r="A729" t="s">
        <v>649</v>
      </c>
      <c r="B729" t="s">
        <v>640</v>
      </c>
      <c r="C729" s="1" t="s">
        <v>614</v>
      </c>
      <c r="D729" s="1" t="s">
        <v>980</v>
      </c>
      <c r="E729" s="2">
        <v>10</v>
      </c>
      <c r="F729" s="3"/>
      <c r="G729" s="2">
        <v>20</v>
      </c>
      <c r="H729" s="3"/>
      <c r="I729" s="68" t="str">
        <f>VLOOKUP(C729,СПРАВОЧНИК!B:D,2,0)</f>
        <v>ЕВРОПА</v>
      </c>
      <c r="J729" s="68" t="str">
        <f>VLOOKUP(C729,СПРАВОЧНИК!B:D,3,0)</f>
        <v>ИНОМАРКИ</v>
      </c>
      <c r="K729" s="69" t="str">
        <f>VLOOKUP(СВОД2023[[#This Row],[ФО]],СПРАВОЧНИК!H:P,2,0)</f>
        <v>Приволжский ФО</v>
      </c>
    </row>
    <row r="730" spans="1:11" x14ac:dyDescent="0.2">
      <c r="A730" t="s">
        <v>649</v>
      </c>
      <c r="B730" t="s">
        <v>640</v>
      </c>
      <c r="C730" s="1" t="s">
        <v>614</v>
      </c>
      <c r="D730" s="1" t="s">
        <v>1029</v>
      </c>
      <c r="E730" s="2">
        <v>1</v>
      </c>
      <c r="F730" s="3"/>
      <c r="G730" s="2">
        <v>1</v>
      </c>
      <c r="H730" s="3"/>
      <c r="I730" s="68" t="str">
        <f>VLOOKUP(C730,СПРАВОЧНИК!B:D,2,0)</f>
        <v>ЕВРОПА</v>
      </c>
      <c r="J730" s="68" t="str">
        <f>VLOOKUP(C730,СПРАВОЧНИК!B:D,3,0)</f>
        <v>ИНОМАРКИ</v>
      </c>
      <c r="K730" s="69" t="str">
        <f>VLOOKUP(СВОД2023[[#This Row],[ФО]],СПРАВОЧНИК!H:P,2,0)</f>
        <v>Приволжский ФО</v>
      </c>
    </row>
    <row r="731" spans="1:11" x14ac:dyDescent="0.2">
      <c r="A731" t="s">
        <v>649</v>
      </c>
      <c r="B731" t="s">
        <v>640</v>
      </c>
      <c r="C731" s="1" t="s">
        <v>614</v>
      </c>
      <c r="D731" s="1" t="s">
        <v>1030</v>
      </c>
      <c r="E731" s="2"/>
      <c r="F731" s="3">
        <v>1</v>
      </c>
      <c r="G731" s="2">
        <v>1</v>
      </c>
      <c r="H731" s="3">
        <v>2</v>
      </c>
      <c r="I731" s="68" t="str">
        <f>VLOOKUP(C731,СПРАВОЧНИК!B:D,2,0)</f>
        <v>ЕВРОПА</v>
      </c>
      <c r="J731" s="68" t="str">
        <f>VLOOKUP(C731,СПРАВОЧНИК!B:D,3,0)</f>
        <v>ИНОМАРКИ</v>
      </c>
      <c r="K731" s="69" t="str">
        <f>VLOOKUP(СВОД2023[[#This Row],[ФО]],СПРАВОЧНИК!H:P,2,0)</f>
        <v>Приволжский ФО</v>
      </c>
    </row>
    <row r="732" spans="1:11" x14ac:dyDescent="0.2">
      <c r="A732" t="s">
        <v>649</v>
      </c>
      <c r="B732" t="s">
        <v>640</v>
      </c>
      <c r="C732" s="1" t="s">
        <v>614</v>
      </c>
      <c r="D732" s="1" t="s">
        <v>1031</v>
      </c>
      <c r="E732" s="2"/>
      <c r="F732" s="3"/>
      <c r="G732" s="2"/>
      <c r="H732" s="3">
        <v>5</v>
      </c>
      <c r="I732" s="68" t="str">
        <f>VLOOKUP(C732,СПРАВОЧНИК!B:D,2,0)</f>
        <v>ЕВРОПА</v>
      </c>
      <c r="J732" s="68" t="str">
        <f>VLOOKUP(C732,СПРАВОЧНИК!B:D,3,0)</f>
        <v>ИНОМАРКИ</v>
      </c>
      <c r="K732" s="69" t="str">
        <f>VLOOKUP(СВОД2023[[#This Row],[ФО]],СПРАВОЧНИК!H:P,2,0)</f>
        <v>Приволжский ФО</v>
      </c>
    </row>
    <row r="733" spans="1:11" x14ac:dyDescent="0.2">
      <c r="A733" t="s">
        <v>649</v>
      </c>
      <c r="B733" t="s">
        <v>640</v>
      </c>
      <c r="C733" s="1" t="s">
        <v>614</v>
      </c>
      <c r="D733" s="1" t="s">
        <v>1032</v>
      </c>
      <c r="E733" s="2"/>
      <c r="F733" s="3"/>
      <c r="G733" s="2">
        <v>2</v>
      </c>
      <c r="H733" s="3"/>
      <c r="I733" s="68" t="str">
        <f>VLOOKUP(C733,СПРАВОЧНИК!B:D,2,0)</f>
        <v>ЕВРОПА</v>
      </c>
      <c r="J733" s="68" t="str">
        <f>VLOOKUP(C733,СПРАВОЧНИК!B:D,3,0)</f>
        <v>ИНОМАРКИ</v>
      </c>
      <c r="K733" s="69" t="str">
        <f>VLOOKUP(СВОД2023[[#This Row],[ФО]],СПРАВОЧНИК!H:P,2,0)</f>
        <v>Приволжский ФО</v>
      </c>
    </row>
    <row r="734" spans="1:11" x14ac:dyDescent="0.2">
      <c r="A734" t="s">
        <v>649</v>
      </c>
      <c r="B734" t="s">
        <v>640</v>
      </c>
      <c r="C734" s="1" t="s">
        <v>614</v>
      </c>
      <c r="D734" s="1" t="s">
        <v>981</v>
      </c>
      <c r="E734" s="2">
        <v>14</v>
      </c>
      <c r="F734" s="3"/>
      <c r="G734" s="2">
        <v>72</v>
      </c>
      <c r="H734" s="3"/>
      <c r="I734" s="68" t="str">
        <f>VLOOKUP(C734,СПРАВОЧНИК!B:D,2,0)</f>
        <v>ЕВРОПА</v>
      </c>
      <c r="J734" s="68" t="str">
        <f>VLOOKUP(C734,СПРАВОЧНИК!B:D,3,0)</f>
        <v>ИНОМАРКИ</v>
      </c>
      <c r="K734" s="69" t="str">
        <f>VLOOKUP(СВОД2023[[#This Row],[ФО]],СПРАВОЧНИК!H:P,2,0)</f>
        <v>Приволжский ФО</v>
      </c>
    </row>
    <row r="735" spans="1:11" x14ac:dyDescent="0.2">
      <c r="A735" t="s">
        <v>649</v>
      </c>
      <c r="B735" t="s">
        <v>640</v>
      </c>
      <c r="C735" s="1" t="s">
        <v>614</v>
      </c>
      <c r="D735" s="1" t="s">
        <v>982</v>
      </c>
      <c r="E735" s="2">
        <v>3</v>
      </c>
      <c r="F735" s="3"/>
      <c r="G735" s="2">
        <v>22</v>
      </c>
      <c r="H735" s="3"/>
      <c r="I735" s="68" t="str">
        <f>VLOOKUP(C735,СПРАВОЧНИК!B:D,2,0)</f>
        <v>ЕВРОПА</v>
      </c>
      <c r="J735" s="68" t="str">
        <f>VLOOKUP(C735,СПРАВОЧНИК!B:D,3,0)</f>
        <v>ИНОМАРКИ</v>
      </c>
      <c r="K735" s="69" t="str">
        <f>VLOOKUP(СВОД2023[[#This Row],[ФО]],СПРАВОЧНИК!H:P,2,0)</f>
        <v>Приволжский ФО</v>
      </c>
    </row>
    <row r="736" spans="1:11" x14ac:dyDescent="0.2">
      <c r="A736" t="s">
        <v>649</v>
      </c>
      <c r="B736" t="s">
        <v>640</v>
      </c>
      <c r="C736" s="1" t="s">
        <v>614</v>
      </c>
      <c r="D736" s="1" t="s">
        <v>1033</v>
      </c>
      <c r="E736" s="2"/>
      <c r="F736" s="3"/>
      <c r="G736" s="2">
        <v>7</v>
      </c>
      <c r="H736" s="3"/>
      <c r="I736" s="68" t="str">
        <f>VLOOKUP(C736,СПРАВОЧНИК!B:D,2,0)</f>
        <v>ЕВРОПА</v>
      </c>
      <c r="J736" s="68" t="str">
        <f>VLOOKUP(C736,СПРАВОЧНИК!B:D,3,0)</f>
        <v>ИНОМАРКИ</v>
      </c>
      <c r="K736" s="69" t="str">
        <f>VLOOKUP(СВОД2023[[#This Row],[ФО]],СПРАВОЧНИК!H:P,2,0)</f>
        <v>Приволжский ФО</v>
      </c>
    </row>
    <row r="737" spans="1:11" x14ac:dyDescent="0.2">
      <c r="A737" t="s">
        <v>649</v>
      </c>
      <c r="B737" t="s">
        <v>640</v>
      </c>
      <c r="C737" s="1" t="s">
        <v>614</v>
      </c>
      <c r="D737" s="1" t="s">
        <v>1034</v>
      </c>
      <c r="E737" s="2">
        <v>2</v>
      </c>
      <c r="F737" s="3"/>
      <c r="G737" s="2">
        <v>3</v>
      </c>
      <c r="H737" s="3">
        <v>4</v>
      </c>
      <c r="I737" s="68" t="str">
        <f>VLOOKUP(C737,СПРАВОЧНИК!B:D,2,0)</f>
        <v>ЕВРОПА</v>
      </c>
      <c r="J737" s="68" t="str">
        <f>VLOOKUP(C737,СПРАВОЧНИК!B:D,3,0)</f>
        <v>ИНОМАРКИ</v>
      </c>
      <c r="K737" s="69" t="str">
        <f>VLOOKUP(СВОД2023[[#This Row],[ФО]],СПРАВОЧНИК!H:P,2,0)</f>
        <v>Приволжский ФО</v>
      </c>
    </row>
    <row r="738" spans="1:11" x14ac:dyDescent="0.2">
      <c r="A738" t="s">
        <v>649</v>
      </c>
      <c r="B738" t="s">
        <v>640</v>
      </c>
      <c r="C738" s="1" t="s">
        <v>614</v>
      </c>
      <c r="D738" s="1" t="s">
        <v>983</v>
      </c>
      <c r="E738" s="2">
        <v>20</v>
      </c>
      <c r="F738" s="3">
        <v>86</v>
      </c>
      <c r="G738" s="2">
        <v>211</v>
      </c>
      <c r="H738" s="3">
        <v>1099</v>
      </c>
      <c r="I738" s="68" t="str">
        <f>VLOOKUP(C738,СПРАВОЧНИК!B:D,2,0)</f>
        <v>ЕВРОПА</v>
      </c>
      <c r="J738" s="68" t="str">
        <f>VLOOKUP(C738,СПРАВОЧНИК!B:D,3,0)</f>
        <v>ИНОМАРКИ</v>
      </c>
      <c r="K738" s="69" t="str">
        <f>VLOOKUP(СВОД2023[[#This Row],[ФО]],СПРАВОЧНИК!H:P,2,0)</f>
        <v>Приволжский ФО</v>
      </c>
    </row>
    <row r="739" spans="1:11" x14ac:dyDescent="0.2">
      <c r="A739" t="s">
        <v>649</v>
      </c>
      <c r="B739" t="s">
        <v>640</v>
      </c>
      <c r="C739" s="1" t="s">
        <v>614</v>
      </c>
      <c r="D739" s="1" t="s">
        <v>984</v>
      </c>
      <c r="E739" s="2">
        <v>1</v>
      </c>
      <c r="F739" s="3">
        <v>1</v>
      </c>
      <c r="G739" s="2">
        <v>5</v>
      </c>
      <c r="H739" s="3">
        <v>65</v>
      </c>
      <c r="I739" s="68" t="str">
        <f>VLOOKUP(C739,СПРАВОЧНИК!B:D,2,0)</f>
        <v>ЕВРОПА</v>
      </c>
      <c r="J739" s="68" t="str">
        <f>VLOOKUP(C739,СПРАВОЧНИК!B:D,3,0)</f>
        <v>ИНОМАРКИ</v>
      </c>
      <c r="K739" s="69" t="str">
        <f>VLOOKUP(СВОД2023[[#This Row],[ФО]],СПРАВОЧНИК!H:P,2,0)</f>
        <v>Приволжский ФО</v>
      </c>
    </row>
    <row r="740" spans="1:11" x14ac:dyDescent="0.2">
      <c r="A740" t="s">
        <v>649</v>
      </c>
      <c r="B740" t="s">
        <v>640</v>
      </c>
      <c r="C740" s="1" t="s">
        <v>614</v>
      </c>
      <c r="D740" s="1" t="s">
        <v>985</v>
      </c>
      <c r="E740" s="2">
        <v>9</v>
      </c>
      <c r="F740" s="3">
        <v>24</v>
      </c>
      <c r="G740" s="2">
        <v>77</v>
      </c>
      <c r="H740" s="3">
        <v>535</v>
      </c>
      <c r="I740" s="68" t="str">
        <f>VLOOKUP(C740,СПРАВОЧНИК!B:D,2,0)</f>
        <v>ЕВРОПА</v>
      </c>
      <c r="J740" s="68" t="str">
        <f>VLOOKUP(C740,СПРАВОЧНИК!B:D,3,0)</f>
        <v>ИНОМАРКИ</v>
      </c>
      <c r="K740" s="69" t="str">
        <f>VLOOKUP(СВОД2023[[#This Row],[ФО]],СПРАВОЧНИК!H:P,2,0)</f>
        <v>Приволжский ФО</v>
      </c>
    </row>
    <row r="741" spans="1:11" x14ac:dyDescent="0.2">
      <c r="A741" t="s">
        <v>649</v>
      </c>
      <c r="B741" t="s">
        <v>640</v>
      </c>
      <c r="C741" s="1" t="s">
        <v>614</v>
      </c>
      <c r="D741" s="1" t="s">
        <v>986</v>
      </c>
      <c r="E741" s="2">
        <v>6</v>
      </c>
      <c r="F741" s="3">
        <v>6</v>
      </c>
      <c r="G741" s="2">
        <v>50</v>
      </c>
      <c r="H741" s="3">
        <v>90</v>
      </c>
      <c r="I741" s="68" t="str">
        <f>VLOOKUP(C741,СПРАВОЧНИК!B:D,2,0)</f>
        <v>ЕВРОПА</v>
      </c>
      <c r="J741" s="68" t="str">
        <f>VLOOKUP(C741,СПРАВОЧНИК!B:D,3,0)</f>
        <v>ИНОМАРКИ</v>
      </c>
      <c r="K741" s="69" t="str">
        <f>VLOOKUP(СВОД2023[[#This Row],[ФО]],СПРАВОЧНИК!H:P,2,0)</f>
        <v>Приволжский ФО</v>
      </c>
    </row>
    <row r="742" spans="1:11" x14ac:dyDescent="0.2">
      <c r="A742" t="s">
        <v>649</v>
      </c>
      <c r="B742" t="s">
        <v>640</v>
      </c>
      <c r="C742" s="1" t="s">
        <v>614</v>
      </c>
      <c r="D742" s="1" t="s">
        <v>1035</v>
      </c>
      <c r="E742" s="2">
        <v>1</v>
      </c>
      <c r="F742" s="3"/>
      <c r="G742" s="2">
        <v>1</v>
      </c>
      <c r="H742" s="3"/>
      <c r="I742" s="68" t="str">
        <f>VLOOKUP(C742,СПРАВОЧНИК!B:D,2,0)</f>
        <v>ЕВРОПА</v>
      </c>
      <c r="J742" s="68" t="str">
        <f>VLOOKUP(C742,СПРАВОЧНИК!B:D,3,0)</f>
        <v>ИНОМАРКИ</v>
      </c>
      <c r="K742" s="69" t="str">
        <f>VLOOKUP(СВОД2023[[#This Row],[ФО]],СПРАВОЧНИК!H:P,2,0)</f>
        <v>Приволжский ФО</v>
      </c>
    </row>
    <row r="743" spans="1:11" x14ac:dyDescent="0.2">
      <c r="A743" t="s">
        <v>649</v>
      </c>
      <c r="B743" t="s">
        <v>640</v>
      </c>
      <c r="C743" s="1" t="s">
        <v>614</v>
      </c>
      <c r="D743" s="1" t="s">
        <v>1036</v>
      </c>
      <c r="E743" s="2">
        <v>1</v>
      </c>
      <c r="F743" s="3"/>
      <c r="G743" s="2">
        <v>3</v>
      </c>
      <c r="H743" s="3"/>
      <c r="I743" s="68" t="str">
        <f>VLOOKUP(C743,СПРАВОЧНИК!B:D,2,0)</f>
        <v>ЕВРОПА</v>
      </c>
      <c r="J743" s="68" t="str">
        <f>VLOOKUP(C743,СПРАВОЧНИК!B:D,3,0)</f>
        <v>ИНОМАРКИ</v>
      </c>
      <c r="K743" s="69" t="str">
        <f>VLOOKUP(СВОД2023[[#This Row],[ФО]],СПРАВОЧНИК!H:P,2,0)</f>
        <v>Приволжский ФО</v>
      </c>
    </row>
    <row r="744" spans="1:11" x14ac:dyDescent="0.2">
      <c r="A744" t="s">
        <v>649</v>
      </c>
      <c r="B744" t="s">
        <v>640</v>
      </c>
      <c r="C744" s="1" t="s">
        <v>614</v>
      </c>
      <c r="D744" s="1" t="s">
        <v>1037</v>
      </c>
      <c r="E744" s="2">
        <v>5</v>
      </c>
      <c r="F744" s="3"/>
      <c r="G744" s="2">
        <v>8</v>
      </c>
      <c r="H744" s="3"/>
      <c r="I744" s="68" t="str">
        <f>VLOOKUP(C744,СПРАВОЧНИК!B:D,2,0)</f>
        <v>ЕВРОПА</v>
      </c>
      <c r="J744" s="68" t="str">
        <f>VLOOKUP(C744,СПРАВОЧНИК!B:D,3,0)</f>
        <v>ИНОМАРКИ</v>
      </c>
      <c r="K744" s="69" t="str">
        <f>VLOOKUP(СВОД2023[[#This Row],[ФО]],СПРАВОЧНИК!H:P,2,0)</f>
        <v>Приволжский ФО</v>
      </c>
    </row>
    <row r="745" spans="1:11" x14ac:dyDescent="0.2">
      <c r="A745" t="s">
        <v>649</v>
      </c>
      <c r="B745" t="s">
        <v>640</v>
      </c>
      <c r="C745" s="1" t="s">
        <v>614</v>
      </c>
      <c r="D745" s="1" t="s">
        <v>1038</v>
      </c>
      <c r="E745" s="2">
        <v>1</v>
      </c>
      <c r="F745" s="3"/>
      <c r="G745" s="2">
        <v>1</v>
      </c>
      <c r="H745" s="3"/>
      <c r="I745" s="68" t="str">
        <f>VLOOKUP(C745,СПРАВОЧНИК!B:D,2,0)</f>
        <v>ЕВРОПА</v>
      </c>
      <c r="J745" s="68" t="str">
        <f>VLOOKUP(C745,СПРАВОЧНИК!B:D,3,0)</f>
        <v>ИНОМАРКИ</v>
      </c>
      <c r="K745" s="69" t="str">
        <f>VLOOKUP(СВОД2023[[#This Row],[ФО]],СПРАВОЧНИК!H:P,2,0)</f>
        <v>Приволжский ФО</v>
      </c>
    </row>
    <row r="746" spans="1:11" x14ac:dyDescent="0.2">
      <c r="A746" t="s">
        <v>649</v>
      </c>
      <c r="B746" t="s">
        <v>640</v>
      </c>
      <c r="C746" s="1" t="s">
        <v>614</v>
      </c>
      <c r="D746" s="1" t="s">
        <v>1039</v>
      </c>
      <c r="E746" s="2">
        <v>7</v>
      </c>
      <c r="F746" s="3">
        <v>7</v>
      </c>
      <c r="G746" s="2">
        <v>49</v>
      </c>
      <c r="H746" s="3">
        <v>253</v>
      </c>
      <c r="I746" s="68" t="str">
        <f>VLOOKUP(C746,СПРАВОЧНИК!B:D,2,0)</f>
        <v>ЕВРОПА</v>
      </c>
      <c r="J746" s="68" t="str">
        <f>VLOOKUP(C746,СПРАВОЧНИК!B:D,3,0)</f>
        <v>ИНОМАРКИ</v>
      </c>
      <c r="K746" s="69" t="str">
        <f>VLOOKUP(СВОД2023[[#This Row],[ФО]],СПРАВОЧНИК!H:P,2,0)</f>
        <v>Приволжский ФО</v>
      </c>
    </row>
    <row r="747" spans="1:11" x14ac:dyDescent="0.2">
      <c r="A747" t="s">
        <v>649</v>
      </c>
      <c r="B747" t="s">
        <v>640</v>
      </c>
      <c r="C747" s="1" t="s">
        <v>614</v>
      </c>
      <c r="D747" s="1" t="s">
        <v>1040</v>
      </c>
      <c r="E747" s="2">
        <v>1</v>
      </c>
      <c r="F747" s="3"/>
      <c r="G747" s="2">
        <v>2</v>
      </c>
      <c r="H747" s="3"/>
      <c r="I747" s="68" t="str">
        <f>VLOOKUP(C747,СПРАВОЧНИК!B:D,2,0)</f>
        <v>ЕВРОПА</v>
      </c>
      <c r="J747" s="68" t="str">
        <f>VLOOKUP(C747,СПРАВОЧНИК!B:D,3,0)</f>
        <v>ИНОМАРКИ</v>
      </c>
      <c r="K747" s="69" t="str">
        <f>VLOOKUP(СВОД2023[[#This Row],[ФО]],СПРАВОЧНИК!H:P,2,0)</f>
        <v>Приволжский ФО</v>
      </c>
    </row>
    <row r="748" spans="1:11" x14ac:dyDescent="0.2">
      <c r="A748" t="s">
        <v>649</v>
      </c>
      <c r="B748" t="s">
        <v>640</v>
      </c>
      <c r="C748" s="1" t="s">
        <v>614</v>
      </c>
      <c r="D748" s="1" t="s">
        <v>1041</v>
      </c>
      <c r="E748" s="2">
        <v>2</v>
      </c>
      <c r="F748" s="3"/>
      <c r="G748" s="2">
        <v>4</v>
      </c>
      <c r="H748" s="3"/>
      <c r="I748" s="68" t="str">
        <f>VLOOKUP(C748,СПРАВОЧНИК!B:D,2,0)</f>
        <v>ЕВРОПА</v>
      </c>
      <c r="J748" s="68" t="str">
        <f>VLOOKUP(C748,СПРАВОЧНИК!B:D,3,0)</f>
        <v>ИНОМАРКИ</v>
      </c>
      <c r="K748" s="69" t="str">
        <f>VLOOKUP(СВОД2023[[#This Row],[ФО]],СПРАВОЧНИК!H:P,2,0)</f>
        <v>Приволжский ФО</v>
      </c>
    </row>
    <row r="749" spans="1:11" x14ac:dyDescent="0.2">
      <c r="A749" t="s">
        <v>649</v>
      </c>
      <c r="B749" t="s">
        <v>640</v>
      </c>
      <c r="C749" s="1" t="s">
        <v>616</v>
      </c>
      <c r="D749" s="1" t="s">
        <v>620</v>
      </c>
      <c r="E749" s="2"/>
      <c r="F749" s="3"/>
      <c r="G749" s="2"/>
      <c r="H749" s="3">
        <v>1</v>
      </c>
      <c r="I749" s="68" t="str">
        <f>VLOOKUP(C749,СПРАВОЧНИК!B:D,2,0)</f>
        <v>ЕВРОПА</v>
      </c>
      <c r="J749" s="68" t="str">
        <f>VLOOKUP(C749,СПРАВОЧНИК!B:D,3,0)</f>
        <v>ИНОМАРКИ</v>
      </c>
      <c r="K749" s="69" t="str">
        <f>VLOOKUP(СВОД2023[[#This Row],[ФО]],СПРАВОЧНИК!H:P,2,0)</f>
        <v>Приволжский ФО</v>
      </c>
    </row>
    <row r="750" spans="1:11" x14ac:dyDescent="0.2">
      <c r="A750" t="s">
        <v>649</v>
      </c>
      <c r="B750" t="s">
        <v>640</v>
      </c>
      <c r="C750" s="1" t="s">
        <v>616</v>
      </c>
      <c r="D750" s="1" t="s">
        <v>623</v>
      </c>
      <c r="E750" s="2"/>
      <c r="F750" s="3">
        <v>1</v>
      </c>
      <c r="G750" s="2"/>
      <c r="H750" s="3">
        <v>27</v>
      </c>
      <c r="I750" s="68" t="str">
        <f>VLOOKUP(C750,СПРАВОЧНИК!B:D,2,0)</f>
        <v>ЕВРОПА</v>
      </c>
      <c r="J750" s="68" t="str">
        <f>VLOOKUP(C750,СПРАВОЧНИК!B:D,3,0)</f>
        <v>ИНОМАРКИ</v>
      </c>
      <c r="K750" s="69" t="str">
        <f>VLOOKUP(СВОД2023[[#This Row],[ФО]],СПРАВОЧНИК!H:P,2,0)</f>
        <v>Приволжский ФО</v>
      </c>
    </row>
    <row r="751" spans="1:11" x14ac:dyDescent="0.2">
      <c r="A751" t="s">
        <v>649</v>
      </c>
      <c r="B751" t="s">
        <v>640</v>
      </c>
      <c r="C751" s="1" t="s">
        <v>616</v>
      </c>
      <c r="D751" s="1" t="s">
        <v>624</v>
      </c>
      <c r="E751" s="2">
        <v>2</v>
      </c>
      <c r="F751" s="3">
        <v>8</v>
      </c>
      <c r="G751" s="2">
        <v>9</v>
      </c>
      <c r="H751" s="3">
        <v>56</v>
      </c>
      <c r="I751" s="68" t="str">
        <f>VLOOKUP(C751,СПРАВОЧНИК!B:D,2,0)</f>
        <v>ЕВРОПА</v>
      </c>
      <c r="J751" s="68" t="str">
        <f>VLOOKUP(C751,СПРАВОЧНИК!B:D,3,0)</f>
        <v>ИНОМАРКИ</v>
      </c>
      <c r="K751" s="69" t="str">
        <f>VLOOKUP(СВОД2023[[#This Row],[ФО]],СПРАВОЧНИК!H:P,2,0)</f>
        <v>Приволжский ФО</v>
      </c>
    </row>
    <row r="752" spans="1:11" x14ac:dyDescent="0.2">
      <c r="A752" t="s">
        <v>649</v>
      </c>
      <c r="B752" t="s">
        <v>640</v>
      </c>
      <c r="C752" s="1" t="s">
        <v>616</v>
      </c>
      <c r="D752" s="1" t="s">
        <v>625</v>
      </c>
      <c r="E752" s="2">
        <v>1</v>
      </c>
      <c r="F752" s="3"/>
      <c r="G752" s="2">
        <v>9</v>
      </c>
      <c r="H752" s="3">
        <v>34</v>
      </c>
      <c r="I752" s="68" t="str">
        <f>VLOOKUP(C752,СПРАВОЧНИК!B:D,2,0)</f>
        <v>ЕВРОПА</v>
      </c>
      <c r="J752" s="68" t="str">
        <f>VLOOKUP(C752,СПРАВОЧНИК!B:D,3,0)</f>
        <v>ИНОМАРКИ</v>
      </c>
      <c r="K752" s="69" t="str">
        <f>VLOOKUP(СВОД2023[[#This Row],[ФО]],СПРАВОЧНИК!H:P,2,0)</f>
        <v>Приволжский ФО</v>
      </c>
    </row>
    <row r="753" spans="1:11" x14ac:dyDescent="0.2">
      <c r="A753" t="s">
        <v>649</v>
      </c>
      <c r="B753" t="s">
        <v>640</v>
      </c>
      <c r="C753" s="1" t="s">
        <v>626</v>
      </c>
      <c r="D753" s="1" t="s">
        <v>627</v>
      </c>
      <c r="E753" s="2">
        <v>8</v>
      </c>
      <c r="F753" s="3"/>
      <c r="G753" s="2">
        <v>12</v>
      </c>
      <c r="H753" s="3"/>
      <c r="I753" s="68" t="str">
        <f>VLOOKUP(C753,СПРАВОЧНИК!B:D,2,0)</f>
        <v>КИТАЙ</v>
      </c>
      <c r="J753" s="68" t="str">
        <f>VLOOKUP(C753,СПРАВОЧНИК!B:D,3,0)</f>
        <v>ИНОМАРКИ</v>
      </c>
      <c r="K753" s="69" t="str">
        <f>VLOOKUP(СВОД2023[[#This Row],[ФО]],СПРАВОЧНИК!H:P,2,0)</f>
        <v>Приволжский ФО</v>
      </c>
    </row>
    <row r="754" spans="1:11" x14ac:dyDescent="0.2">
      <c r="A754" t="s">
        <v>649</v>
      </c>
      <c r="B754" t="s">
        <v>640</v>
      </c>
      <c r="C754" s="1" t="s">
        <v>626</v>
      </c>
      <c r="D754" s="1" t="s">
        <v>628</v>
      </c>
      <c r="E754" s="2">
        <v>20</v>
      </c>
      <c r="F754" s="3"/>
      <c r="G754" s="2">
        <v>71</v>
      </c>
      <c r="H754" s="3"/>
      <c r="I754" s="68" t="str">
        <f>VLOOKUP(C754,СПРАВОЧНИК!B:D,2,0)</f>
        <v>КИТАЙ</v>
      </c>
      <c r="J754" s="68" t="str">
        <f>VLOOKUP(C754,СПРАВОЧНИК!B:D,3,0)</f>
        <v>ИНОМАРКИ</v>
      </c>
      <c r="K754" s="69" t="str">
        <f>VLOOKUP(СВОД2023[[#This Row],[ФО]],СПРАВОЧНИК!H:P,2,0)</f>
        <v>Приволжский ФО</v>
      </c>
    </row>
    <row r="755" spans="1:11" x14ac:dyDescent="0.2">
      <c r="A755" t="s">
        <v>649</v>
      </c>
      <c r="B755" t="s">
        <v>640</v>
      </c>
      <c r="C755" s="1" t="s">
        <v>629</v>
      </c>
      <c r="D755" s="1" t="s">
        <v>630</v>
      </c>
      <c r="E755" s="2">
        <v>1</v>
      </c>
      <c r="F755" s="3"/>
      <c r="G755" s="2">
        <v>1</v>
      </c>
      <c r="H755" s="3"/>
      <c r="I755" s="68" t="str">
        <f>VLOOKUP(C755,СПРАВОЧНИК!B:D,2,0)</f>
        <v>КИТАЙ</v>
      </c>
      <c r="J755" s="68" t="str">
        <f>VLOOKUP(C755,СПРАВОЧНИК!B:D,3,0)</f>
        <v>ИНОМАРКИ</v>
      </c>
      <c r="K755" s="69" t="str">
        <f>VLOOKUP(СВОД2023[[#This Row],[ФО]],СПРАВОЧНИК!H:P,2,0)</f>
        <v>Приволжский ФО</v>
      </c>
    </row>
    <row r="756" spans="1:11" x14ac:dyDescent="0.2">
      <c r="A756" t="s">
        <v>649</v>
      </c>
      <c r="B756" t="s">
        <v>640</v>
      </c>
      <c r="C756" s="1" t="s">
        <v>629</v>
      </c>
      <c r="D756" s="1" t="s">
        <v>631</v>
      </c>
      <c r="E756" s="2">
        <v>1</v>
      </c>
      <c r="F756" s="3"/>
      <c r="G756" s="2">
        <v>1</v>
      </c>
      <c r="H756" s="3"/>
      <c r="I756" s="68" t="str">
        <f>VLOOKUP(C756,СПРАВОЧНИК!B:D,2,0)</f>
        <v>КИТАЙ</v>
      </c>
      <c r="J756" s="68" t="str">
        <f>VLOOKUP(C756,СПРАВОЧНИК!B:D,3,0)</f>
        <v>ИНОМАРКИ</v>
      </c>
      <c r="K756" s="69" t="str">
        <f>VLOOKUP(СВОД2023[[#This Row],[ФО]],СПРАВОЧНИК!H:P,2,0)</f>
        <v>Приволжский ФО</v>
      </c>
    </row>
    <row r="757" spans="1:11" x14ac:dyDescent="0.2">
      <c r="A757" t="s">
        <v>649</v>
      </c>
      <c r="B757" t="s">
        <v>640</v>
      </c>
      <c r="C757" s="1" t="s">
        <v>634</v>
      </c>
      <c r="D757" s="1" t="s">
        <v>636</v>
      </c>
      <c r="E757" s="2"/>
      <c r="F757" s="3"/>
      <c r="G757" s="2">
        <v>1</v>
      </c>
      <c r="H757" s="3"/>
      <c r="I757" s="68" t="str">
        <f>VLOOKUP(C757,СПРАВОЧНИК!B:D,2,0)</f>
        <v>КИТАЙ</v>
      </c>
      <c r="J757" s="68" t="str">
        <f>VLOOKUP(C757,СПРАВОЧНИК!B:D,3,0)</f>
        <v>ИНОМАРКИ</v>
      </c>
      <c r="K757" s="69" t="str">
        <f>VLOOKUP(СВОД2023[[#This Row],[ФО]],СПРАВОЧНИК!H:P,2,0)</f>
        <v>Приволжский ФО</v>
      </c>
    </row>
    <row r="758" spans="1:11" x14ac:dyDescent="0.2">
      <c r="A758" t="s">
        <v>649</v>
      </c>
      <c r="B758" t="s">
        <v>641</v>
      </c>
      <c r="C758" s="1" t="s">
        <v>2</v>
      </c>
      <c r="D758" s="1" t="s">
        <v>4</v>
      </c>
      <c r="E758" s="2"/>
      <c r="F758" s="3"/>
      <c r="G758" s="2">
        <v>3</v>
      </c>
      <c r="H758" s="3">
        <v>1</v>
      </c>
      <c r="I758" s="68" t="str">
        <f>VLOOKUP(C758,СПРАВОЧНИК!B:D,2,0)</f>
        <v>ЯПОНИЯ</v>
      </c>
      <c r="J758" s="68" t="str">
        <f>VLOOKUP(C758,СПРАВОЧНИК!B:D,3,0)</f>
        <v>ИНОМАРКИ</v>
      </c>
      <c r="K758" s="69" t="str">
        <f>VLOOKUP(СВОД2023[[#This Row],[ФО]],СПРАВОЧНИК!H:P,2,0)</f>
        <v>Северо-Западный ФО</v>
      </c>
    </row>
    <row r="759" spans="1:11" x14ac:dyDescent="0.2">
      <c r="A759" t="s">
        <v>649</v>
      </c>
      <c r="B759" t="s">
        <v>641</v>
      </c>
      <c r="C759" s="1" t="s">
        <v>2</v>
      </c>
      <c r="D759" s="1" t="s">
        <v>5</v>
      </c>
      <c r="E759" s="2"/>
      <c r="F759" s="3"/>
      <c r="G759" s="2">
        <v>2</v>
      </c>
      <c r="H759" s="3"/>
      <c r="I759" s="68" t="str">
        <f>VLOOKUP(C759,СПРАВОЧНИК!B:D,2,0)</f>
        <v>ЯПОНИЯ</v>
      </c>
      <c r="J759" s="68" t="str">
        <f>VLOOKUP(C759,СПРАВОЧНИК!B:D,3,0)</f>
        <v>ИНОМАРКИ</v>
      </c>
      <c r="K759" s="69" t="str">
        <f>VLOOKUP(СВОД2023[[#This Row],[ФО]],СПРАВОЧНИК!H:P,2,0)</f>
        <v>Северо-Западный ФО</v>
      </c>
    </row>
    <row r="760" spans="1:11" x14ac:dyDescent="0.2">
      <c r="A760" t="s">
        <v>649</v>
      </c>
      <c r="B760" t="s">
        <v>641</v>
      </c>
      <c r="C760" s="1" t="s">
        <v>2</v>
      </c>
      <c r="D760" s="1" t="s">
        <v>6</v>
      </c>
      <c r="E760" s="2"/>
      <c r="F760" s="3">
        <v>1</v>
      </c>
      <c r="G760" s="2">
        <v>1</v>
      </c>
      <c r="H760" s="3">
        <v>1</v>
      </c>
      <c r="I760" s="68" t="str">
        <f>VLOOKUP(C760,СПРАВОЧНИК!B:D,2,0)</f>
        <v>ЯПОНИЯ</v>
      </c>
      <c r="J760" s="68" t="str">
        <f>VLOOKUP(C760,СПРАВОЧНИК!B:D,3,0)</f>
        <v>ИНОМАРКИ</v>
      </c>
      <c r="K760" s="69" t="str">
        <f>VLOOKUP(СВОД2023[[#This Row],[ФО]],СПРАВОЧНИК!H:P,2,0)</f>
        <v>Северо-Западный ФО</v>
      </c>
    </row>
    <row r="761" spans="1:11" x14ac:dyDescent="0.2">
      <c r="A761" t="s">
        <v>649</v>
      </c>
      <c r="B761" t="s">
        <v>641</v>
      </c>
      <c r="C761" s="1" t="s">
        <v>7</v>
      </c>
      <c r="D761" s="1" t="s">
        <v>8</v>
      </c>
      <c r="E761" s="2">
        <v>1</v>
      </c>
      <c r="F761" s="3"/>
      <c r="G761" s="2">
        <v>2</v>
      </c>
      <c r="H761" s="3">
        <v>1</v>
      </c>
      <c r="I761" s="68" t="str">
        <f>VLOOKUP(C761,СПРАВОЧНИК!B:D,2,0)</f>
        <v>ЕВРОПА</v>
      </c>
      <c r="J761" s="68" t="str">
        <f>VLOOKUP(C761,СПРАВОЧНИК!B:D,3,0)</f>
        <v>ИНОМАРКИ</v>
      </c>
      <c r="K761" s="69" t="str">
        <f>VLOOKUP(СВОД2023[[#This Row],[ФО]],СПРАВОЧНИК!H:P,2,0)</f>
        <v>Северо-Западный ФО</v>
      </c>
    </row>
    <row r="762" spans="1:11" x14ac:dyDescent="0.2">
      <c r="A762" t="s">
        <v>649</v>
      </c>
      <c r="B762" t="s">
        <v>641</v>
      </c>
      <c r="C762" s="1" t="s">
        <v>7</v>
      </c>
      <c r="D762" s="1" t="s">
        <v>9</v>
      </c>
      <c r="E762" s="2">
        <v>1</v>
      </c>
      <c r="F762" s="3"/>
      <c r="G762" s="2">
        <v>1</v>
      </c>
      <c r="H762" s="3">
        <v>1</v>
      </c>
      <c r="I762" s="68" t="str">
        <f>VLOOKUP(C762,СПРАВОЧНИК!B:D,2,0)</f>
        <v>ЕВРОПА</v>
      </c>
      <c r="J762" s="68" t="str">
        <f>VLOOKUP(C762,СПРАВОЧНИК!B:D,3,0)</f>
        <v>ИНОМАРКИ</v>
      </c>
      <c r="K762" s="69" t="str">
        <f>VLOOKUP(СВОД2023[[#This Row],[ФО]],СПРАВОЧНИК!H:P,2,0)</f>
        <v>Северо-Западный ФО</v>
      </c>
    </row>
    <row r="763" spans="1:11" x14ac:dyDescent="0.2">
      <c r="A763" t="s">
        <v>649</v>
      </c>
      <c r="B763" t="s">
        <v>641</v>
      </c>
      <c r="C763" s="1" t="s">
        <v>21</v>
      </c>
      <c r="D763" s="1" t="s">
        <v>989</v>
      </c>
      <c r="E763" s="2">
        <v>1</v>
      </c>
      <c r="F763" s="3">
        <v>1</v>
      </c>
      <c r="G763" s="2">
        <v>5</v>
      </c>
      <c r="H763" s="3">
        <v>17</v>
      </c>
      <c r="I763" s="68" t="str">
        <f>VLOOKUP(C763,СПРАВОЧНИК!B:D,2,0)</f>
        <v>ЕВРОПА</v>
      </c>
      <c r="J763" s="68" t="str">
        <f>VLOOKUP(C763,СПРАВОЧНИК!B:D,3,0)</f>
        <v>ИНОМАРКИ</v>
      </c>
      <c r="K763" s="69" t="str">
        <f>VLOOKUP(СВОД2023[[#This Row],[ФО]],СПРАВОЧНИК!H:P,2,0)</f>
        <v>Северо-Западный ФО</v>
      </c>
    </row>
    <row r="764" spans="1:11" x14ac:dyDescent="0.2">
      <c r="A764" t="s">
        <v>649</v>
      </c>
      <c r="B764" t="s">
        <v>641</v>
      </c>
      <c r="C764" s="1" t="s">
        <v>21</v>
      </c>
      <c r="D764" s="1" t="s">
        <v>990</v>
      </c>
      <c r="E764" s="2"/>
      <c r="F764" s="3"/>
      <c r="G764" s="2"/>
      <c r="H764" s="3">
        <v>2</v>
      </c>
      <c r="I764" s="68" t="str">
        <f>VLOOKUP(C764,СПРАВОЧНИК!B:D,2,0)</f>
        <v>ЕВРОПА</v>
      </c>
      <c r="J764" s="68" t="str">
        <f>VLOOKUP(C764,СПРАВОЧНИК!B:D,3,0)</f>
        <v>ИНОМАРКИ</v>
      </c>
      <c r="K764" s="69" t="str">
        <f>VLOOKUP(СВОД2023[[#This Row],[ФО]],СПРАВОЧНИК!H:P,2,0)</f>
        <v>Северо-Западный ФО</v>
      </c>
    </row>
    <row r="765" spans="1:11" x14ac:dyDescent="0.2">
      <c r="A765" t="s">
        <v>649</v>
      </c>
      <c r="B765" t="s">
        <v>641</v>
      </c>
      <c r="C765" s="1" t="s">
        <v>21</v>
      </c>
      <c r="D765" s="1" t="s">
        <v>991</v>
      </c>
      <c r="E765" s="2">
        <v>2</v>
      </c>
      <c r="F765" s="3">
        <v>2</v>
      </c>
      <c r="G765" s="2">
        <v>9</v>
      </c>
      <c r="H765" s="3">
        <v>46</v>
      </c>
      <c r="I765" s="68" t="str">
        <f>VLOOKUP(C765,СПРАВОЧНИК!B:D,2,0)</f>
        <v>ЕВРОПА</v>
      </c>
      <c r="J765" s="68" t="str">
        <f>VLOOKUP(C765,СПРАВОЧНИК!B:D,3,0)</f>
        <v>ИНОМАРКИ</v>
      </c>
      <c r="K765" s="69" t="str">
        <f>VLOOKUP(СВОД2023[[#This Row],[ФО]],СПРАВОЧНИК!H:P,2,0)</f>
        <v>Северо-Западный ФО</v>
      </c>
    </row>
    <row r="766" spans="1:11" x14ac:dyDescent="0.2">
      <c r="A766" t="s">
        <v>649</v>
      </c>
      <c r="B766" t="s">
        <v>641</v>
      </c>
      <c r="C766" s="1" t="s">
        <v>21</v>
      </c>
      <c r="D766" s="1" t="s">
        <v>992</v>
      </c>
      <c r="E766" s="2">
        <v>3</v>
      </c>
      <c r="F766" s="3">
        <v>1</v>
      </c>
      <c r="G766" s="2">
        <v>11</v>
      </c>
      <c r="H766" s="3">
        <v>22</v>
      </c>
      <c r="I766" s="68" t="str">
        <f>VLOOKUP(C766,СПРАВОЧНИК!B:D,2,0)</f>
        <v>ЕВРОПА</v>
      </c>
      <c r="J766" s="68" t="str">
        <f>VLOOKUP(C766,СПРАВОЧНИК!B:D,3,0)</f>
        <v>ИНОМАРКИ</v>
      </c>
      <c r="K766" s="69" t="str">
        <f>VLOOKUP(СВОД2023[[#This Row],[ФО]],СПРАВОЧНИК!H:P,2,0)</f>
        <v>Северо-Западный ФО</v>
      </c>
    </row>
    <row r="767" spans="1:11" x14ac:dyDescent="0.2">
      <c r="A767" t="s">
        <v>649</v>
      </c>
      <c r="B767" t="s">
        <v>641</v>
      </c>
      <c r="C767" s="1" t="s">
        <v>21</v>
      </c>
      <c r="D767" s="1" t="s">
        <v>916</v>
      </c>
      <c r="E767" s="2">
        <v>12</v>
      </c>
      <c r="F767" s="3">
        <v>10</v>
      </c>
      <c r="G767" s="2">
        <v>35</v>
      </c>
      <c r="H767" s="3">
        <v>88</v>
      </c>
      <c r="I767" s="68" t="str">
        <f>VLOOKUP(C767,СПРАВОЧНИК!B:D,2,0)</f>
        <v>ЕВРОПА</v>
      </c>
      <c r="J767" s="68" t="str">
        <f>VLOOKUP(C767,СПРАВОЧНИК!B:D,3,0)</f>
        <v>ИНОМАРКИ</v>
      </c>
      <c r="K767" s="69" t="str">
        <f>VLOOKUP(СВОД2023[[#This Row],[ФО]],СПРАВОЧНИК!H:P,2,0)</f>
        <v>Северо-Западный ФО</v>
      </c>
    </row>
    <row r="768" spans="1:11" x14ac:dyDescent="0.2">
      <c r="A768" t="s">
        <v>649</v>
      </c>
      <c r="B768" t="s">
        <v>641</v>
      </c>
      <c r="C768" s="1" t="s">
        <v>21</v>
      </c>
      <c r="D768" s="1" t="s">
        <v>993</v>
      </c>
      <c r="E768" s="2"/>
      <c r="F768" s="3">
        <v>1</v>
      </c>
      <c r="G768" s="2">
        <v>3</v>
      </c>
      <c r="H768" s="3">
        <v>23</v>
      </c>
      <c r="I768" s="68" t="str">
        <f>VLOOKUP(C768,СПРАВОЧНИК!B:D,2,0)</f>
        <v>ЕВРОПА</v>
      </c>
      <c r="J768" s="68" t="str">
        <f>VLOOKUP(C768,СПРАВОЧНИК!B:D,3,0)</f>
        <v>ИНОМАРКИ</v>
      </c>
      <c r="K768" s="69" t="str">
        <f>VLOOKUP(СВОД2023[[#This Row],[ФО]],СПРАВОЧНИК!H:P,2,0)</f>
        <v>Северо-Западный ФО</v>
      </c>
    </row>
    <row r="769" spans="1:11" x14ac:dyDescent="0.2">
      <c r="A769" t="s">
        <v>649</v>
      </c>
      <c r="B769" t="s">
        <v>641</v>
      </c>
      <c r="C769" s="1" t="s">
        <v>21</v>
      </c>
      <c r="D769" s="1" t="s">
        <v>917</v>
      </c>
      <c r="E769" s="2">
        <v>2</v>
      </c>
      <c r="F769" s="3"/>
      <c r="G769" s="2">
        <v>11</v>
      </c>
      <c r="H769" s="3">
        <v>6</v>
      </c>
      <c r="I769" s="68" t="str">
        <f>VLOOKUP(C769,СПРАВОЧНИК!B:D,2,0)</f>
        <v>ЕВРОПА</v>
      </c>
      <c r="J769" s="68" t="str">
        <f>VLOOKUP(C769,СПРАВОЧНИК!B:D,3,0)</f>
        <v>ИНОМАРКИ</v>
      </c>
      <c r="K769" s="69" t="str">
        <f>VLOOKUP(СВОД2023[[#This Row],[ФО]],СПРАВОЧНИК!H:P,2,0)</f>
        <v>Северо-Западный ФО</v>
      </c>
    </row>
    <row r="770" spans="1:11" x14ac:dyDescent="0.2">
      <c r="A770" t="s">
        <v>649</v>
      </c>
      <c r="B770" t="s">
        <v>641</v>
      </c>
      <c r="C770" s="1" t="s">
        <v>21</v>
      </c>
      <c r="D770" s="1" t="s">
        <v>918</v>
      </c>
      <c r="E770" s="2">
        <v>1</v>
      </c>
      <c r="F770" s="3">
        <v>1</v>
      </c>
      <c r="G770" s="2">
        <v>15</v>
      </c>
      <c r="H770" s="3">
        <v>26</v>
      </c>
      <c r="I770" s="68" t="str">
        <f>VLOOKUP(C770,СПРАВОЧНИК!B:D,2,0)</f>
        <v>ЕВРОПА</v>
      </c>
      <c r="J770" s="68" t="str">
        <f>VLOOKUP(C770,СПРАВОЧНИК!B:D,3,0)</f>
        <v>ИНОМАРКИ</v>
      </c>
      <c r="K770" s="69" t="str">
        <f>VLOOKUP(СВОД2023[[#This Row],[ФО]],СПРАВОЧНИК!H:P,2,0)</f>
        <v>Северо-Западный ФО</v>
      </c>
    </row>
    <row r="771" spans="1:11" x14ac:dyDescent="0.2">
      <c r="A771" t="s">
        <v>649</v>
      </c>
      <c r="B771" t="s">
        <v>641</v>
      </c>
      <c r="C771" s="1" t="s">
        <v>21</v>
      </c>
      <c r="D771" s="1" t="s">
        <v>1042</v>
      </c>
      <c r="E771" s="2"/>
      <c r="F771" s="3"/>
      <c r="G771" s="2"/>
      <c r="H771" s="3">
        <v>1</v>
      </c>
      <c r="I771" s="68" t="str">
        <f>VLOOKUP(C771,СПРАВОЧНИК!B:D,2,0)</f>
        <v>ЕВРОПА</v>
      </c>
      <c r="J771" s="68" t="str">
        <f>VLOOKUP(C771,СПРАВОЧНИК!B:D,3,0)</f>
        <v>ИНОМАРКИ</v>
      </c>
      <c r="K771" s="69" t="str">
        <f>VLOOKUP(СВОД2023[[#This Row],[ФО]],СПРАВОЧНИК!H:P,2,0)</f>
        <v>Северо-Западный ФО</v>
      </c>
    </row>
    <row r="772" spans="1:11" x14ac:dyDescent="0.2">
      <c r="A772" t="s">
        <v>649</v>
      </c>
      <c r="B772" t="s">
        <v>641</v>
      </c>
      <c r="C772" s="1" t="s">
        <v>21</v>
      </c>
      <c r="D772" s="1" t="s">
        <v>994</v>
      </c>
      <c r="E772" s="2">
        <v>5</v>
      </c>
      <c r="F772" s="3"/>
      <c r="G772" s="2">
        <v>8</v>
      </c>
      <c r="H772" s="3">
        <v>21</v>
      </c>
      <c r="I772" s="68" t="str">
        <f>VLOOKUP(C772,СПРАВОЧНИК!B:D,2,0)</f>
        <v>ЕВРОПА</v>
      </c>
      <c r="J772" s="68" t="str">
        <f>VLOOKUP(C772,СПРАВОЧНИК!B:D,3,0)</f>
        <v>ИНОМАРКИ</v>
      </c>
      <c r="K772" s="69" t="str">
        <f>VLOOKUP(СВОД2023[[#This Row],[ФО]],СПРАВОЧНИК!H:P,2,0)</f>
        <v>Северо-Западный ФО</v>
      </c>
    </row>
    <row r="773" spans="1:11" x14ac:dyDescent="0.2">
      <c r="A773" t="s">
        <v>649</v>
      </c>
      <c r="B773" t="s">
        <v>641</v>
      </c>
      <c r="C773" s="1" t="s">
        <v>21</v>
      </c>
      <c r="D773" s="1" t="s">
        <v>920</v>
      </c>
      <c r="E773" s="2">
        <v>9</v>
      </c>
      <c r="F773" s="3">
        <v>4</v>
      </c>
      <c r="G773" s="2">
        <v>49</v>
      </c>
      <c r="H773" s="3">
        <v>116</v>
      </c>
      <c r="I773" s="68" t="str">
        <f>VLOOKUP(C773,СПРАВОЧНИК!B:D,2,0)</f>
        <v>ЕВРОПА</v>
      </c>
      <c r="J773" s="68" t="str">
        <f>VLOOKUP(C773,СПРАВОЧНИК!B:D,3,0)</f>
        <v>ИНОМАРКИ</v>
      </c>
      <c r="K773" s="69" t="str">
        <f>VLOOKUP(СВОД2023[[#This Row],[ФО]],СПРАВОЧНИК!H:P,2,0)</f>
        <v>Северо-Западный ФО</v>
      </c>
    </row>
    <row r="774" spans="1:11" x14ac:dyDescent="0.2">
      <c r="A774" t="s">
        <v>649</v>
      </c>
      <c r="B774" t="s">
        <v>641</v>
      </c>
      <c r="C774" s="1" t="s">
        <v>21</v>
      </c>
      <c r="D774" s="1" t="s">
        <v>921</v>
      </c>
      <c r="E774" s="2">
        <v>7</v>
      </c>
      <c r="F774" s="3">
        <v>4</v>
      </c>
      <c r="G774" s="2">
        <v>54</v>
      </c>
      <c r="H774" s="3">
        <v>87</v>
      </c>
      <c r="I774" s="68" t="str">
        <f>VLOOKUP(C774,СПРАВОЧНИК!B:D,2,0)</f>
        <v>ЕВРОПА</v>
      </c>
      <c r="J774" s="68" t="str">
        <f>VLOOKUP(C774,СПРАВОЧНИК!B:D,3,0)</f>
        <v>ИНОМАРКИ</v>
      </c>
      <c r="K774" s="69" t="str">
        <f>VLOOKUP(СВОД2023[[#This Row],[ФО]],СПРАВОЧНИК!H:P,2,0)</f>
        <v>Северо-Западный ФО</v>
      </c>
    </row>
    <row r="775" spans="1:11" x14ac:dyDescent="0.2">
      <c r="A775" t="s">
        <v>649</v>
      </c>
      <c r="B775" t="s">
        <v>641</v>
      </c>
      <c r="C775" s="1" t="s">
        <v>21</v>
      </c>
      <c r="D775" s="1" t="s">
        <v>922</v>
      </c>
      <c r="E775" s="2">
        <v>17</v>
      </c>
      <c r="F775" s="3">
        <v>8</v>
      </c>
      <c r="G775" s="2">
        <v>54</v>
      </c>
      <c r="H775" s="3">
        <v>77</v>
      </c>
      <c r="I775" s="68" t="str">
        <f>VLOOKUP(C775,СПРАВОЧНИК!B:D,2,0)</f>
        <v>ЕВРОПА</v>
      </c>
      <c r="J775" s="68" t="str">
        <f>VLOOKUP(C775,СПРАВОЧНИК!B:D,3,0)</f>
        <v>ИНОМАРКИ</v>
      </c>
      <c r="K775" s="69" t="str">
        <f>VLOOKUP(СВОД2023[[#This Row],[ФО]],СПРАВОЧНИК!H:P,2,0)</f>
        <v>Северо-Западный ФО</v>
      </c>
    </row>
    <row r="776" spans="1:11" x14ac:dyDescent="0.2">
      <c r="A776" t="s">
        <v>649</v>
      </c>
      <c r="B776" t="s">
        <v>641</v>
      </c>
      <c r="C776" s="1" t="s">
        <v>21</v>
      </c>
      <c r="D776" s="1" t="s">
        <v>1043</v>
      </c>
      <c r="E776" s="2">
        <v>1</v>
      </c>
      <c r="F776" s="3"/>
      <c r="G776" s="2">
        <v>1</v>
      </c>
      <c r="H776" s="3"/>
      <c r="I776" s="68" t="str">
        <f>VLOOKUP(C776,СПРАВОЧНИК!B:D,2,0)</f>
        <v>ЕВРОПА</v>
      </c>
      <c r="J776" s="68" t="str">
        <f>VLOOKUP(C776,СПРАВОЧНИК!B:D,3,0)</f>
        <v>ИНОМАРКИ</v>
      </c>
      <c r="K776" s="69" t="str">
        <f>VLOOKUP(СВОД2023[[#This Row],[ФО]],СПРАВОЧНИК!H:P,2,0)</f>
        <v>Северо-Западный ФО</v>
      </c>
    </row>
    <row r="777" spans="1:11" x14ac:dyDescent="0.2">
      <c r="A777" t="s">
        <v>649</v>
      </c>
      <c r="B777" t="s">
        <v>641</v>
      </c>
      <c r="C777" s="1" t="s">
        <v>21</v>
      </c>
      <c r="D777" s="1" t="s">
        <v>923</v>
      </c>
      <c r="E777" s="2">
        <v>2</v>
      </c>
      <c r="F777" s="3">
        <v>2</v>
      </c>
      <c r="G777" s="2">
        <v>6</v>
      </c>
      <c r="H777" s="3">
        <v>3</v>
      </c>
      <c r="I777" s="68" t="str">
        <f>VLOOKUP(C777,СПРАВОЧНИК!B:D,2,0)</f>
        <v>ЕВРОПА</v>
      </c>
      <c r="J777" s="68" t="str">
        <f>VLOOKUP(C777,СПРАВОЧНИК!B:D,3,0)</f>
        <v>ИНОМАРКИ</v>
      </c>
      <c r="K777" s="69" t="str">
        <f>VLOOKUP(СВОД2023[[#This Row],[ФО]],СПРАВОЧНИК!H:P,2,0)</f>
        <v>Северо-Западный ФО</v>
      </c>
    </row>
    <row r="778" spans="1:11" x14ac:dyDescent="0.2">
      <c r="A778" t="s">
        <v>649</v>
      </c>
      <c r="B778" t="s">
        <v>641</v>
      </c>
      <c r="C778" s="1" t="s">
        <v>21</v>
      </c>
      <c r="D778" s="1" t="s">
        <v>1044</v>
      </c>
      <c r="E778" s="2">
        <v>1</v>
      </c>
      <c r="F778" s="3"/>
      <c r="G778" s="2">
        <v>2</v>
      </c>
      <c r="H778" s="3"/>
      <c r="I778" s="68" t="str">
        <f>VLOOKUP(C778,СПРАВОЧНИК!B:D,2,0)</f>
        <v>ЕВРОПА</v>
      </c>
      <c r="J778" s="68" t="str">
        <f>VLOOKUP(C778,СПРАВОЧНИК!B:D,3,0)</f>
        <v>ИНОМАРКИ</v>
      </c>
      <c r="K778" s="69" t="str">
        <f>VLOOKUP(СВОД2023[[#This Row],[ФО]],СПРАВОЧНИК!H:P,2,0)</f>
        <v>Северо-Западный ФО</v>
      </c>
    </row>
    <row r="779" spans="1:11" x14ac:dyDescent="0.2">
      <c r="A779" t="s">
        <v>649</v>
      </c>
      <c r="B779" t="s">
        <v>641</v>
      </c>
      <c r="C779" s="1" t="s">
        <v>21</v>
      </c>
      <c r="D779" s="1" t="s">
        <v>1045</v>
      </c>
      <c r="E779" s="2"/>
      <c r="F779" s="3"/>
      <c r="G779" s="2"/>
      <c r="H779" s="3">
        <v>1</v>
      </c>
      <c r="I779" s="68" t="str">
        <f>VLOOKUP(C779,СПРАВОЧНИК!B:D,2,0)</f>
        <v>ЕВРОПА</v>
      </c>
      <c r="J779" s="68" t="str">
        <f>VLOOKUP(C779,СПРАВОЧНИК!B:D,3,0)</f>
        <v>ИНОМАРКИ</v>
      </c>
      <c r="K779" s="69" t="str">
        <f>VLOOKUP(СВОД2023[[#This Row],[ФО]],СПРАВОЧНИК!H:P,2,0)</f>
        <v>Северо-Западный ФО</v>
      </c>
    </row>
    <row r="780" spans="1:11" x14ac:dyDescent="0.2">
      <c r="A780" t="s">
        <v>649</v>
      </c>
      <c r="B780" t="s">
        <v>641</v>
      </c>
      <c r="C780" s="1" t="s">
        <v>21</v>
      </c>
      <c r="D780" s="1" t="s">
        <v>995</v>
      </c>
      <c r="E780" s="2"/>
      <c r="F780" s="3"/>
      <c r="G780" s="2"/>
      <c r="H780" s="3">
        <v>3</v>
      </c>
      <c r="I780" s="68" t="str">
        <f>VLOOKUP(C780,СПРАВОЧНИК!B:D,2,0)</f>
        <v>ЕВРОПА</v>
      </c>
      <c r="J780" s="68" t="str">
        <f>VLOOKUP(C780,СПРАВОЧНИК!B:D,3,0)</f>
        <v>ИНОМАРКИ</v>
      </c>
      <c r="K780" s="69" t="str">
        <f>VLOOKUP(СВОД2023[[#This Row],[ФО]],СПРАВОЧНИК!H:P,2,0)</f>
        <v>Северо-Западный ФО</v>
      </c>
    </row>
    <row r="781" spans="1:11" x14ac:dyDescent="0.2">
      <c r="A781" t="s">
        <v>649</v>
      </c>
      <c r="B781" t="s">
        <v>641</v>
      </c>
      <c r="C781" s="1" t="s">
        <v>21</v>
      </c>
      <c r="D781" s="1" t="s">
        <v>996</v>
      </c>
      <c r="E781" s="2"/>
      <c r="F781" s="3">
        <v>1</v>
      </c>
      <c r="G781" s="2">
        <v>1</v>
      </c>
      <c r="H781" s="3">
        <v>5</v>
      </c>
      <c r="I781" s="68" t="str">
        <f>VLOOKUP(C781,СПРАВОЧНИК!B:D,2,0)</f>
        <v>ЕВРОПА</v>
      </c>
      <c r="J781" s="68" t="str">
        <f>VLOOKUP(C781,СПРАВОЧНИК!B:D,3,0)</f>
        <v>ИНОМАРКИ</v>
      </c>
      <c r="K781" s="69" t="str">
        <f>VLOOKUP(СВОД2023[[#This Row],[ФО]],СПРАВОЧНИК!H:P,2,0)</f>
        <v>Северо-Западный ФО</v>
      </c>
    </row>
    <row r="782" spans="1:11" x14ac:dyDescent="0.2">
      <c r="A782" t="s">
        <v>649</v>
      </c>
      <c r="B782" t="s">
        <v>641</v>
      </c>
      <c r="C782" s="1" t="s">
        <v>21</v>
      </c>
      <c r="D782" s="1" t="s">
        <v>997</v>
      </c>
      <c r="E782" s="2"/>
      <c r="F782" s="3"/>
      <c r="G782" s="2">
        <v>1</v>
      </c>
      <c r="H782" s="3">
        <v>1</v>
      </c>
      <c r="I782" s="68" t="str">
        <f>VLOOKUP(C782,СПРАВОЧНИК!B:D,2,0)</f>
        <v>ЕВРОПА</v>
      </c>
      <c r="J782" s="68" t="str">
        <f>VLOOKUP(C782,СПРАВОЧНИК!B:D,3,0)</f>
        <v>ИНОМАРКИ</v>
      </c>
      <c r="K782" s="69" t="str">
        <f>VLOOKUP(СВОД2023[[#This Row],[ФО]],СПРАВОЧНИК!H:P,2,0)</f>
        <v>Северо-Западный ФО</v>
      </c>
    </row>
    <row r="783" spans="1:11" x14ac:dyDescent="0.2">
      <c r="A783" t="s">
        <v>649</v>
      </c>
      <c r="B783" t="s">
        <v>641</v>
      </c>
      <c r="C783" s="1" t="s">
        <v>21</v>
      </c>
      <c r="D783" s="1" t="s">
        <v>1046</v>
      </c>
      <c r="E783" s="2"/>
      <c r="F783" s="3"/>
      <c r="G783" s="2"/>
      <c r="H783" s="3">
        <v>1</v>
      </c>
      <c r="I783" s="68" t="str">
        <f>VLOOKUP(C783,СПРАВОЧНИК!B:D,2,0)</f>
        <v>ЕВРОПА</v>
      </c>
      <c r="J783" s="68" t="str">
        <f>VLOOKUP(C783,СПРАВОЧНИК!B:D,3,0)</f>
        <v>ИНОМАРКИ</v>
      </c>
      <c r="K783" s="69" t="str">
        <f>VLOOKUP(СВОД2023[[#This Row],[ФО]],СПРАВОЧНИК!H:P,2,0)</f>
        <v>Северо-Западный ФО</v>
      </c>
    </row>
    <row r="784" spans="1:11" x14ac:dyDescent="0.2">
      <c r="A784" t="s">
        <v>649</v>
      </c>
      <c r="B784" t="s">
        <v>641</v>
      </c>
      <c r="C784" s="1" t="s">
        <v>21</v>
      </c>
      <c r="D784" s="1" t="s">
        <v>1047</v>
      </c>
      <c r="E784" s="2"/>
      <c r="F784" s="3"/>
      <c r="G784" s="2">
        <v>1</v>
      </c>
      <c r="H784" s="3"/>
      <c r="I784" s="68" t="str">
        <f>VLOOKUP(C784,СПРАВОЧНИК!B:D,2,0)</f>
        <v>ЕВРОПА</v>
      </c>
      <c r="J784" s="68" t="str">
        <f>VLOOKUP(C784,СПРАВОЧНИК!B:D,3,0)</f>
        <v>ИНОМАРКИ</v>
      </c>
      <c r="K784" s="69" t="str">
        <f>VLOOKUP(СВОД2023[[#This Row],[ФО]],СПРАВОЧНИК!H:P,2,0)</f>
        <v>Северо-Западный ФО</v>
      </c>
    </row>
    <row r="785" spans="1:11" x14ac:dyDescent="0.2">
      <c r="A785" t="s">
        <v>649</v>
      </c>
      <c r="B785" t="s">
        <v>641</v>
      </c>
      <c r="C785" s="1" t="s">
        <v>21</v>
      </c>
      <c r="D785" s="1" t="s">
        <v>998</v>
      </c>
      <c r="E785" s="2"/>
      <c r="F785" s="3"/>
      <c r="G785" s="2"/>
      <c r="H785" s="3">
        <v>1</v>
      </c>
      <c r="I785" s="68" t="str">
        <f>VLOOKUP(C785,СПРАВОЧНИК!B:D,2,0)</f>
        <v>ЕВРОПА</v>
      </c>
      <c r="J785" s="68" t="str">
        <f>VLOOKUP(C785,СПРАВОЧНИК!B:D,3,0)</f>
        <v>ИНОМАРКИ</v>
      </c>
      <c r="K785" s="69" t="str">
        <f>VLOOKUP(СВОД2023[[#This Row],[ФО]],СПРАВОЧНИК!H:P,2,0)</f>
        <v>Северо-Западный ФО</v>
      </c>
    </row>
    <row r="786" spans="1:11" x14ac:dyDescent="0.2">
      <c r="A786" t="s">
        <v>649</v>
      </c>
      <c r="B786" t="s">
        <v>641</v>
      </c>
      <c r="C786" s="1" t="s">
        <v>21</v>
      </c>
      <c r="D786" s="1" t="s">
        <v>924</v>
      </c>
      <c r="E786" s="2"/>
      <c r="F786" s="3"/>
      <c r="G786" s="2">
        <v>1</v>
      </c>
      <c r="H786" s="3"/>
      <c r="I786" s="68" t="str">
        <f>VLOOKUP(C786,СПРАВОЧНИК!B:D,2,0)</f>
        <v>ЕВРОПА</v>
      </c>
      <c r="J786" s="68" t="str">
        <f>VLOOKUP(C786,СПРАВОЧНИК!B:D,3,0)</f>
        <v>ИНОМАРКИ</v>
      </c>
      <c r="K786" s="69" t="str">
        <f>VLOOKUP(СВОД2023[[#This Row],[ФО]],СПРАВОЧНИК!H:P,2,0)</f>
        <v>Северо-Западный ФО</v>
      </c>
    </row>
    <row r="787" spans="1:11" x14ac:dyDescent="0.2">
      <c r="A787" t="s">
        <v>649</v>
      </c>
      <c r="B787" t="s">
        <v>641</v>
      </c>
      <c r="C787" s="1" t="s">
        <v>21</v>
      </c>
      <c r="D787" s="1" t="s">
        <v>999</v>
      </c>
      <c r="E787" s="2">
        <v>2</v>
      </c>
      <c r="F787" s="3">
        <v>1</v>
      </c>
      <c r="G787" s="2">
        <v>5</v>
      </c>
      <c r="H787" s="3">
        <v>2</v>
      </c>
      <c r="I787" s="68" t="str">
        <f>VLOOKUP(C787,СПРАВОЧНИК!B:D,2,0)</f>
        <v>ЕВРОПА</v>
      </c>
      <c r="J787" s="68" t="str">
        <f>VLOOKUP(C787,СПРАВОЧНИК!B:D,3,0)</f>
        <v>ИНОМАРКИ</v>
      </c>
      <c r="K787" s="69" t="str">
        <f>VLOOKUP(СВОД2023[[#This Row],[ФО]],СПРАВОЧНИК!H:P,2,0)</f>
        <v>Северо-Западный ФО</v>
      </c>
    </row>
    <row r="788" spans="1:11" x14ac:dyDescent="0.2">
      <c r="A788" t="s">
        <v>649</v>
      </c>
      <c r="B788" t="s">
        <v>641</v>
      </c>
      <c r="C788" s="1" t="s">
        <v>21</v>
      </c>
      <c r="D788" s="1" t="s">
        <v>1000</v>
      </c>
      <c r="E788" s="2"/>
      <c r="F788" s="3"/>
      <c r="G788" s="2">
        <v>3</v>
      </c>
      <c r="H788" s="3">
        <v>3</v>
      </c>
      <c r="I788" s="68" t="str">
        <f>VLOOKUP(C788,СПРАВОЧНИК!B:D,2,0)</f>
        <v>ЕВРОПА</v>
      </c>
      <c r="J788" s="68" t="str">
        <f>VLOOKUP(C788,СПРАВОЧНИК!B:D,3,0)</f>
        <v>ИНОМАРКИ</v>
      </c>
      <c r="K788" s="69" t="str">
        <f>VLOOKUP(СВОД2023[[#This Row],[ФО]],СПРАВОЧНИК!H:P,2,0)</f>
        <v>Северо-Западный ФО</v>
      </c>
    </row>
    <row r="789" spans="1:11" x14ac:dyDescent="0.2">
      <c r="A789" t="s">
        <v>649</v>
      </c>
      <c r="B789" t="s">
        <v>641</v>
      </c>
      <c r="C789" s="1" t="s">
        <v>21</v>
      </c>
      <c r="D789" s="1" t="s">
        <v>1048</v>
      </c>
      <c r="E789" s="2"/>
      <c r="F789" s="3"/>
      <c r="G789" s="2">
        <v>2</v>
      </c>
      <c r="H789" s="3"/>
      <c r="I789" s="68" t="str">
        <f>VLOOKUP(C789,СПРАВОЧНИК!B:D,2,0)</f>
        <v>ЕВРОПА</v>
      </c>
      <c r="J789" s="68" t="str">
        <f>VLOOKUP(C789,СПРАВОЧНИК!B:D,3,0)</f>
        <v>ИНОМАРКИ</v>
      </c>
      <c r="K789" s="69" t="str">
        <f>VLOOKUP(СВОД2023[[#This Row],[ФО]],СПРАВОЧНИК!H:P,2,0)</f>
        <v>Северо-Западный ФО</v>
      </c>
    </row>
    <row r="790" spans="1:11" x14ac:dyDescent="0.2">
      <c r="A790" t="s">
        <v>649</v>
      </c>
      <c r="B790" t="s">
        <v>641</v>
      </c>
      <c r="C790" s="1" t="s">
        <v>22</v>
      </c>
      <c r="D790" s="1" t="s">
        <v>687</v>
      </c>
      <c r="E790" s="2"/>
      <c r="F790" s="3"/>
      <c r="G790" s="2">
        <v>1</v>
      </c>
      <c r="H790" s="3"/>
      <c r="I790" s="68" t="str">
        <f>VLOOKUP(C790,СПРАВОЧНИК!B:D,2,0)</f>
        <v>РОССИЯ</v>
      </c>
      <c r="J790" s="68" t="str">
        <f>VLOOKUP(C790,СПРАВОЧНИК!B:D,3,0)</f>
        <v>ОТЕЧЕСТВЕННЫЕ</v>
      </c>
      <c r="K790" s="69" t="str">
        <f>VLOOKUP(СВОД2023[[#This Row],[ФО]],СПРАВОЧНИК!H:P,2,0)</f>
        <v>Северо-Западный ФО</v>
      </c>
    </row>
    <row r="791" spans="1:11" x14ac:dyDescent="0.2">
      <c r="A791" t="s">
        <v>649</v>
      </c>
      <c r="B791" t="s">
        <v>641</v>
      </c>
      <c r="C791" s="1" t="s">
        <v>22</v>
      </c>
      <c r="D791" s="1" t="s">
        <v>23</v>
      </c>
      <c r="E791" s="2">
        <v>2</v>
      </c>
      <c r="F791" s="3"/>
      <c r="G791" s="2">
        <v>4</v>
      </c>
      <c r="H791" s="3"/>
      <c r="I791" s="68" t="str">
        <f>VLOOKUP(C791,СПРАВОЧНИК!B:D,2,0)</f>
        <v>РОССИЯ</v>
      </c>
      <c r="J791" s="68" t="str">
        <f>VLOOKUP(C791,СПРАВОЧНИК!B:D,3,0)</f>
        <v>ОТЕЧЕСТВЕННЫЕ</v>
      </c>
      <c r="K791" s="69" t="str">
        <f>VLOOKUP(СВОД2023[[#This Row],[ФО]],СПРАВОЧНИК!H:P,2,0)</f>
        <v>Северо-Западный ФО</v>
      </c>
    </row>
    <row r="792" spans="1:11" x14ac:dyDescent="0.2">
      <c r="A792" t="s">
        <v>649</v>
      </c>
      <c r="B792" t="s">
        <v>641</v>
      </c>
      <c r="C792" s="1" t="s">
        <v>24</v>
      </c>
      <c r="D792" s="1" t="s">
        <v>25</v>
      </c>
      <c r="E792" s="2"/>
      <c r="F792" s="3"/>
      <c r="G792" s="2">
        <v>1</v>
      </c>
      <c r="H792" s="3"/>
      <c r="I792" s="68" t="str">
        <f>VLOOKUP(C792,СПРАВОЧНИК!B:D,2,0)</f>
        <v>КИТАЙ</v>
      </c>
      <c r="J792" s="68" t="str">
        <f>VLOOKUP(C792,СПРАВОЧНИК!B:D,3,0)</f>
        <v>ИНОМАРКИ</v>
      </c>
      <c r="K792" s="69" t="str">
        <f>VLOOKUP(СВОД2023[[#This Row],[ФО]],СПРАВОЧНИК!H:P,2,0)</f>
        <v>Северо-Западный ФО</v>
      </c>
    </row>
    <row r="793" spans="1:11" x14ac:dyDescent="0.2">
      <c r="A793" t="s">
        <v>649</v>
      </c>
      <c r="B793" t="s">
        <v>641</v>
      </c>
      <c r="C793" s="1" t="s">
        <v>908</v>
      </c>
      <c r="D793" s="1" t="s">
        <v>925</v>
      </c>
      <c r="E793" s="2">
        <v>201</v>
      </c>
      <c r="F793" s="3"/>
      <c r="G793" s="2">
        <v>484</v>
      </c>
      <c r="H793" s="3"/>
      <c r="I793" s="68" t="str">
        <f>VLOOKUP(C793,СПРАВОЧНИК!B:D,2,0)</f>
        <v>РОССИЯ</v>
      </c>
      <c r="J793" s="68" t="str">
        <f>VLOOKUP(C793,СПРАВОЧНИК!B:D,3,0)</f>
        <v>ОТЕЧЕСТВЕННЫЕ</v>
      </c>
      <c r="K793" s="69" t="str">
        <f>VLOOKUP(СВОД2023[[#This Row],[ФО]],СПРАВОЧНИК!H:P,2,0)</f>
        <v>Северо-Западный ФО</v>
      </c>
    </row>
    <row r="794" spans="1:11" x14ac:dyDescent="0.2">
      <c r="A794" t="s">
        <v>649</v>
      </c>
      <c r="B794" t="s">
        <v>641</v>
      </c>
      <c r="C794" s="1" t="s">
        <v>908</v>
      </c>
      <c r="D794" s="1" t="s">
        <v>1001</v>
      </c>
      <c r="E794" s="2">
        <v>6</v>
      </c>
      <c r="F794" s="3"/>
      <c r="G794" s="2">
        <v>9</v>
      </c>
      <c r="H794" s="3"/>
      <c r="I794" s="68" t="str">
        <f>VLOOKUP(C794,СПРАВОЧНИК!B:D,2,0)</f>
        <v>РОССИЯ</v>
      </c>
      <c r="J794" s="68" t="str">
        <f>VLOOKUP(C794,СПРАВОЧНИК!B:D,3,0)</f>
        <v>ОТЕЧЕСТВЕННЫЕ</v>
      </c>
      <c r="K794" s="69" t="str">
        <f>VLOOKUP(СВОД2023[[#This Row],[ФО]],СПРАВОЧНИК!H:P,2,0)</f>
        <v>Северо-Западный ФО</v>
      </c>
    </row>
    <row r="795" spans="1:11" x14ac:dyDescent="0.2">
      <c r="A795" t="s">
        <v>649</v>
      </c>
      <c r="B795" t="s">
        <v>641</v>
      </c>
      <c r="C795" s="1" t="s">
        <v>26</v>
      </c>
      <c r="D795" s="1" t="s">
        <v>29</v>
      </c>
      <c r="E795" s="2"/>
      <c r="F795" s="3"/>
      <c r="G795" s="2">
        <v>1</v>
      </c>
      <c r="H795" s="3"/>
      <c r="I795" s="68" t="str">
        <f>VLOOKUP(C795,СПРАВОЧНИК!B:D,2,0)</f>
        <v>КИТАЙ</v>
      </c>
      <c r="J795" s="68" t="str">
        <f>VLOOKUP(C795,СПРАВОЧНИК!B:D,3,0)</f>
        <v>ИНОМАРКИ</v>
      </c>
      <c r="K795" s="69" t="str">
        <f>VLOOKUP(СВОД2023[[#This Row],[ФО]],СПРАВОЧНИК!H:P,2,0)</f>
        <v>Северо-Западный ФО</v>
      </c>
    </row>
    <row r="796" spans="1:11" x14ac:dyDescent="0.2">
      <c r="A796" t="s">
        <v>649</v>
      </c>
      <c r="B796" t="s">
        <v>641</v>
      </c>
      <c r="C796" s="1" t="s">
        <v>32</v>
      </c>
      <c r="D796" s="1" t="s">
        <v>33</v>
      </c>
      <c r="E796" s="2">
        <v>1</v>
      </c>
      <c r="F796" s="3"/>
      <c r="G796" s="2">
        <v>6</v>
      </c>
      <c r="H796" s="3">
        <v>2</v>
      </c>
      <c r="I796" s="68" t="str">
        <f>VLOOKUP(C796,СПРАВОЧНИК!B:D,2,0)</f>
        <v>ЕВРОПА</v>
      </c>
      <c r="J796" s="68" t="str">
        <f>VLOOKUP(C796,СПРАВОЧНИК!B:D,3,0)</f>
        <v>ИНОМАРКИ</v>
      </c>
      <c r="K796" s="69" t="str">
        <f>VLOOKUP(СВОД2023[[#This Row],[ФО]],СПРАВОЧНИК!H:P,2,0)</f>
        <v>Северо-Западный ФО</v>
      </c>
    </row>
    <row r="797" spans="1:11" x14ac:dyDescent="0.2">
      <c r="A797" t="s">
        <v>649</v>
      </c>
      <c r="B797" t="s">
        <v>641</v>
      </c>
      <c r="C797" s="1" t="s">
        <v>32</v>
      </c>
      <c r="D797" s="1" t="s">
        <v>34</v>
      </c>
      <c r="E797" s="2"/>
      <c r="F797" s="3"/>
      <c r="G797" s="2">
        <v>3</v>
      </c>
      <c r="H797" s="3">
        <v>4</v>
      </c>
      <c r="I797" s="68" t="str">
        <f>VLOOKUP(C797,СПРАВОЧНИК!B:D,2,0)</f>
        <v>ЕВРОПА</v>
      </c>
      <c r="J797" s="68" t="str">
        <f>VLOOKUP(C797,СПРАВОЧНИК!B:D,3,0)</f>
        <v>ИНОМАРКИ</v>
      </c>
      <c r="K797" s="69" t="str">
        <f>VLOOKUP(СВОД2023[[#This Row],[ФО]],СПРАВОЧНИК!H:P,2,0)</f>
        <v>Северо-Западный ФО</v>
      </c>
    </row>
    <row r="798" spans="1:11" x14ac:dyDescent="0.2">
      <c r="A798" t="s">
        <v>649</v>
      </c>
      <c r="B798" t="s">
        <v>641</v>
      </c>
      <c r="C798" s="1" t="s">
        <v>32</v>
      </c>
      <c r="D798" s="1" t="s">
        <v>35</v>
      </c>
      <c r="E798" s="2"/>
      <c r="F798" s="3"/>
      <c r="G798" s="2">
        <v>1</v>
      </c>
      <c r="H798" s="3">
        <v>1</v>
      </c>
      <c r="I798" s="68" t="str">
        <f>VLOOKUP(C798,СПРАВОЧНИК!B:D,2,0)</f>
        <v>ЕВРОПА</v>
      </c>
      <c r="J798" s="68" t="str">
        <f>VLOOKUP(C798,СПРАВОЧНИК!B:D,3,0)</f>
        <v>ИНОМАРКИ</v>
      </c>
      <c r="K798" s="69" t="str">
        <f>VLOOKUP(СВОД2023[[#This Row],[ФО]],СПРАВОЧНИК!H:P,2,0)</f>
        <v>Северо-Западный ФО</v>
      </c>
    </row>
    <row r="799" spans="1:11" x14ac:dyDescent="0.2">
      <c r="A799" t="s">
        <v>649</v>
      </c>
      <c r="B799" t="s">
        <v>641</v>
      </c>
      <c r="C799" s="1" t="s">
        <v>36</v>
      </c>
      <c r="D799" s="1" t="s">
        <v>37</v>
      </c>
      <c r="E799" s="2"/>
      <c r="F799" s="3"/>
      <c r="G799" s="2">
        <v>1</v>
      </c>
      <c r="H799" s="3"/>
      <c r="I799" s="68" t="str">
        <f>VLOOKUP(C799,СПРАВОЧНИК!B:D,2,0)</f>
        <v>КИТАЙ</v>
      </c>
      <c r="J799" s="68" t="str">
        <f>VLOOKUP(C799,СПРАВОЧНИК!B:D,3,0)</f>
        <v>ИНОМАРКИ</v>
      </c>
      <c r="K799" s="69" t="str">
        <f>VLOOKUP(СВОД2023[[#This Row],[ФО]],СПРАВОЧНИК!H:P,2,0)</f>
        <v>Северо-Западный ФО</v>
      </c>
    </row>
    <row r="800" spans="1:11" x14ac:dyDescent="0.2">
      <c r="A800" t="s">
        <v>649</v>
      </c>
      <c r="B800" t="s">
        <v>641</v>
      </c>
      <c r="C800" s="1" t="s">
        <v>38</v>
      </c>
      <c r="D800" s="1" t="s">
        <v>40</v>
      </c>
      <c r="E800" s="2"/>
      <c r="F800" s="3"/>
      <c r="G800" s="2">
        <v>1</v>
      </c>
      <c r="H800" s="3"/>
      <c r="I800" s="68" t="str">
        <f>VLOOKUP(C800,СПРАВОЧНИК!B:D,2,0)</f>
        <v>ЕВРОПА</v>
      </c>
      <c r="J800" s="68" t="str">
        <f>VLOOKUP(C800,СПРАВОЧНИК!B:D,3,0)</f>
        <v>ИНОМАРКИ</v>
      </c>
      <c r="K800" s="69" t="str">
        <f>VLOOKUP(СВОД2023[[#This Row],[ФО]],СПРАВОЧНИК!H:P,2,0)</f>
        <v>Северо-Западный ФО</v>
      </c>
    </row>
    <row r="801" spans="1:11" x14ac:dyDescent="0.2">
      <c r="A801" t="s">
        <v>649</v>
      </c>
      <c r="B801" t="s">
        <v>641</v>
      </c>
      <c r="C801" s="1" t="s">
        <v>38</v>
      </c>
      <c r="D801" s="1" t="s">
        <v>41</v>
      </c>
      <c r="E801" s="2"/>
      <c r="F801" s="3"/>
      <c r="G801" s="2">
        <v>1</v>
      </c>
      <c r="H801" s="3"/>
      <c r="I801" s="68" t="str">
        <f>VLOOKUP(C801,СПРАВОЧНИК!B:D,2,0)</f>
        <v>ЕВРОПА</v>
      </c>
      <c r="J801" s="68" t="str">
        <f>VLOOKUP(C801,СПРАВОЧНИК!B:D,3,0)</f>
        <v>ИНОМАРКИ</v>
      </c>
      <c r="K801" s="69" t="str">
        <f>VLOOKUP(СВОД2023[[#This Row],[ФО]],СПРАВОЧНИК!H:P,2,0)</f>
        <v>Северо-Западный ФО</v>
      </c>
    </row>
    <row r="802" spans="1:11" x14ac:dyDescent="0.2">
      <c r="A802" t="s">
        <v>649</v>
      </c>
      <c r="B802" t="s">
        <v>641</v>
      </c>
      <c r="C802" s="1" t="s">
        <v>38</v>
      </c>
      <c r="D802" s="1" t="s">
        <v>42</v>
      </c>
      <c r="E802" s="2">
        <v>1</v>
      </c>
      <c r="F802" s="3"/>
      <c r="G802" s="2">
        <v>8</v>
      </c>
      <c r="H802" s="3"/>
      <c r="I802" s="68" t="str">
        <f>VLOOKUP(C802,СПРАВОЧНИК!B:D,2,0)</f>
        <v>ЕВРОПА</v>
      </c>
      <c r="J802" s="68" t="str">
        <f>VLOOKUP(C802,СПРАВОЧНИК!B:D,3,0)</f>
        <v>ИНОМАРКИ</v>
      </c>
      <c r="K802" s="69" t="str">
        <f>VLOOKUP(СВОД2023[[#This Row],[ФО]],СПРАВОЧНИК!H:P,2,0)</f>
        <v>Северо-Западный ФО</v>
      </c>
    </row>
    <row r="803" spans="1:11" x14ac:dyDescent="0.2">
      <c r="A803" t="s">
        <v>649</v>
      </c>
      <c r="B803" t="s">
        <v>641</v>
      </c>
      <c r="C803" s="1" t="s">
        <v>38</v>
      </c>
      <c r="D803" s="1" t="s">
        <v>43</v>
      </c>
      <c r="E803" s="2">
        <v>3</v>
      </c>
      <c r="F803" s="3">
        <v>1</v>
      </c>
      <c r="G803" s="2">
        <v>20</v>
      </c>
      <c r="H803" s="3">
        <v>5</v>
      </c>
      <c r="I803" s="68" t="str">
        <f>VLOOKUP(C803,СПРАВОЧНИК!B:D,2,0)</f>
        <v>ЕВРОПА</v>
      </c>
      <c r="J803" s="68" t="str">
        <f>VLOOKUP(C803,СПРАВОЧНИК!B:D,3,0)</f>
        <v>ИНОМАРКИ</v>
      </c>
      <c r="K803" s="69" t="str">
        <f>VLOOKUP(СВОД2023[[#This Row],[ФО]],СПРАВОЧНИК!H:P,2,0)</f>
        <v>Северо-Западный ФО</v>
      </c>
    </row>
    <row r="804" spans="1:11" x14ac:dyDescent="0.2">
      <c r="A804" t="s">
        <v>649</v>
      </c>
      <c r="B804" t="s">
        <v>641</v>
      </c>
      <c r="C804" s="1" t="s">
        <v>38</v>
      </c>
      <c r="D804" s="1" t="s">
        <v>44</v>
      </c>
      <c r="E804" s="2">
        <v>1</v>
      </c>
      <c r="F804" s="3">
        <v>1</v>
      </c>
      <c r="G804" s="2">
        <v>2</v>
      </c>
      <c r="H804" s="3">
        <v>30</v>
      </c>
      <c r="I804" s="68" t="str">
        <f>VLOOKUP(C804,СПРАВОЧНИК!B:D,2,0)</f>
        <v>ЕВРОПА</v>
      </c>
      <c r="J804" s="68" t="str">
        <f>VLOOKUP(C804,СПРАВОЧНИК!B:D,3,0)</f>
        <v>ИНОМАРКИ</v>
      </c>
      <c r="K804" s="69" t="str">
        <f>VLOOKUP(СВОД2023[[#This Row],[ФО]],СПРАВОЧНИК!H:P,2,0)</f>
        <v>Северо-Западный ФО</v>
      </c>
    </row>
    <row r="805" spans="1:11" x14ac:dyDescent="0.2">
      <c r="A805" t="s">
        <v>649</v>
      </c>
      <c r="B805" t="s">
        <v>641</v>
      </c>
      <c r="C805" s="1" t="s">
        <v>38</v>
      </c>
      <c r="D805" s="1" t="s">
        <v>45</v>
      </c>
      <c r="E805" s="2">
        <v>4</v>
      </c>
      <c r="F805" s="3">
        <v>2</v>
      </c>
      <c r="G805" s="2">
        <v>15</v>
      </c>
      <c r="H805" s="3">
        <v>66</v>
      </c>
      <c r="I805" s="68" t="str">
        <f>VLOOKUP(C805,СПРАВОЧНИК!B:D,2,0)</f>
        <v>ЕВРОПА</v>
      </c>
      <c r="J805" s="68" t="str">
        <f>VLOOKUP(C805,СПРАВОЧНИК!B:D,3,0)</f>
        <v>ИНОМАРКИ</v>
      </c>
      <c r="K805" s="69" t="str">
        <f>VLOOKUP(СВОД2023[[#This Row],[ФО]],СПРАВОЧНИК!H:P,2,0)</f>
        <v>Северо-Западный ФО</v>
      </c>
    </row>
    <row r="806" spans="1:11" x14ac:dyDescent="0.2">
      <c r="A806" t="s">
        <v>649</v>
      </c>
      <c r="B806" t="s">
        <v>641</v>
      </c>
      <c r="C806" s="1" t="s">
        <v>38</v>
      </c>
      <c r="D806" s="1" t="s">
        <v>46</v>
      </c>
      <c r="E806" s="2">
        <v>7</v>
      </c>
      <c r="F806" s="3">
        <v>1</v>
      </c>
      <c r="G806" s="2">
        <v>17</v>
      </c>
      <c r="H806" s="3">
        <v>63</v>
      </c>
      <c r="I806" s="68" t="str">
        <f>VLOOKUP(C806,СПРАВОЧНИК!B:D,2,0)</f>
        <v>ЕВРОПА</v>
      </c>
      <c r="J806" s="68" t="str">
        <f>VLOOKUP(C806,СПРАВОЧНИК!B:D,3,0)</f>
        <v>ИНОМАРКИ</v>
      </c>
      <c r="K806" s="69" t="str">
        <f>VLOOKUP(СВОД2023[[#This Row],[ФО]],СПРАВОЧНИК!H:P,2,0)</f>
        <v>Северо-Западный ФО</v>
      </c>
    </row>
    <row r="807" spans="1:11" x14ac:dyDescent="0.2">
      <c r="A807" t="s">
        <v>649</v>
      </c>
      <c r="B807" t="s">
        <v>641</v>
      </c>
      <c r="C807" s="1" t="s">
        <v>38</v>
      </c>
      <c r="D807" s="1" t="s">
        <v>47</v>
      </c>
      <c r="E807" s="2">
        <v>7</v>
      </c>
      <c r="F807" s="3">
        <v>3</v>
      </c>
      <c r="G807" s="2">
        <v>21</v>
      </c>
      <c r="H807" s="3">
        <v>111</v>
      </c>
      <c r="I807" s="68" t="str">
        <f>VLOOKUP(C807,СПРАВОЧНИК!B:D,2,0)</f>
        <v>ЕВРОПА</v>
      </c>
      <c r="J807" s="68" t="str">
        <f>VLOOKUP(C807,СПРАВОЧНИК!B:D,3,0)</f>
        <v>ИНОМАРКИ</v>
      </c>
      <c r="K807" s="69" t="str">
        <f>VLOOKUP(СВОД2023[[#This Row],[ФО]],СПРАВОЧНИК!H:P,2,0)</f>
        <v>Северо-Западный ФО</v>
      </c>
    </row>
    <row r="808" spans="1:11" x14ac:dyDescent="0.2">
      <c r="A808" t="s">
        <v>649</v>
      </c>
      <c r="B808" t="s">
        <v>641</v>
      </c>
      <c r="C808" s="1" t="s">
        <v>38</v>
      </c>
      <c r="D808" s="1" t="s">
        <v>48</v>
      </c>
      <c r="E808" s="2"/>
      <c r="F808" s="3"/>
      <c r="G808" s="2"/>
      <c r="H808" s="3">
        <v>23</v>
      </c>
      <c r="I808" s="68" t="str">
        <f>VLOOKUP(C808,СПРАВОЧНИК!B:D,2,0)</f>
        <v>ЕВРОПА</v>
      </c>
      <c r="J808" s="68" t="str">
        <f>VLOOKUP(C808,СПРАВОЧНИК!B:D,3,0)</f>
        <v>ИНОМАРКИ</v>
      </c>
      <c r="K808" s="69" t="str">
        <f>VLOOKUP(СВОД2023[[#This Row],[ФО]],СПРАВОЧНИК!H:P,2,0)</f>
        <v>Северо-Западный ФО</v>
      </c>
    </row>
    <row r="809" spans="1:11" x14ac:dyDescent="0.2">
      <c r="A809" t="s">
        <v>649</v>
      </c>
      <c r="B809" t="s">
        <v>641</v>
      </c>
      <c r="C809" s="1" t="s">
        <v>38</v>
      </c>
      <c r="D809" s="1" t="s">
        <v>49</v>
      </c>
      <c r="E809" s="2">
        <v>3</v>
      </c>
      <c r="F809" s="3">
        <v>2</v>
      </c>
      <c r="G809" s="2">
        <v>24</v>
      </c>
      <c r="H809" s="3">
        <v>30</v>
      </c>
      <c r="I809" s="68" t="str">
        <f>VLOOKUP(C809,СПРАВОЧНИК!B:D,2,0)</f>
        <v>ЕВРОПА</v>
      </c>
      <c r="J809" s="68" t="str">
        <f>VLOOKUP(C809,СПРАВОЧНИК!B:D,3,0)</f>
        <v>ИНОМАРКИ</v>
      </c>
      <c r="K809" s="69" t="str">
        <f>VLOOKUP(СВОД2023[[#This Row],[ФО]],СПРАВОЧНИК!H:P,2,0)</f>
        <v>Северо-Западный ФО</v>
      </c>
    </row>
    <row r="810" spans="1:11" x14ac:dyDescent="0.2">
      <c r="A810" t="s">
        <v>649</v>
      </c>
      <c r="B810" t="s">
        <v>641</v>
      </c>
      <c r="C810" s="1" t="s">
        <v>38</v>
      </c>
      <c r="D810" s="1" t="s">
        <v>50</v>
      </c>
      <c r="E810" s="2"/>
      <c r="F810" s="3">
        <v>1</v>
      </c>
      <c r="G810" s="2">
        <v>1</v>
      </c>
      <c r="H810" s="3">
        <v>11</v>
      </c>
      <c r="I810" s="68" t="str">
        <f>VLOOKUP(C810,СПРАВОЧНИК!B:D,2,0)</f>
        <v>ЕВРОПА</v>
      </c>
      <c r="J810" s="68" t="str">
        <f>VLOOKUP(C810,СПРАВОЧНИК!B:D,3,0)</f>
        <v>ИНОМАРКИ</v>
      </c>
      <c r="K810" s="69" t="str">
        <f>VLOOKUP(СВОД2023[[#This Row],[ФО]],СПРАВОЧНИК!H:P,2,0)</f>
        <v>Северо-Западный ФО</v>
      </c>
    </row>
    <row r="811" spans="1:11" x14ac:dyDescent="0.2">
      <c r="A811" t="s">
        <v>649</v>
      </c>
      <c r="B811" t="s">
        <v>641</v>
      </c>
      <c r="C811" s="1" t="s">
        <v>38</v>
      </c>
      <c r="D811" s="1" t="s">
        <v>51</v>
      </c>
      <c r="E811" s="2"/>
      <c r="F811" s="3"/>
      <c r="G811" s="2"/>
      <c r="H811" s="3">
        <v>1</v>
      </c>
      <c r="I811" s="68" t="str">
        <f>VLOOKUP(C811,СПРАВОЧНИК!B:D,2,0)</f>
        <v>ЕВРОПА</v>
      </c>
      <c r="J811" s="68" t="str">
        <f>VLOOKUP(C811,СПРАВОЧНИК!B:D,3,0)</f>
        <v>ИНОМАРКИ</v>
      </c>
      <c r="K811" s="69" t="str">
        <f>VLOOKUP(СВОД2023[[#This Row],[ФО]],СПРАВОЧНИК!H:P,2,0)</f>
        <v>Северо-Западный ФО</v>
      </c>
    </row>
    <row r="812" spans="1:11" x14ac:dyDescent="0.2">
      <c r="A812" t="s">
        <v>649</v>
      </c>
      <c r="B812" t="s">
        <v>641</v>
      </c>
      <c r="C812" s="1" t="s">
        <v>38</v>
      </c>
      <c r="D812" s="1" t="s">
        <v>52</v>
      </c>
      <c r="E812" s="2">
        <v>1</v>
      </c>
      <c r="F812" s="3"/>
      <c r="G812" s="2">
        <v>3</v>
      </c>
      <c r="H812" s="3"/>
      <c r="I812" s="68" t="str">
        <f>VLOOKUP(C812,СПРАВОЧНИК!B:D,2,0)</f>
        <v>ЕВРОПА</v>
      </c>
      <c r="J812" s="68" t="str">
        <f>VLOOKUP(C812,СПРАВОЧНИК!B:D,3,0)</f>
        <v>ИНОМАРКИ</v>
      </c>
      <c r="K812" s="69" t="str">
        <f>VLOOKUP(СВОД2023[[#This Row],[ФО]],СПРАВОЧНИК!H:P,2,0)</f>
        <v>Северо-Западный ФО</v>
      </c>
    </row>
    <row r="813" spans="1:11" x14ac:dyDescent="0.2">
      <c r="A813" t="s">
        <v>649</v>
      </c>
      <c r="B813" t="s">
        <v>641</v>
      </c>
      <c r="C813" s="1" t="s">
        <v>38</v>
      </c>
      <c r="D813" s="1" t="s">
        <v>53</v>
      </c>
      <c r="E813" s="2">
        <v>3</v>
      </c>
      <c r="F813" s="3"/>
      <c r="G813" s="2">
        <v>7</v>
      </c>
      <c r="H813" s="3">
        <v>7</v>
      </c>
      <c r="I813" s="68" t="str">
        <f>VLOOKUP(C813,СПРАВОЧНИК!B:D,2,0)</f>
        <v>ЕВРОПА</v>
      </c>
      <c r="J813" s="68" t="str">
        <f>VLOOKUP(C813,СПРАВОЧНИК!B:D,3,0)</f>
        <v>ИНОМАРКИ</v>
      </c>
      <c r="K813" s="69" t="str">
        <f>VLOOKUP(СВОД2023[[#This Row],[ФО]],СПРАВОЧНИК!H:P,2,0)</f>
        <v>Северо-Западный ФО</v>
      </c>
    </row>
    <row r="814" spans="1:11" x14ac:dyDescent="0.2">
      <c r="A814" t="s">
        <v>649</v>
      </c>
      <c r="B814" t="s">
        <v>641</v>
      </c>
      <c r="C814" s="1" t="s">
        <v>38</v>
      </c>
      <c r="D814" s="1" t="s">
        <v>54</v>
      </c>
      <c r="E814" s="2">
        <v>1</v>
      </c>
      <c r="F814" s="3"/>
      <c r="G814" s="2">
        <v>8</v>
      </c>
      <c r="H814" s="3">
        <v>3</v>
      </c>
      <c r="I814" s="68" t="str">
        <f>VLOOKUP(C814,СПРАВОЧНИК!B:D,2,0)</f>
        <v>ЕВРОПА</v>
      </c>
      <c r="J814" s="68" t="str">
        <f>VLOOKUP(C814,СПРАВОЧНИК!B:D,3,0)</f>
        <v>ИНОМАРКИ</v>
      </c>
      <c r="K814" s="69" t="str">
        <f>VLOOKUP(СВОД2023[[#This Row],[ФО]],СПРАВОЧНИК!H:P,2,0)</f>
        <v>Северо-Западный ФО</v>
      </c>
    </row>
    <row r="815" spans="1:11" x14ac:dyDescent="0.2">
      <c r="A815" t="s">
        <v>649</v>
      </c>
      <c r="B815" t="s">
        <v>641</v>
      </c>
      <c r="C815" s="1" t="s">
        <v>38</v>
      </c>
      <c r="D815" s="1" t="s">
        <v>55</v>
      </c>
      <c r="E815" s="2"/>
      <c r="F815" s="3"/>
      <c r="G815" s="2"/>
      <c r="H815" s="3">
        <v>2</v>
      </c>
      <c r="I815" s="68" t="str">
        <f>VLOOKUP(C815,СПРАВОЧНИК!B:D,2,0)</f>
        <v>ЕВРОПА</v>
      </c>
      <c r="J815" s="68" t="str">
        <f>VLOOKUP(C815,СПРАВОЧНИК!B:D,3,0)</f>
        <v>ИНОМАРКИ</v>
      </c>
      <c r="K815" s="69" t="str">
        <f>VLOOKUP(СВОД2023[[#This Row],[ФО]],СПРАВОЧНИК!H:P,2,0)</f>
        <v>Северо-Западный ФО</v>
      </c>
    </row>
    <row r="816" spans="1:11" x14ac:dyDescent="0.2">
      <c r="A816" t="s">
        <v>649</v>
      </c>
      <c r="B816" t="s">
        <v>641</v>
      </c>
      <c r="C816" s="1" t="s">
        <v>38</v>
      </c>
      <c r="D816" s="1" t="s">
        <v>56</v>
      </c>
      <c r="E816" s="2">
        <v>5</v>
      </c>
      <c r="F816" s="3">
        <v>2</v>
      </c>
      <c r="G816" s="2">
        <v>13</v>
      </c>
      <c r="H816" s="3">
        <v>97</v>
      </c>
      <c r="I816" s="68" t="str">
        <f>VLOOKUP(C816,СПРАВОЧНИК!B:D,2,0)</f>
        <v>ЕВРОПА</v>
      </c>
      <c r="J816" s="68" t="str">
        <f>VLOOKUP(C816,СПРАВОЧНИК!B:D,3,0)</f>
        <v>ИНОМАРКИ</v>
      </c>
      <c r="K816" s="69" t="str">
        <f>VLOOKUP(СВОД2023[[#This Row],[ФО]],СПРАВОЧНИК!H:P,2,0)</f>
        <v>Северо-Западный ФО</v>
      </c>
    </row>
    <row r="817" spans="1:11" x14ac:dyDescent="0.2">
      <c r="A817" t="s">
        <v>649</v>
      </c>
      <c r="B817" t="s">
        <v>641</v>
      </c>
      <c r="C817" s="1" t="s">
        <v>38</v>
      </c>
      <c r="D817" s="1" t="s">
        <v>57</v>
      </c>
      <c r="E817" s="2">
        <v>1</v>
      </c>
      <c r="F817" s="3">
        <v>1</v>
      </c>
      <c r="G817" s="2">
        <v>3</v>
      </c>
      <c r="H817" s="3">
        <v>28</v>
      </c>
      <c r="I817" s="68" t="str">
        <f>VLOOKUP(C817,СПРАВОЧНИК!B:D,2,0)</f>
        <v>ЕВРОПА</v>
      </c>
      <c r="J817" s="68" t="str">
        <f>VLOOKUP(C817,СПРАВОЧНИК!B:D,3,0)</f>
        <v>ИНОМАРКИ</v>
      </c>
      <c r="K817" s="69" t="str">
        <f>VLOOKUP(СВОД2023[[#This Row],[ФО]],СПРАВОЧНИК!H:P,2,0)</f>
        <v>Северо-Западный ФО</v>
      </c>
    </row>
    <row r="818" spans="1:11" x14ac:dyDescent="0.2">
      <c r="A818" t="s">
        <v>649</v>
      </c>
      <c r="B818" t="s">
        <v>641</v>
      </c>
      <c r="C818" s="1" t="s">
        <v>38</v>
      </c>
      <c r="D818" s="1" t="s">
        <v>58</v>
      </c>
      <c r="E818" s="2">
        <v>16</v>
      </c>
      <c r="F818" s="3">
        <v>3</v>
      </c>
      <c r="G818" s="2">
        <v>78</v>
      </c>
      <c r="H818" s="3">
        <v>114</v>
      </c>
      <c r="I818" s="68" t="str">
        <f>VLOOKUP(C818,СПРАВОЧНИК!B:D,2,0)</f>
        <v>ЕВРОПА</v>
      </c>
      <c r="J818" s="68" t="str">
        <f>VLOOKUP(C818,СПРАВОЧНИК!B:D,3,0)</f>
        <v>ИНОМАРКИ</v>
      </c>
      <c r="K818" s="69" t="str">
        <f>VLOOKUP(СВОД2023[[#This Row],[ФО]],СПРАВОЧНИК!H:P,2,0)</f>
        <v>Северо-Западный ФО</v>
      </c>
    </row>
    <row r="819" spans="1:11" x14ac:dyDescent="0.2">
      <c r="A819" t="s">
        <v>649</v>
      </c>
      <c r="B819" t="s">
        <v>641</v>
      </c>
      <c r="C819" s="1" t="s">
        <v>38</v>
      </c>
      <c r="D819" s="1" t="s">
        <v>688</v>
      </c>
      <c r="E819" s="2"/>
      <c r="F819" s="3"/>
      <c r="G819" s="2">
        <v>1</v>
      </c>
      <c r="H819" s="3"/>
      <c r="I819" s="68" t="str">
        <f>VLOOKUP(C819,СПРАВОЧНИК!B:D,2,0)</f>
        <v>ЕВРОПА</v>
      </c>
      <c r="J819" s="68" t="str">
        <f>VLOOKUP(C819,СПРАВОЧНИК!B:D,3,0)</f>
        <v>ИНОМАРКИ</v>
      </c>
      <c r="K819" s="69" t="str">
        <f>VLOOKUP(СВОД2023[[#This Row],[ФО]],СПРАВОЧНИК!H:P,2,0)</f>
        <v>Северо-Западный ФО</v>
      </c>
    </row>
    <row r="820" spans="1:11" x14ac:dyDescent="0.2">
      <c r="A820" t="s">
        <v>649</v>
      </c>
      <c r="B820" t="s">
        <v>641</v>
      </c>
      <c r="C820" s="1" t="s">
        <v>38</v>
      </c>
      <c r="D820" s="1" t="s">
        <v>59</v>
      </c>
      <c r="E820" s="2">
        <v>13</v>
      </c>
      <c r="F820" s="3">
        <v>1</v>
      </c>
      <c r="G820" s="2">
        <v>41</v>
      </c>
      <c r="H820" s="3">
        <v>42</v>
      </c>
      <c r="I820" s="68" t="str">
        <f>VLOOKUP(C820,СПРАВОЧНИК!B:D,2,0)</f>
        <v>ЕВРОПА</v>
      </c>
      <c r="J820" s="68" t="str">
        <f>VLOOKUP(C820,СПРАВОЧНИК!B:D,3,0)</f>
        <v>ИНОМАРКИ</v>
      </c>
      <c r="K820" s="69" t="str">
        <f>VLOOKUP(СВОД2023[[#This Row],[ФО]],СПРАВОЧНИК!H:P,2,0)</f>
        <v>Северо-Западный ФО</v>
      </c>
    </row>
    <row r="821" spans="1:11" x14ac:dyDescent="0.2">
      <c r="A821" t="s">
        <v>649</v>
      </c>
      <c r="B821" t="s">
        <v>641</v>
      </c>
      <c r="C821" s="1" t="s">
        <v>38</v>
      </c>
      <c r="D821" s="1" t="s">
        <v>61</v>
      </c>
      <c r="E821" s="2">
        <v>34</v>
      </c>
      <c r="F821" s="3">
        <v>8</v>
      </c>
      <c r="G821" s="2">
        <v>193</v>
      </c>
      <c r="H821" s="3">
        <v>247</v>
      </c>
      <c r="I821" s="68" t="str">
        <f>VLOOKUP(C821,СПРАВОЧНИК!B:D,2,0)</f>
        <v>ЕВРОПА</v>
      </c>
      <c r="J821" s="68" t="str">
        <f>VLOOKUP(C821,СПРАВОЧНИК!B:D,3,0)</f>
        <v>ИНОМАРКИ</v>
      </c>
      <c r="K821" s="69" t="str">
        <f>VLOOKUP(СВОД2023[[#This Row],[ФО]],СПРАВОЧНИК!H:P,2,0)</f>
        <v>Северо-Западный ФО</v>
      </c>
    </row>
    <row r="822" spans="1:11" x14ac:dyDescent="0.2">
      <c r="A822" t="s">
        <v>649</v>
      </c>
      <c r="B822" t="s">
        <v>641</v>
      </c>
      <c r="C822" s="1" t="s">
        <v>38</v>
      </c>
      <c r="D822" s="1" t="s">
        <v>62</v>
      </c>
      <c r="E822" s="2">
        <v>1</v>
      </c>
      <c r="F822" s="3"/>
      <c r="G822" s="2">
        <v>6</v>
      </c>
      <c r="H822" s="3">
        <v>24</v>
      </c>
      <c r="I822" s="68" t="str">
        <f>VLOOKUP(C822,СПРАВОЧНИК!B:D,2,0)</f>
        <v>ЕВРОПА</v>
      </c>
      <c r="J822" s="68" t="str">
        <f>VLOOKUP(C822,СПРАВОЧНИК!B:D,3,0)</f>
        <v>ИНОМАРКИ</v>
      </c>
      <c r="K822" s="69" t="str">
        <f>VLOOKUP(СВОД2023[[#This Row],[ФО]],СПРАВОЧНИК!H:P,2,0)</f>
        <v>Северо-Западный ФО</v>
      </c>
    </row>
    <row r="823" spans="1:11" x14ac:dyDescent="0.2">
      <c r="A823" t="s">
        <v>649</v>
      </c>
      <c r="B823" t="s">
        <v>641</v>
      </c>
      <c r="C823" s="1" t="s">
        <v>38</v>
      </c>
      <c r="D823" s="1" t="s">
        <v>63</v>
      </c>
      <c r="E823" s="2">
        <v>20</v>
      </c>
      <c r="F823" s="3">
        <v>6</v>
      </c>
      <c r="G823" s="2">
        <v>95</v>
      </c>
      <c r="H823" s="3">
        <v>150</v>
      </c>
      <c r="I823" s="68" t="str">
        <f>VLOOKUP(C823,СПРАВОЧНИК!B:D,2,0)</f>
        <v>ЕВРОПА</v>
      </c>
      <c r="J823" s="68" t="str">
        <f>VLOOKUP(C823,СПРАВОЧНИК!B:D,3,0)</f>
        <v>ИНОМАРКИ</v>
      </c>
      <c r="K823" s="69" t="str">
        <f>VLOOKUP(СВОД2023[[#This Row],[ФО]],СПРАВОЧНИК!H:P,2,0)</f>
        <v>Северо-Западный ФО</v>
      </c>
    </row>
    <row r="824" spans="1:11" x14ac:dyDescent="0.2">
      <c r="A824" t="s">
        <v>649</v>
      </c>
      <c r="B824" t="s">
        <v>641</v>
      </c>
      <c r="C824" s="1" t="s">
        <v>38</v>
      </c>
      <c r="D824" s="1" t="s">
        <v>64</v>
      </c>
      <c r="E824" s="2"/>
      <c r="F824" s="3"/>
      <c r="G824" s="2">
        <v>3</v>
      </c>
      <c r="H824" s="3">
        <v>20</v>
      </c>
      <c r="I824" s="68" t="str">
        <f>VLOOKUP(C824,СПРАВОЧНИК!B:D,2,0)</f>
        <v>ЕВРОПА</v>
      </c>
      <c r="J824" s="68" t="str">
        <f>VLOOKUP(C824,СПРАВОЧНИК!B:D,3,0)</f>
        <v>ИНОМАРКИ</v>
      </c>
      <c r="K824" s="69" t="str">
        <f>VLOOKUP(СВОД2023[[#This Row],[ФО]],СПРАВОЧНИК!H:P,2,0)</f>
        <v>Северо-Западный ФО</v>
      </c>
    </row>
    <row r="825" spans="1:11" x14ac:dyDescent="0.2">
      <c r="A825" t="s">
        <v>649</v>
      </c>
      <c r="B825" t="s">
        <v>641</v>
      </c>
      <c r="C825" s="1" t="s">
        <v>38</v>
      </c>
      <c r="D825" s="1" t="s">
        <v>65</v>
      </c>
      <c r="E825" s="2">
        <v>13</v>
      </c>
      <c r="F825" s="3">
        <v>2</v>
      </c>
      <c r="G825" s="2">
        <v>95</v>
      </c>
      <c r="H825" s="3">
        <v>143</v>
      </c>
      <c r="I825" s="68" t="str">
        <f>VLOOKUP(C825,СПРАВОЧНИК!B:D,2,0)</f>
        <v>ЕВРОПА</v>
      </c>
      <c r="J825" s="68" t="str">
        <f>VLOOKUP(C825,СПРАВОЧНИК!B:D,3,0)</f>
        <v>ИНОМАРКИ</v>
      </c>
      <c r="K825" s="69" t="str">
        <f>VLOOKUP(СВОД2023[[#This Row],[ФО]],СПРАВОЧНИК!H:P,2,0)</f>
        <v>Северо-Западный ФО</v>
      </c>
    </row>
    <row r="826" spans="1:11" x14ac:dyDescent="0.2">
      <c r="A826" t="s">
        <v>649</v>
      </c>
      <c r="B826" t="s">
        <v>641</v>
      </c>
      <c r="C826" s="1" t="s">
        <v>38</v>
      </c>
      <c r="D826" s="1" t="s">
        <v>66</v>
      </c>
      <c r="E826" s="2"/>
      <c r="F826" s="3"/>
      <c r="G826" s="2">
        <v>2</v>
      </c>
      <c r="H826" s="3">
        <v>1</v>
      </c>
      <c r="I826" s="68" t="str">
        <f>VLOOKUP(C826,СПРАВОЧНИК!B:D,2,0)</f>
        <v>ЕВРОПА</v>
      </c>
      <c r="J826" s="68" t="str">
        <f>VLOOKUP(C826,СПРАВОЧНИК!B:D,3,0)</f>
        <v>ИНОМАРКИ</v>
      </c>
      <c r="K826" s="69" t="str">
        <f>VLOOKUP(СВОД2023[[#This Row],[ФО]],СПРАВОЧНИК!H:P,2,0)</f>
        <v>Северо-Западный ФО</v>
      </c>
    </row>
    <row r="827" spans="1:11" x14ac:dyDescent="0.2">
      <c r="A827" t="s">
        <v>649</v>
      </c>
      <c r="B827" t="s">
        <v>641</v>
      </c>
      <c r="C827" s="1" t="s">
        <v>68</v>
      </c>
      <c r="D827" s="1" t="s">
        <v>69</v>
      </c>
      <c r="E827" s="2"/>
      <c r="F827" s="3"/>
      <c r="G827" s="2">
        <v>2</v>
      </c>
      <c r="H827" s="3"/>
      <c r="I827" s="68" t="str">
        <f>VLOOKUP(C827,СПРАВОЧНИК!B:D,2,0)</f>
        <v>США</v>
      </c>
      <c r="J827" s="68" t="str">
        <f>VLOOKUP(C827,СПРАВОЧНИК!B:D,3,0)</f>
        <v>ИНОМАРКИ</v>
      </c>
      <c r="K827" s="69" t="str">
        <f>VLOOKUP(СВОД2023[[#This Row],[ФО]],СПРАВОЧНИК!H:P,2,0)</f>
        <v>Северо-Западный ФО</v>
      </c>
    </row>
    <row r="828" spans="1:11" x14ac:dyDescent="0.2">
      <c r="A828" t="s">
        <v>649</v>
      </c>
      <c r="B828" t="s">
        <v>641</v>
      </c>
      <c r="C828" s="1" t="s">
        <v>68</v>
      </c>
      <c r="D828" s="1" t="s">
        <v>70</v>
      </c>
      <c r="E828" s="2"/>
      <c r="F828" s="3"/>
      <c r="G828" s="2">
        <v>1</v>
      </c>
      <c r="H828" s="3"/>
      <c r="I828" s="68" t="str">
        <f>VLOOKUP(C828,СПРАВОЧНИК!B:D,2,0)</f>
        <v>США</v>
      </c>
      <c r="J828" s="68" t="str">
        <f>VLOOKUP(C828,СПРАВОЧНИК!B:D,3,0)</f>
        <v>ИНОМАРКИ</v>
      </c>
      <c r="K828" s="69" t="str">
        <f>VLOOKUP(СВОД2023[[#This Row],[ФО]],СПРАВОЧНИК!H:P,2,0)</f>
        <v>Северо-Западный ФО</v>
      </c>
    </row>
    <row r="829" spans="1:11" x14ac:dyDescent="0.2">
      <c r="A829" t="s">
        <v>649</v>
      </c>
      <c r="B829" t="s">
        <v>641</v>
      </c>
      <c r="C829" s="1" t="s">
        <v>68</v>
      </c>
      <c r="D829" s="1" t="s">
        <v>689</v>
      </c>
      <c r="E829" s="2"/>
      <c r="F829" s="3"/>
      <c r="G829" s="2">
        <v>1</v>
      </c>
      <c r="H829" s="3"/>
      <c r="I829" s="68" t="str">
        <f>VLOOKUP(C829,СПРАВОЧНИК!B:D,2,0)</f>
        <v>США</v>
      </c>
      <c r="J829" s="68" t="str">
        <f>VLOOKUP(C829,СПРАВОЧНИК!B:D,3,0)</f>
        <v>ИНОМАРКИ</v>
      </c>
      <c r="K829" s="69" t="str">
        <f>VLOOKUP(СВОД2023[[#This Row],[ФО]],СПРАВОЧНИК!H:P,2,0)</f>
        <v>Северо-Западный ФО</v>
      </c>
    </row>
    <row r="830" spans="1:11" x14ac:dyDescent="0.2">
      <c r="A830" t="s">
        <v>649</v>
      </c>
      <c r="B830" t="s">
        <v>641</v>
      </c>
      <c r="C830" s="1" t="s">
        <v>71</v>
      </c>
      <c r="D830" s="1" t="s">
        <v>72</v>
      </c>
      <c r="E830" s="2"/>
      <c r="F830" s="3"/>
      <c r="G830" s="2">
        <v>3</v>
      </c>
      <c r="H830" s="3"/>
      <c r="I830" s="68" t="str">
        <f>VLOOKUP(C830,СПРАВОЧНИК!B:D,2,0)</f>
        <v>КИТАЙ</v>
      </c>
      <c r="J830" s="68" t="str">
        <f>VLOOKUP(C830,СПРАВОЧНИК!B:D,3,0)</f>
        <v>ИНОМАРКИ</v>
      </c>
      <c r="K830" s="69" t="str">
        <f>VLOOKUP(СВОД2023[[#This Row],[ФО]],СПРАВОЧНИК!H:P,2,0)</f>
        <v>Северо-Западный ФО</v>
      </c>
    </row>
    <row r="831" spans="1:11" x14ac:dyDescent="0.2">
      <c r="A831" t="s">
        <v>649</v>
      </c>
      <c r="B831" t="s">
        <v>641</v>
      </c>
      <c r="C831" s="1" t="s">
        <v>71</v>
      </c>
      <c r="D831" s="1" t="s">
        <v>73</v>
      </c>
      <c r="E831" s="2"/>
      <c r="F831" s="3"/>
      <c r="G831" s="2"/>
      <c r="H831" s="3">
        <v>1</v>
      </c>
      <c r="I831" s="68" t="str">
        <f>VLOOKUP(C831,СПРАВОЧНИК!B:D,2,0)</f>
        <v>КИТАЙ</v>
      </c>
      <c r="J831" s="68" t="str">
        <f>VLOOKUP(C831,СПРАВОЧНИК!B:D,3,0)</f>
        <v>ИНОМАРКИ</v>
      </c>
      <c r="K831" s="69" t="str">
        <f>VLOOKUP(СВОД2023[[#This Row],[ФО]],СПРАВОЧНИК!H:P,2,0)</f>
        <v>Северо-Западный ФО</v>
      </c>
    </row>
    <row r="832" spans="1:11" x14ac:dyDescent="0.2">
      <c r="A832" t="s">
        <v>649</v>
      </c>
      <c r="B832" t="s">
        <v>641</v>
      </c>
      <c r="C832" s="1" t="s">
        <v>71</v>
      </c>
      <c r="D832" s="1" t="s">
        <v>74</v>
      </c>
      <c r="E832" s="2">
        <v>2</v>
      </c>
      <c r="F832" s="3"/>
      <c r="G832" s="2">
        <v>3</v>
      </c>
      <c r="H832" s="3"/>
      <c r="I832" s="68" t="str">
        <f>VLOOKUP(C832,СПРАВОЧНИК!B:D,2,0)</f>
        <v>КИТАЙ</v>
      </c>
      <c r="J832" s="68" t="str">
        <f>VLOOKUP(C832,СПРАВОЧНИК!B:D,3,0)</f>
        <v>ИНОМАРКИ</v>
      </c>
      <c r="K832" s="69" t="str">
        <f>VLOOKUP(СВОД2023[[#This Row],[ФО]],СПРАВОЧНИК!H:P,2,0)</f>
        <v>Северо-Западный ФО</v>
      </c>
    </row>
    <row r="833" spans="1:11" x14ac:dyDescent="0.2">
      <c r="A833" t="s">
        <v>649</v>
      </c>
      <c r="B833" t="s">
        <v>641</v>
      </c>
      <c r="C833" s="1" t="s">
        <v>71</v>
      </c>
      <c r="D833" s="1" t="s">
        <v>75</v>
      </c>
      <c r="E833" s="2"/>
      <c r="F833" s="3"/>
      <c r="G833" s="2">
        <v>1</v>
      </c>
      <c r="H833" s="3"/>
      <c r="I833" s="68" t="str">
        <f>VLOOKUP(C833,СПРАВОЧНИК!B:D,2,0)</f>
        <v>КИТАЙ</v>
      </c>
      <c r="J833" s="68" t="str">
        <f>VLOOKUP(C833,СПРАВОЧНИК!B:D,3,0)</f>
        <v>ИНОМАРКИ</v>
      </c>
      <c r="K833" s="69" t="str">
        <f>VLOOKUP(СВОД2023[[#This Row],[ФО]],СПРАВОЧНИК!H:P,2,0)</f>
        <v>Северо-Западный ФО</v>
      </c>
    </row>
    <row r="834" spans="1:11" x14ac:dyDescent="0.2">
      <c r="A834" t="s">
        <v>649</v>
      </c>
      <c r="B834" t="s">
        <v>641</v>
      </c>
      <c r="C834" s="1" t="s">
        <v>71</v>
      </c>
      <c r="D834" s="1" t="s">
        <v>76</v>
      </c>
      <c r="E834" s="2">
        <v>1</v>
      </c>
      <c r="F834" s="3"/>
      <c r="G834" s="2">
        <v>1</v>
      </c>
      <c r="H834" s="3"/>
      <c r="I834" s="68" t="str">
        <f>VLOOKUP(C834,СПРАВОЧНИК!B:D,2,0)</f>
        <v>КИТАЙ</v>
      </c>
      <c r="J834" s="68" t="str">
        <f>VLOOKUP(C834,СПРАВОЧНИК!B:D,3,0)</f>
        <v>ИНОМАРКИ</v>
      </c>
      <c r="K834" s="69" t="str">
        <f>VLOOKUP(СВОД2023[[#This Row],[ФО]],СПРАВОЧНИК!H:P,2,0)</f>
        <v>Северо-Западный ФО</v>
      </c>
    </row>
    <row r="835" spans="1:11" x14ac:dyDescent="0.2">
      <c r="A835" t="s">
        <v>649</v>
      </c>
      <c r="B835" t="s">
        <v>641</v>
      </c>
      <c r="C835" s="1" t="s">
        <v>71</v>
      </c>
      <c r="D835" s="1" t="s">
        <v>77</v>
      </c>
      <c r="E835" s="2">
        <v>1</v>
      </c>
      <c r="F835" s="3"/>
      <c r="G835" s="2">
        <v>5</v>
      </c>
      <c r="H835" s="3"/>
      <c r="I835" s="68" t="str">
        <f>VLOOKUP(C835,СПРАВОЧНИК!B:D,2,0)</f>
        <v>КИТАЙ</v>
      </c>
      <c r="J835" s="68" t="str">
        <f>VLOOKUP(C835,СПРАВОЧНИК!B:D,3,0)</f>
        <v>ИНОМАРКИ</v>
      </c>
      <c r="K835" s="69" t="str">
        <f>VLOOKUP(СВОД2023[[#This Row],[ФО]],СПРАВОЧНИК!H:P,2,0)</f>
        <v>Северо-Западный ФО</v>
      </c>
    </row>
    <row r="836" spans="1:11" x14ac:dyDescent="0.2">
      <c r="A836" t="s">
        <v>649</v>
      </c>
      <c r="B836" t="s">
        <v>641</v>
      </c>
      <c r="C836" s="1" t="s">
        <v>71</v>
      </c>
      <c r="D836" s="1" t="s">
        <v>78</v>
      </c>
      <c r="E836" s="2">
        <v>3</v>
      </c>
      <c r="F836" s="3"/>
      <c r="G836" s="2">
        <v>8</v>
      </c>
      <c r="H836" s="3"/>
      <c r="I836" s="68" t="str">
        <f>VLOOKUP(C836,СПРАВОЧНИК!B:D,2,0)</f>
        <v>КИТАЙ</v>
      </c>
      <c r="J836" s="68" t="str">
        <f>VLOOKUP(C836,СПРАВОЧНИК!B:D,3,0)</f>
        <v>ИНОМАРКИ</v>
      </c>
      <c r="K836" s="69" t="str">
        <f>VLOOKUP(СВОД2023[[#This Row],[ФО]],СПРАВОЧНИК!H:P,2,0)</f>
        <v>Северо-Западный ФО</v>
      </c>
    </row>
    <row r="837" spans="1:11" x14ac:dyDescent="0.2">
      <c r="A837" t="s">
        <v>649</v>
      </c>
      <c r="B837" t="s">
        <v>641</v>
      </c>
      <c r="C837" s="1" t="s">
        <v>71</v>
      </c>
      <c r="D837" s="1" t="s">
        <v>79</v>
      </c>
      <c r="E837" s="2"/>
      <c r="F837" s="3"/>
      <c r="G837" s="2">
        <v>1</v>
      </c>
      <c r="H837" s="3"/>
      <c r="I837" s="68" t="str">
        <f>VLOOKUP(C837,СПРАВОЧНИК!B:D,2,0)</f>
        <v>КИТАЙ</v>
      </c>
      <c r="J837" s="68" t="str">
        <f>VLOOKUP(C837,СПРАВОЧНИК!B:D,3,0)</f>
        <v>ИНОМАРКИ</v>
      </c>
      <c r="K837" s="69" t="str">
        <f>VLOOKUP(СВОД2023[[#This Row],[ФО]],СПРАВОЧНИК!H:P,2,0)</f>
        <v>Северо-Западный ФО</v>
      </c>
    </row>
    <row r="838" spans="1:11" x14ac:dyDescent="0.2">
      <c r="A838" t="s">
        <v>649</v>
      </c>
      <c r="B838" t="s">
        <v>641</v>
      </c>
      <c r="C838" s="1" t="s">
        <v>80</v>
      </c>
      <c r="D838" s="1" t="s">
        <v>82</v>
      </c>
      <c r="E838" s="2"/>
      <c r="F838" s="3"/>
      <c r="G838" s="2"/>
      <c r="H838" s="3">
        <v>11</v>
      </c>
      <c r="I838" s="68" t="str">
        <f>VLOOKUP(C838,СПРАВОЧНИК!B:D,2,0)</f>
        <v>США</v>
      </c>
      <c r="J838" s="68" t="str">
        <f>VLOOKUP(C838,СПРАВОЧНИК!B:D,3,0)</f>
        <v>ИНОМАРКИ</v>
      </c>
      <c r="K838" s="69" t="str">
        <f>VLOOKUP(СВОД2023[[#This Row],[ФО]],СПРАВОЧНИК!H:P,2,0)</f>
        <v>Северо-Западный ФО</v>
      </c>
    </row>
    <row r="839" spans="1:11" x14ac:dyDescent="0.2">
      <c r="A839" t="s">
        <v>649</v>
      </c>
      <c r="B839" t="s">
        <v>641</v>
      </c>
      <c r="C839" s="1" t="s">
        <v>80</v>
      </c>
      <c r="D839" s="1" t="s">
        <v>83</v>
      </c>
      <c r="E839" s="2"/>
      <c r="F839" s="3"/>
      <c r="G839" s="2">
        <v>1</v>
      </c>
      <c r="H839" s="3">
        <v>6</v>
      </c>
      <c r="I839" s="68" t="str">
        <f>VLOOKUP(C839,СПРАВОЧНИК!B:D,2,0)</f>
        <v>США</v>
      </c>
      <c r="J839" s="68" t="str">
        <f>VLOOKUP(C839,СПРАВОЧНИК!B:D,3,0)</f>
        <v>ИНОМАРКИ</v>
      </c>
      <c r="K839" s="69" t="str">
        <f>VLOOKUP(СВОД2023[[#This Row],[ФО]],СПРАВОЧНИК!H:P,2,0)</f>
        <v>Северо-Западный ФО</v>
      </c>
    </row>
    <row r="840" spans="1:11" x14ac:dyDescent="0.2">
      <c r="A840" t="s">
        <v>649</v>
      </c>
      <c r="B840" t="s">
        <v>641</v>
      </c>
      <c r="C840" s="1" t="s">
        <v>80</v>
      </c>
      <c r="D840" s="1" t="s">
        <v>84</v>
      </c>
      <c r="E840" s="2"/>
      <c r="F840" s="3"/>
      <c r="G840" s="2">
        <v>1</v>
      </c>
      <c r="H840" s="3">
        <v>3</v>
      </c>
      <c r="I840" s="68" t="str">
        <f>VLOOKUP(C840,СПРАВОЧНИК!B:D,2,0)</f>
        <v>США</v>
      </c>
      <c r="J840" s="68" t="str">
        <f>VLOOKUP(C840,СПРАВОЧНИК!B:D,3,0)</f>
        <v>ИНОМАРКИ</v>
      </c>
      <c r="K840" s="69" t="str">
        <f>VLOOKUP(СВОД2023[[#This Row],[ФО]],СПРАВОЧНИК!H:P,2,0)</f>
        <v>Северо-Западный ФО</v>
      </c>
    </row>
    <row r="841" spans="1:11" x14ac:dyDescent="0.2">
      <c r="A841" t="s">
        <v>649</v>
      </c>
      <c r="B841" t="s">
        <v>641</v>
      </c>
      <c r="C841" s="1" t="s">
        <v>80</v>
      </c>
      <c r="D841" s="1" t="s">
        <v>85</v>
      </c>
      <c r="E841" s="2">
        <v>5</v>
      </c>
      <c r="F841" s="3">
        <v>2</v>
      </c>
      <c r="G841" s="2">
        <v>26</v>
      </c>
      <c r="H841" s="3">
        <v>31</v>
      </c>
      <c r="I841" s="68" t="str">
        <f>VLOOKUP(C841,СПРАВОЧНИК!B:D,2,0)</f>
        <v>США</v>
      </c>
      <c r="J841" s="68" t="str">
        <f>VLOOKUP(C841,СПРАВОЧНИК!B:D,3,0)</f>
        <v>ИНОМАРКИ</v>
      </c>
      <c r="K841" s="69" t="str">
        <f>VLOOKUP(СВОД2023[[#This Row],[ФО]],СПРАВОЧНИК!H:P,2,0)</f>
        <v>Северо-Западный ФО</v>
      </c>
    </row>
    <row r="842" spans="1:11" x14ac:dyDescent="0.2">
      <c r="A842" t="s">
        <v>649</v>
      </c>
      <c r="B842" t="s">
        <v>641</v>
      </c>
      <c r="C842" s="1" t="s">
        <v>86</v>
      </c>
      <c r="D842" s="1" t="s">
        <v>1004</v>
      </c>
      <c r="E842" s="2">
        <v>5</v>
      </c>
      <c r="F842" s="3"/>
      <c r="G842" s="2">
        <v>5</v>
      </c>
      <c r="H842" s="3"/>
      <c r="I842" s="68" t="str">
        <f>VLOOKUP(C842,СПРАВОЧНИК!B:D,2,0)</f>
        <v>КИТАЙ</v>
      </c>
      <c r="J842" s="68" t="str">
        <f>VLOOKUP(C842,СПРАВОЧНИК!B:D,3,0)</f>
        <v>ИНОМАРКИ</v>
      </c>
      <c r="K842" s="69" t="str">
        <f>VLOOKUP(СВОД2023[[#This Row],[ФО]],СПРАВОЧНИК!H:P,2,0)</f>
        <v>Северо-Западный ФО</v>
      </c>
    </row>
    <row r="843" spans="1:11" x14ac:dyDescent="0.2">
      <c r="A843" t="s">
        <v>649</v>
      </c>
      <c r="B843" t="s">
        <v>641</v>
      </c>
      <c r="C843" s="1" t="s">
        <v>86</v>
      </c>
      <c r="D843" s="1" t="s">
        <v>89</v>
      </c>
      <c r="E843" s="2">
        <v>117</v>
      </c>
      <c r="F843" s="3">
        <v>4</v>
      </c>
      <c r="G843" s="2">
        <v>317</v>
      </c>
      <c r="H843" s="3">
        <v>28</v>
      </c>
      <c r="I843" s="68" t="str">
        <f>VLOOKUP(C843,СПРАВОЧНИК!B:D,2,0)</f>
        <v>КИТАЙ</v>
      </c>
      <c r="J843" s="68" t="str">
        <f>VLOOKUP(C843,СПРАВОЧНИК!B:D,3,0)</f>
        <v>ИНОМАРКИ</v>
      </c>
      <c r="K843" s="69" t="str">
        <f>VLOOKUP(СВОД2023[[#This Row],[ФО]],СПРАВОЧНИК!H:P,2,0)</f>
        <v>Северо-Западный ФО</v>
      </c>
    </row>
    <row r="844" spans="1:11" x14ac:dyDescent="0.2">
      <c r="A844" t="s">
        <v>649</v>
      </c>
      <c r="B844" t="s">
        <v>641</v>
      </c>
      <c r="C844" s="1" t="s">
        <v>86</v>
      </c>
      <c r="D844" s="1" t="s">
        <v>90</v>
      </c>
      <c r="E844" s="2">
        <v>169</v>
      </c>
      <c r="F844" s="3">
        <v>1</v>
      </c>
      <c r="G844" s="2">
        <v>266</v>
      </c>
      <c r="H844" s="3">
        <v>13</v>
      </c>
      <c r="I844" s="68" t="str">
        <f>VLOOKUP(C844,СПРАВОЧНИК!B:D,2,0)</f>
        <v>КИТАЙ</v>
      </c>
      <c r="J844" s="68" t="str">
        <f>VLOOKUP(C844,СПРАВОЧНИК!B:D,3,0)</f>
        <v>ИНОМАРКИ</v>
      </c>
      <c r="K844" s="69" t="str">
        <f>VLOOKUP(СВОД2023[[#This Row],[ФО]],СПРАВОЧНИК!H:P,2,0)</f>
        <v>Северо-Западный ФО</v>
      </c>
    </row>
    <row r="845" spans="1:11" x14ac:dyDescent="0.2">
      <c r="A845" t="s">
        <v>649</v>
      </c>
      <c r="B845" t="s">
        <v>641</v>
      </c>
      <c r="C845" s="1" t="s">
        <v>86</v>
      </c>
      <c r="D845" s="1" t="s">
        <v>91</v>
      </c>
      <c r="E845" s="2">
        <v>37</v>
      </c>
      <c r="F845" s="3">
        <v>2</v>
      </c>
      <c r="G845" s="2">
        <v>143</v>
      </c>
      <c r="H845" s="3">
        <v>21</v>
      </c>
      <c r="I845" s="68" t="str">
        <f>VLOOKUP(C845,СПРАВОЧНИК!B:D,2,0)</f>
        <v>КИТАЙ</v>
      </c>
      <c r="J845" s="68" t="str">
        <f>VLOOKUP(C845,СПРАВОЧНИК!B:D,3,0)</f>
        <v>ИНОМАРКИ</v>
      </c>
      <c r="K845" s="69" t="str">
        <f>VLOOKUP(СВОД2023[[#This Row],[ФО]],СПРАВОЧНИК!H:P,2,0)</f>
        <v>Северо-Западный ФО</v>
      </c>
    </row>
    <row r="846" spans="1:11" x14ac:dyDescent="0.2">
      <c r="A846" t="s">
        <v>649</v>
      </c>
      <c r="B846" t="s">
        <v>641</v>
      </c>
      <c r="C846" s="1" t="s">
        <v>86</v>
      </c>
      <c r="D846" s="1" t="s">
        <v>92</v>
      </c>
      <c r="E846" s="2">
        <v>3</v>
      </c>
      <c r="F846" s="3"/>
      <c r="G846" s="2">
        <v>26</v>
      </c>
      <c r="H846" s="3"/>
      <c r="I846" s="68" t="str">
        <f>VLOOKUP(C846,СПРАВОЧНИК!B:D,2,0)</f>
        <v>КИТАЙ</v>
      </c>
      <c r="J846" s="68" t="str">
        <f>VLOOKUP(C846,СПРАВОЧНИК!B:D,3,0)</f>
        <v>ИНОМАРКИ</v>
      </c>
      <c r="K846" s="69" t="str">
        <f>VLOOKUP(СВОД2023[[#This Row],[ФО]],СПРАВОЧНИК!H:P,2,0)</f>
        <v>Северо-Западный ФО</v>
      </c>
    </row>
    <row r="847" spans="1:11" x14ac:dyDescent="0.2">
      <c r="A847" t="s">
        <v>649</v>
      </c>
      <c r="B847" t="s">
        <v>641</v>
      </c>
      <c r="C847" s="1" t="s">
        <v>86</v>
      </c>
      <c r="D847" s="1" t="s">
        <v>926</v>
      </c>
      <c r="E847" s="2">
        <v>8</v>
      </c>
      <c r="F847" s="3"/>
      <c r="G847" s="2">
        <v>8</v>
      </c>
      <c r="H847" s="3"/>
      <c r="I847" s="68" t="str">
        <f>VLOOKUP(C847,СПРАВОЧНИК!B:D,2,0)</f>
        <v>КИТАЙ</v>
      </c>
      <c r="J847" s="68" t="str">
        <f>VLOOKUP(C847,СПРАВОЧНИК!B:D,3,0)</f>
        <v>ИНОМАРКИ</v>
      </c>
      <c r="K847" s="69" t="str">
        <f>VLOOKUP(СВОД2023[[#This Row],[ФО]],СПРАВОЧНИК!H:P,2,0)</f>
        <v>Северо-Западный ФО</v>
      </c>
    </row>
    <row r="848" spans="1:11" x14ac:dyDescent="0.2">
      <c r="A848" t="s">
        <v>649</v>
      </c>
      <c r="B848" t="s">
        <v>641</v>
      </c>
      <c r="C848" s="1" t="s">
        <v>86</v>
      </c>
      <c r="D848" s="1" t="s">
        <v>1049</v>
      </c>
      <c r="E848" s="2">
        <v>1</v>
      </c>
      <c r="F848" s="3"/>
      <c r="G848" s="2">
        <v>1</v>
      </c>
      <c r="H848" s="3"/>
      <c r="I848" s="68" t="str">
        <f>VLOOKUP(C848,СПРАВОЧНИК!B:D,2,0)</f>
        <v>КИТАЙ</v>
      </c>
      <c r="J848" s="68" t="str">
        <f>VLOOKUP(C848,СПРАВОЧНИК!B:D,3,0)</f>
        <v>ИНОМАРКИ</v>
      </c>
      <c r="K848" s="69" t="str">
        <f>VLOOKUP(СВОД2023[[#This Row],[ФО]],СПРАВОЧНИК!H:P,2,0)</f>
        <v>Северо-Западный ФО</v>
      </c>
    </row>
    <row r="849" spans="1:11" x14ac:dyDescent="0.2">
      <c r="A849" t="s">
        <v>649</v>
      </c>
      <c r="B849" t="s">
        <v>641</v>
      </c>
      <c r="C849" s="1" t="s">
        <v>86</v>
      </c>
      <c r="D849" s="1" t="s">
        <v>95</v>
      </c>
      <c r="E849" s="2">
        <v>84</v>
      </c>
      <c r="F849" s="3">
        <v>1</v>
      </c>
      <c r="G849" s="2">
        <v>188</v>
      </c>
      <c r="H849" s="3">
        <v>1</v>
      </c>
      <c r="I849" s="68" t="str">
        <f>VLOOKUP(C849,СПРАВОЧНИК!B:D,2,0)</f>
        <v>КИТАЙ</v>
      </c>
      <c r="J849" s="68" t="str">
        <f>VLOOKUP(C849,СПРАВОЧНИК!B:D,3,0)</f>
        <v>ИНОМАРКИ</v>
      </c>
      <c r="K849" s="69" t="str">
        <f>VLOOKUP(СВОД2023[[#This Row],[ФО]],СПРАВОЧНИК!H:P,2,0)</f>
        <v>Северо-Западный ФО</v>
      </c>
    </row>
    <row r="850" spans="1:11" x14ac:dyDescent="0.2">
      <c r="A850" t="s">
        <v>649</v>
      </c>
      <c r="B850" t="s">
        <v>641</v>
      </c>
      <c r="C850" s="1" t="s">
        <v>86</v>
      </c>
      <c r="D850" s="1" t="s">
        <v>96</v>
      </c>
      <c r="E850" s="2">
        <v>4</v>
      </c>
      <c r="F850" s="3"/>
      <c r="G850" s="2">
        <v>9</v>
      </c>
      <c r="H850" s="3"/>
      <c r="I850" s="68" t="str">
        <f>VLOOKUP(C850,СПРАВОЧНИК!B:D,2,0)</f>
        <v>КИТАЙ</v>
      </c>
      <c r="J850" s="68" t="str">
        <f>VLOOKUP(C850,СПРАВОЧНИК!B:D,3,0)</f>
        <v>ИНОМАРКИ</v>
      </c>
      <c r="K850" s="69" t="str">
        <f>VLOOKUP(СВОД2023[[#This Row],[ФО]],СПРАВОЧНИК!H:P,2,0)</f>
        <v>Северо-Западный ФО</v>
      </c>
    </row>
    <row r="851" spans="1:11" x14ac:dyDescent="0.2">
      <c r="A851" t="s">
        <v>649</v>
      </c>
      <c r="B851" t="s">
        <v>641</v>
      </c>
      <c r="C851" s="1" t="s">
        <v>86</v>
      </c>
      <c r="D851" s="1" t="s">
        <v>97</v>
      </c>
      <c r="E851" s="2">
        <v>19</v>
      </c>
      <c r="F851" s="3"/>
      <c r="G851" s="2">
        <v>90</v>
      </c>
      <c r="H851" s="3"/>
      <c r="I851" s="68" t="str">
        <f>VLOOKUP(C851,СПРАВОЧНИК!B:D,2,0)</f>
        <v>КИТАЙ</v>
      </c>
      <c r="J851" s="68" t="str">
        <f>VLOOKUP(C851,СПРАВОЧНИК!B:D,3,0)</f>
        <v>ИНОМАРКИ</v>
      </c>
      <c r="K851" s="69" t="str">
        <f>VLOOKUP(СВОД2023[[#This Row],[ФО]],СПРАВОЧНИК!H:P,2,0)</f>
        <v>Северо-Западный ФО</v>
      </c>
    </row>
    <row r="852" spans="1:11" x14ac:dyDescent="0.2">
      <c r="A852" t="s">
        <v>649</v>
      </c>
      <c r="B852" t="s">
        <v>641</v>
      </c>
      <c r="C852" s="1" t="s">
        <v>98</v>
      </c>
      <c r="D852" s="1" t="s">
        <v>1005</v>
      </c>
      <c r="E852" s="2">
        <v>4</v>
      </c>
      <c r="F852" s="3"/>
      <c r="G852" s="2">
        <v>4</v>
      </c>
      <c r="H852" s="3"/>
      <c r="I852" s="68" t="str">
        <f>VLOOKUP(C852,СПРАВОЧНИК!B:D,2,0)</f>
        <v>КИТАЙ</v>
      </c>
      <c r="J852" s="68" t="str">
        <f>VLOOKUP(C852,СПРАВОЧНИК!B:D,3,0)</f>
        <v>ИНОМАРКИ</v>
      </c>
      <c r="K852" s="69" t="str">
        <f>VLOOKUP(СВОД2023[[#This Row],[ФО]],СПРАВОЧНИК!H:P,2,0)</f>
        <v>Северо-Западный ФО</v>
      </c>
    </row>
    <row r="853" spans="1:11" x14ac:dyDescent="0.2">
      <c r="A853" t="s">
        <v>649</v>
      </c>
      <c r="B853" t="s">
        <v>641</v>
      </c>
      <c r="C853" s="1" t="s">
        <v>98</v>
      </c>
      <c r="D853" s="1" t="s">
        <v>101</v>
      </c>
      <c r="E853" s="2"/>
      <c r="F853" s="3"/>
      <c r="G853" s="2">
        <v>1</v>
      </c>
      <c r="H853" s="3"/>
      <c r="I853" s="68" t="str">
        <f>VLOOKUP(C853,СПРАВОЧНИК!B:D,2,0)</f>
        <v>КИТАЙ</v>
      </c>
      <c r="J853" s="68" t="str">
        <f>VLOOKUP(C853,СПРАВОЧНИК!B:D,3,0)</f>
        <v>ИНОМАРКИ</v>
      </c>
      <c r="K853" s="69" t="str">
        <f>VLOOKUP(СВОД2023[[#This Row],[ФО]],СПРАВОЧНИК!H:P,2,0)</f>
        <v>Северо-Западный ФО</v>
      </c>
    </row>
    <row r="854" spans="1:11" x14ac:dyDescent="0.2">
      <c r="A854" t="s">
        <v>649</v>
      </c>
      <c r="B854" t="s">
        <v>641</v>
      </c>
      <c r="C854" s="1" t="s">
        <v>98</v>
      </c>
      <c r="D854" s="1" t="s">
        <v>102</v>
      </c>
      <c r="E854" s="2"/>
      <c r="F854" s="3"/>
      <c r="G854" s="2"/>
      <c r="H854" s="3">
        <v>150</v>
      </c>
      <c r="I854" s="68" t="str">
        <f>VLOOKUP(C854,СПРАВОЧНИК!B:D,2,0)</f>
        <v>КИТАЙ</v>
      </c>
      <c r="J854" s="68" t="str">
        <f>VLOOKUP(C854,СПРАВОЧНИК!B:D,3,0)</f>
        <v>ИНОМАРКИ</v>
      </c>
      <c r="K854" s="69" t="str">
        <f>VLOOKUP(СВОД2023[[#This Row],[ФО]],СПРАВОЧНИК!H:P,2,0)</f>
        <v>Северо-Западный ФО</v>
      </c>
    </row>
    <row r="855" spans="1:11" x14ac:dyDescent="0.2">
      <c r="A855" t="s">
        <v>649</v>
      </c>
      <c r="B855" t="s">
        <v>641</v>
      </c>
      <c r="C855" s="1" t="s">
        <v>98</v>
      </c>
      <c r="D855" s="1" t="s">
        <v>104</v>
      </c>
      <c r="E855" s="2">
        <v>5</v>
      </c>
      <c r="F855" s="3"/>
      <c r="G855" s="2">
        <v>5</v>
      </c>
      <c r="H855" s="3"/>
      <c r="I855" s="68" t="str">
        <f>VLOOKUP(C855,СПРАВОЧНИК!B:D,2,0)</f>
        <v>КИТАЙ</v>
      </c>
      <c r="J855" s="68" t="str">
        <f>VLOOKUP(C855,СПРАВОЧНИК!B:D,3,0)</f>
        <v>ИНОМАРКИ</v>
      </c>
      <c r="K855" s="69" t="str">
        <f>VLOOKUP(СВОД2023[[#This Row],[ФО]],СПРАВОЧНИК!H:P,2,0)</f>
        <v>Северо-Западный ФО</v>
      </c>
    </row>
    <row r="856" spans="1:11" x14ac:dyDescent="0.2">
      <c r="A856" t="s">
        <v>649</v>
      </c>
      <c r="B856" t="s">
        <v>641</v>
      </c>
      <c r="C856" s="1" t="s">
        <v>98</v>
      </c>
      <c r="D856" s="1" t="s">
        <v>106</v>
      </c>
      <c r="E856" s="2">
        <v>16</v>
      </c>
      <c r="F856" s="3">
        <v>78</v>
      </c>
      <c r="G856" s="2">
        <v>483</v>
      </c>
      <c r="H856" s="3">
        <v>328</v>
      </c>
      <c r="I856" s="68" t="str">
        <f>VLOOKUP(C856,СПРАВОЧНИК!B:D,2,0)</f>
        <v>КИТАЙ</v>
      </c>
      <c r="J856" s="68" t="str">
        <f>VLOOKUP(C856,СПРАВОЧНИК!B:D,3,0)</f>
        <v>ИНОМАРКИ</v>
      </c>
      <c r="K856" s="69" t="str">
        <f>VLOOKUP(СВОД2023[[#This Row],[ФО]],СПРАВОЧНИК!H:P,2,0)</f>
        <v>Северо-Западный ФО</v>
      </c>
    </row>
    <row r="857" spans="1:11" x14ac:dyDescent="0.2">
      <c r="A857" t="s">
        <v>649</v>
      </c>
      <c r="B857" t="s">
        <v>641</v>
      </c>
      <c r="C857" s="1" t="s">
        <v>98</v>
      </c>
      <c r="D857" s="1" t="s">
        <v>107</v>
      </c>
      <c r="E857" s="2">
        <v>323</v>
      </c>
      <c r="F857" s="3"/>
      <c r="G857" s="2">
        <v>1328</v>
      </c>
      <c r="H857" s="3"/>
      <c r="I857" s="68" t="str">
        <f>VLOOKUP(C857,СПРАВОЧНИК!B:D,2,0)</f>
        <v>КИТАЙ</v>
      </c>
      <c r="J857" s="68" t="str">
        <f>VLOOKUP(C857,СПРАВОЧНИК!B:D,3,0)</f>
        <v>ИНОМАРКИ</v>
      </c>
      <c r="K857" s="69" t="str">
        <f>VLOOKUP(СВОД2023[[#This Row],[ФО]],СПРАВОЧНИК!H:P,2,0)</f>
        <v>Северо-Западный ФО</v>
      </c>
    </row>
    <row r="858" spans="1:11" x14ac:dyDescent="0.2">
      <c r="A858" t="s">
        <v>649</v>
      </c>
      <c r="B858" t="s">
        <v>641</v>
      </c>
      <c r="C858" s="1" t="s">
        <v>98</v>
      </c>
      <c r="D858" s="1" t="s">
        <v>108</v>
      </c>
      <c r="E858" s="2"/>
      <c r="F858" s="3"/>
      <c r="G858" s="2">
        <v>2</v>
      </c>
      <c r="H858" s="3"/>
      <c r="I858" s="68" t="str">
        <f>VLOOKUP(C858,СПРАВОЧНИК!B:D,2,0)</f>
        <v>КИТАЙ</v>
      </c>
      <c r="J858" s="68" t="str">
        <f>VLOOKUP(C858,СПРАВОЧНИК!B:D,3,0)</f>
        <v>ИНОМАРКИ</v>
      </c>
      <c r="K858" s="69" t="str">
        <f>VLOOKUP(СВОД2023[[#This Row],[ФО]],СПРАВОЧНИК!H:P,2,0)</f>
        <v>Северо-Западный ФО</v>
      </c>
    </row>
    <row r="859" spans="1:11" x14ac:dyDescent="0.2">
      <c r="A859" t="s">
        <v>649</v>
      </c>
      <c r="B859" t="s">
        <v>641</v>
      </c>
      <c r="C859" s="1" t="s">
        <v>98</v>
      </c>
      <c r="D859" s="1" t="s">
        <v>109</v>
      </c>
      <c r="E859" s="2">
        <v>651</v>
      </c>
      <c r="F859" s="3">
        <v>114</v>
      </c>
      <c r="G859" s="2">
        <v>2608</v>
      </c>
      <c r="H859" s="3">
        <v>619</v>
      </c>
      <c r="I859" s="68" t="str">
        <f>VLOOKUP(C859,СПРАВОЧНИК!B:D,2,0)</f>
        <v>КИТАЙ</v>
      </c>
      <c r="J859" s="68" t="str">
        <f>VLOOKUP(C859,СПРАВОЧНИК!B:D,3,0)</f>
        <v>ИНОМАРКИ</v>
      </c>
      <c r="K859" s="69" t="str">
        <f>VLOOKUP(СВОД2023[[#This Row],[ФО]],СПРАВОЧНИК!H:P,2,0)</f>
        <v>Северо-Западный ФО</v>
      </c>
    </row>
    <row r="860" spans="1:11" x14ac:dyDescent="0.2">
      <c r="A860" t="s">
        <v>649</v>
      </c>
      <c r="B860" t="s">
        <v>641</v>
      </c>
      <c r="C860" s="1" t="s">
        <v>98</v>
      </c>
      <c r="D860" s="1" t="s">
        <v>110</v>
      </c>
      <c r="E860" s="2">
        <v>55</v>
      </c>
      <c r="F860" s="3">
        <v>11</v>
      </c>
      <c r="G860" s="2">
        <v>205</v>
      </c>
      <c r="H860" s="3">
        <v>95</v>
      </c>
      <c r="I860" s="68" t="str">
        <f>VLOOKUP(C860,СПРАВОЧНИК!B:D,2,0)</f>
        <v>КИТАЙ</v>
      </c>
      <c r="J860" s="68" t="str">
        <f>VLOOKUP(C860,СПРАВОЧНИК!B:D,3,0)</f>
        <v>ИНОМАРКИ</v>
      </c>
      <c r="K860" s="69" t="str">
        <f>VLOOKUP(СВОД2023[[#This Row],[ФО]],СПРАВОЧНИК!H:P,2,0)</f>
        <v>Северо-Западный ФО</v>
      </c>
    </row>
    <row r="861" spans="1:11" x14ac:dyDescent="0.2">
      <c r="A861" t="s">
        <v>649</v>
      </c>
      <c r="B861" t="s">
        <v>641</v>
      </c>
      <c r="C861" s="1" t="s">
        <v>98</v>
      </c>
      <c r="D861" s="1" t="s">
        <v>111</v>
      </c>
      <c r="E861" s="2">
        <v>91</v>
      </c>
      <c r="F861" s="3">
        <v>51</v>
      </c>
      <c r="G861" s="2">
        <v>401</v>
      </c>
      <c r="H861" s="3">
        <v>398</v>
      </c>
      <c r="I861" s="68" t="str">
        <f>VLOOKUP(C861,СПРАВОЧНИК!B:D,2,0)</f>
        <v>КИТАЙ</v>
      </c>
      <c r="J861" s="68" t="str">
        <f>VLOOKUP(C861,СПРАВОЧНИК!B:D,3,0)</f>
        <v>ИНОМАРКИ</v>
      </c>
      <c r="K861" s="69" t="str">
        <f>VLOOKUP(СВОД2023[[#This Row],[ФО]],СПРАВОЧНИК!H:P,2,0)</f>
        <v>Северо-Западный ФО</v>
      </c>
    </row>
    <row r="862" spans="1:11" x14ac:dyDescent="0.2">
      <c r="A862" t="s">
        <v>649</v>
      </c>
      <c r="B862" t="s">
        <v>641</v>
      </c>
      <c r="C862" s="1" t="s">
        <v>98</v>
      </c>
      <c r="D862" s="1" t="s">
        <v>112</v>
      </c>
      <c r="E862" s="2">
        <v>227</v>
      </c>
      <c r="F862" s="3">
        <v>22</v>
      </c>
      <c r="G862" s="2">
        <v>935</v>
      </c>
      <c r="H862" s="3">
        <v>61</v>
      </c>
      <c r="I862" s="68" t="str">
        <f>VLOOKUP(C862,СПРАВОЧНИК!B:D,2,0)</f>
        <v>КИТАЙ</v>
      </c>
      <c r="J862" s="68" t="str">
        <f>VLOOKUP(C862,СПРАВОЧНИК!B:D,3,0)</f>
        <v>ИНОМАРКИ</v>
      </c>
      <c r="K862" s="69" t="str">
        <f>VLOOKUP(СВОД2023[[#This Row],[ФО]],СПРАВОЧНИК!H:P,2,0)</f>
        <v>Северо-Западный ФО</v>
      </c>
    </row>
    <row r="863" spans="1:11" x14ac:dyDescent="0.2">
      <c r="A863" t="s">
        <v>649</v>
      </c>
      <c r="B863" t="s">
        <v>641</v>
      </c>
      <c r="C863" s="1" t="s">
        <v>114</v>
      </c>
      <c r="D863" s="1" t="s">
        <v>117</v>
      </c>
      <c r="E863" s="2">
        <v>1</v>
      </c>
      <c r="F863" s="3"/>
      <c r="G863" s="2">
        <v>5</v>
      </c>
      <c r="H863" s="3"/>
      <c r="I863" s="68" t="str">
        <f>VLOOKUP(C863,СПРАВОЧНИК!B:D,2,0)</f>
        <v>США</v>
      </c>
      <c r="J863" s="68" t="str">
        <f>VLOOKUP(C863,СПРАВОЧНИК!B:D,3,0)</f>
        <v>ИНОМАРКИ</v>
      </c>
      <c r="K863" s="69" t="str">
        <f>VLOOKUP(СВОД2023[[#This Row],[ФО]],СПРАВОЧНИК!H:P,2,0)</f>
        <v>Северо-Западный ФО</v>
      </c>
    </row>
    <row r="864" spans="1:11" x14ac:dyDescent="0.2">
      <c r="A864" t="s">
        <v>649</v>
      </c>
      <c r="B864" t="s">
        <v>641</v>
      </c>
      <c r="C864" s="1" t="s">
        <v>114</v>
      </c>
      <c r="D864" s="1" t="s">
        <v>118</v>
      </c>
      <c r="E864" s="2">
        <v>2</v>
      </c>
      <c r="F864" s="3"/>
      <c r="G864" s="2">
        <v>35</v>
      </c>
      <c r="H864" s="3"/>
      <c r="I864" s="68" t="str">
        <f>VLOOKUP(C864,СПРАВОЧНИК!B:D,2,0)</f>
        <v>США</v>
      </c>
      <c r="J864" s="68" t="str">
        <f>VLOOKUP(C864,СПРАВОЧНИК!B:D,3,0)</f>
        <v>ИНОМАРКИ</v>
      </c>
      <c r="K864" s="69" t="str">
        <f>VLOOKUP(СВОД2023[[#This Row],[ФО]],СПРАВОЧНИК!H:P,2,0)</f>
        <v>Северо-Западный ФО</v>
      </c>
    </row>
    <row r="865" spans="1:11" x14ac:dyDescent="0.2">
      <c r="A865" t="s">
        <v>649</v>
      </c>
      <c r="B865" t="s">
        <v>641</v>
      </c>
      <c r="C865" s="1" t="s">
        <v>114</v>
      </c>
      <c r="D865" s="1" t="s">
        <v>119</v>
      </c>
      <c r="E865" s="2">
        <v>4</v>
      </c>
      <c r="F865" s="3"/>
      <c r="G865" s="2">
        <v>17</v>
      </c>
      <c r="H865" s="3"/>
      <c r="I865" s="68" t="str">
        <f>VLOOKUP(C865,СПРАВОЧНИК!B:D,2,0)</f>
        <v>США</v>
      </c>
      <c r="J865" s="68" t="str">
        <f>VLOOKUP(C865,СПРАВОЧНИК!B:D,3,0)</f>
        <v>ИНОМАРКИ</v>
      </c>
      <c r="K865" s="69" t="str">
        <f>VLOOKUP(СВОД2023[[#This Row],[ФО]],СПРАВОЧНИК!H:P,2,0)</f>
        <v>Северо-Западный ФО</v>
      </c>
    </row>
    <row r="866" spans="1:11" x14ac:dyDescent="0.2">
      <c r="A866" t="s">
        <v>649</v>
      </c>
      <c r="B866" t="s">
        <v>641</v>
      </c>
      <c r="C866" s="1" t="s">
        <v>114</v>
      </c>
      <c r="D866" s="1" t="s">
        <v>121</v>
      </c>
      <c r="E866" s="2"/>
      <c r="F866" s="3"/>
      <c r="G866" s="2">
        <v>26</v>
      </c>
      <c r="H866" s="3">
        <v>16</v>
      </c>
      <c r="I866" s="68" t="str">
        <f>VLOOKUP(C866,СПРАВОЧНИК!B:D,2,0)</f>
        <v>США</v>
      </c>
      <c r="J866" s="68" t="str">
        <f>VLOOKUP(C866,СПРАВОЧНИК!B:D,3,0)</f>
        <v>ИНОМАРКИ</v>
      </c>
      <c r="K866" s="69" t="str">
        <f>VLOOKUP(СВОД2023[[#This Row],[ФО]],СПРАВОЧНИК!H:P,2,0)</f>
        <v>Северо-Западный ФО</v>
      </c>
    </row>
    <row r="867" spans="1:11" x14ac:dyDescent="0.2">
      <c r="A867" t="s">
        <v>649</v>
      </c>
      <c r="B867" t="s">
        <v>641</v>
      </c>
      <c r="C867" s="1" t="s">
        <v>114</v>
      </c>
      <c r="D867" s="1" t="s">
        <v>123</v>
      </c>
      <c r="E867" s="2"/>
      <c r="F867" s="3"/>
      <c r="G867" s="2">
        <v>1</v>
      </c>
      <c r="H867" s="3"/>
      <c r="I867" s="68" t="str">
        <f>VLOOKUP(C867,СПРАВОЧНИК!B:D,2,0)</f>
        <v>США</v>
      </c>
      <c r="J867" s="68" t="str">
        <f>VLOOKUP(C867,СПРАВОЧНИК!B:D,3,0)</f>
        <v>ИНОМАРКИ</v>
      </c>
      <c r="K867" s="69" t="str">
        <f>VLOOKUP(СВОД2023[[#This Row],[ФО]],СПРАВОЧНИК!H:P,2,0)</f>
        <v>Северо-Западный ФО</v>
      </c>
    </row>
    <row r="868" spans="1:11" x14ac:dyDescent="0.2">
      <c r="A868" t="s">
        <v>649</v>
      </c>
      <c r="B868" t="s">
        <v>641</v>
      </c>
      <c r="C868" s="1" t="s">
        <v>114</v>
      </c>
      <c r="D868" s="1" t="s">
        <v>124</v>
      </c>
      <c r="E868" s="2">
        <v>6</v>
      </c>
      <c r="F868" s="3">
        <v>2</v>
      </c>
      <c r="G868" s="2">
        <v>25</v>
      </c>
      <c r="H868" s="3">
        <v>58</v>
      </c>
      <c r="I868" s="68" t="str">
        <f>VLOOKUP(C868,СПРАВОЧНИК!B:D,2,0)</f>
        <v>США</v>
      </c>
      <c r="J868" s="68" t="str">
        <f>VLOOKUP(C868,СПРАВОЧНИК!B:D,3,0)</f>
        <v>ИНОМАРКИ</v>
      </c>
      <c r="K868" s="69" t="str">
        <f>VLOOKUP(СВОД2023[[#This Row],[ФО]],СПРАВОЧНИК!H:P,2,0)</f>
        <v>Северо-Западный ФО</v>
      </c>
    </row>
    <row r="869" spans="1:11" x14ac:dyDescent="0.2">
      <c r="A869" t="s">
        <v>649</v>
      </c>
      <c r="B869" t="s">
        <v>641</v>
      </c>
      <c r="C869" s="1" t="s">
        <v>114</v>
      </c>
      <c r="D869" s="1" t="s">
        <v>125</v>
      </c>
      <c r="E869" s="2"/>
      <c r="F869" s="3"/>
      <c r="G869" s="2"/>
      <c r="H869" s="3">
        <v>2</v>
      </c>
      <c r="I869" s="68" t="str">
        <f>VLOOKUP(C869,СПРАВОЧНИК!B:D,2,0)</f>
        <v>США</v>
      </c>
      <c r="J869" s="68" t="str">
        <f>VLOOKUP(C869,СПРАВОЧНИК!B:D,3,0)</f>
        <v>ИНОМАРКИ</v>
      </c>
      <c r="K869" s="69" t="str">
        <f>VLOOKUP(СВОД2023[[#This Row],[ФО]],СПРАВОЧНИК!H:P,2,0)</f>
        <v>Северо-Западный ФО</v>
      </c>
    </row>
    <row r="870" spans="1:11" x14ac:dyDescent="0.2">
      <c r="A870" t="s">
        <v>649</v>
      </c>
      <c r="B870" t="s">
        <v>641</v>
      </c>
      <c r="C870" s="1" t="s">
        <v>114</v>
      </c>
      <c r="D870" s="1" t="s">
        <v>126</v>
      </c>
      <c r="E870" s="2">
        <v>2</v>
      </c>
      <c r="F870" s="3">
        <v>1</v>
      </c>
      <c r="G870" s="2">
        <v>9</v>
      </c>
      <c r="H870" s="3">
        <v>2</v>
      </c>
      <c r="I870" s="68" t="str">
        <f>VLOOKUP(C870,СПРАВОЧНИК!B:D,2,0)</f>
        <v>США</v>
      </c>
      <c r="J870" s="68" t="str">
        <f>VLOOKUP(C870,СПРАВОЧНИК!B:D,3,0)</f>
        <v>ИНОМАРКИ</v>
      </c>
      <c r="K870" s="69" t="str">
        <f>VLOOKUP(СВОД2023[[#This Row],[ФО]],СПРАВОЧНИК!H:P,2,0)</f>
        <v>Северо-Западный ФО</v>
      </c>
    </row>
    <row r="871" spans="1:11" x14ac:dyDescent="0.2">
      <c r="A871" t="s">
        <v>649</v>
      </c>
      <c r="B871" t="s">
        <v>641</v>
      </c>
      <c r="C871" s="1" t="s">
        <v>114</v>
      </c>
      <c r="D871" s="1" t="s">
        <v>127</v>
      </c>
      <c r="E871" s="2">
        <v>1</v>
      </c>
      <c r="F871" s="3"/>
      <c r="G871" s="2">
        <v>2</v>
      </c>
      <c r="H871" s="3"/>
      <c r="I871" s="68" t="str">
        <f>VLOOKUP(C871,СПРАВОЧНИК!B:D,2,0)</f>
        <v>США</v>
      </c>
      <c r="J871" s="68" t="str">
        <f>VLOOKUP(C871,СПРАВОЧНИК!B:D,3,0)</f>
        <v>ИНОМАРКИ</v>
      </c>
      <c r="K871" s="69" t="str">
        <f>VLOOKUP(СВОД2023[[#This Row],[ФО]],СПРАВОЧНИК!H:P,2,0)</f>
        <v>Северо-Западный ФО</v>
      </c>
    </row>
    <row r="872" spans="1:11" x14ac:dyDescent="0.2">
      <c r="A872" t="s">
        <v>649</v>
      </c>
      <c r="B872" t="s">
        <v>641</v>
      </c>
      <c r="C872" s="1" t="s">
        <v>114</v>
      </c>
      <c r="D872" s="1" t="s">
        <v>128</v>
      </c>
      <c r="E872" s="2"/>
      <c r="F872" s="3">
        <v>1</v>
      </c>
      <c r="G872" s="2">
        <v>10</v>
      </c>
      <c r="H872" s="3">
        <v>10</v>
      </c>
      <c r="I872" s="68" t="str">
        <f>VLOOKUP(C872,СПРАВОЧНИК!B:D,2,0)</f>
        <v>США</v>
      </c>
      <c r="J872" s="68" t="str">
        <f>VLOOKUP(C872,СПРАВОЧНИК!B:D,3,0)</f>
        <v>ИНОМАРКИ</v>
      </c>
      <c r="K872" s="69" t="str">
        <f>VLOOKUP(СВОД2023[[#This Row],[ФО]],СПРАВОЧНИК!H:P,2,0)</f>
        <v>Северо-Западный ФО</v>
      </c>
    </row>
    <row r="873" spans="1:11" x14ac:dyDescent="0.2">
      <c r="A873" t="s">
        <v>649</v>
      </c>
      <c r="B873" t="s">
        <v>641</v>
      </c>
      <c r="C873" s="1" t="s">
        <v>114</v>
      </c>
      <c r="D873" s="1" t="s">
        <v>129</v>
      </c>
      <c r="E873" s="2"/>
      <c r="F873" s="3"/>
      <c r="G873" s="2">
        <v>1</v>
      </c>
      <c r="H873" s="3"/>
      <c r="I873" s="68" t="str">
        <f>VLOOKUP(C873,СПРАВОЧНИК!B:D,2,0)</f>
        <v>США</v>
      </c>
      <c r="J873" s="68" t="str">
        <f>VLOOKUP(C873,СПРАВОЧНИК!B:D,3,0)</f>
        <v>ИНОМАРКИ</v>
      </c>
      <c r="K873" s="69" t="str">
        <f>VLOOKUP(СВОД2023[[#This Row],[ФО]],СПРАВОЧНИК!H:P,2,0)</f>
        <v>Северо-Западный ФО</v>
      </c>
    </row>
    <row r="874" spans="1:11" x14ac:dyDescent="0.2">
      <c r="A874" t="s">
        <v>649</v>
      </c>
      <c r="B874" t="s">
        <v>641</v>
      </c>
      <c r="C874" s="1" t="s">
        <v>114</v>
      </c>
      <c r="D874" s="1" t="s">
        <v>130</v>
      </c>
      <c r="E874" s="2">
        <v>9</v>
      </c>
      <c r="F874" s="3">
        <v>2</v>
      </c>
      <c r="G874" s="2">
        <v>46</v>
      </c>
      <c r="H874" s="3">
        <v>31</v>
      </c>
      <c r="I874" s="68" t="str">
        <f>VLOOKUP(C874,СПРАВОЧНИК!B:D,2,0)</f>
        <v>США</v>
      </c>
      <c r="J874" s="68" t="str">
        <f>VLOOKUP(C874,СПРАВОЧНИК!B:D,3,0)</f>
        <v>ИНОМАРКИ</v>
      </c>
      <c r="K874" s="69" t="str">
        <f>VLOOKUP(СВОД2023[[#This Row],[ФО]],СПРАВОЧНИК!H:P,2,0)</f>
        <v>Северо-Западный ФО</v>
      </c>
    </row>
    <row r="875" spans="1:11" x14ac:dyDescent="0.2">
      <c r="A875" t="s">
        <v>649</v>
      </c>
      <c r="B875" t="s">
        <v>641</v>
      </c>
      <c r="C875" s="1" t="s">
        <v>114</v>
      </c>
      <c r="D875" s="1" t="s">
        <v>132</v>
      </c>
      <c r="E875" s="2">
        <v>1</v>
      </c>
      <c r="F875" s="3">
        <v>5</v>
      </c>
      <c r="G875" s="2">
        <v>10</v>
      </c>
      <c r="H875" s="3">
        <v>49</v>
      </c>
      <c r="I875" s="68" t="str">
        <f>VLOOKUP(C875,СПРАВОЧНИК!B:D,2,0)</f>
        <v>США</v>
      </c>
      <c r="J875" s="68" t="str">
        <f>VLOOKUP(C875,СПРАВОЧНИК!B:D,3,0)</f>
        <v>ИНОМАРКИ</v>
      </c>
      <c r="K875" s="69" t="str">
        <f>VLOOKUP(СВОД2023[[#This Row],[ФО]],СПРАВОЧНИК!H:P,2,0)</f>
        <v>Северо-Западный ФО</v>
      </c>
    </row>
    <row r="876" spans="1:11" x14ac:dyDescent="0.2">
      <c r="A876" t="s">
        <v>649</v>
      </c>
      <c r="B876" t="s">
        <v>641</v>
      </c>
      <c r="C876" s="1" t="s">
        <v>136</v>
      </c>
      <c r="D876" s="1" t="s">
        <v>137</v>
      </c>
      <c r="E876" s="2"/>
      <c r="F876" s="3"/>
      <c r="G876" s="2">
        <v>1</v>
      </c>
      <c r="H876" s="3">
        <v>5</v>
      </c>
      <c r="I876" s="68" t="str">
        <f>VLOOKUP(C876,СПРАВОЧНИК!B:D,2,0)</f>
        <v>ЕВРОПА</v>
      </c>
      <c r="J876" s="68" t="str">
        <f>VLOOKUP(C876,СПРАВОЧНИК!B:D,3,0)</f>
        <v>ИНОМАРКИ</v>
      </c>
      <c r="K876" s="69" t="str">
        <f>VLOOKUP(СВОД2023[[#This Row],[ФО]],СПРАВОЧНИК!H:P,2,0)</f>
        <v>Северо-Западный ФО</v>
      </c>
    </row>
    <row r="877" spans="1:11" x14ac:dyDescent="0.2">
      <c r="A877" t="s">
        <v>649</v>
      </c>
      <c r="B877" t="s">
        <v>641</v>
      </c>
      <c r="C877" s="1" t="s">
        <v>136</v>
      </c>
      <c r="D877" s="1" t="s">
        <v>138</v>
      </c>
      <c r="E877" s="2"/>
      <c r="F877" s="3">
        <v>2</v>
      </c>
      <c r="G877" s="2">
        <v>10</v>
      </c>
      <c r="H877" s="3">
        <v>20</v>
      </c>
      <c r="I877" s="68" t="str">
        <f>VLOOKUP(C877,СПРАВОЧНИК!B:D,2,0)</f>
        <v>ЕВРОПА</v>
      </c>
      <c r="J877" s="68" t="str">
        <f>VLOOKUP(C877,СПРАВОЧНИК!B:D,3,0)</f>
        <v>ИНОМАРКИ</v>
      </c>
      <c r="K877" s="69" t="str">
        <f>VLOOKUP(СВОД2023[[#This Row],[ФО]],СПРАВОЧНИК!H:P,2,0)</f>
        <v>Северо-Западный ФО</v>
      </c>
    </row>
    <row r="878" spans="1:11" x14ac:dyDescent="0.2">
      <c r="A878" t="s">
        <v>649</v>
      </c>
      <c r="B878" t="s">
        <v>641</v>
      </c>
      <c r="C878" s="1" t="s">
        <v>136</v>
      </c>
      <c r="D878" s="1" t="s">
        <v>139</v>
      </c>
      <c r="E878" s="2">
        <v>2</v>
      </c>
      <c r="F878" s="3"/>
      <c r="G878" s="2">
        <v>47</v>
      </c>
      <c r="H878" s="3">
        <v>14</v>
      </c>
      <c r="I878" s="68" t="str">
        <f>VLOOKUP(C878,СПРАВОЧНИК!B:D,2,0)</f>
        <v>ЕВРОПА</v>
      </c>
      <c r="J878" s="68" t="str">
        <f>VLOOKUP(C878,СПРАВОЧНИК!B:D,3,0)</f>
        <v>ИНОМАРКИ</v>
      </c>
      <c r="K878" s="69" t="str">
        <f>VLOOKUP(СВОД2023[[#This Row],[ФО]],СПРАВОЧНИК!H:P,2,0)</f>
        <v>Северо-Западный ФО</v>
      </c>
    </row>
    <row r="879" spans="1:11" x14ac:dyDescent="0.2">
      <c r="A879" t="s">
        <v>649</v>
      </c>
      <c r="B879" t="s">
        <v>641</v>
      </c>
      <c r="C879" s="1" t="s">
        <v>145</v>
      </c>
      <c r="D879" s="1" t="s">
        <v>146</v>
      </c>
      <c r="E879" s="2"/>
      <c r="F879" s="3"/>
      <c r="G879" s="2">
        <v>2</v>
      </c>
      <c r="H879" s="3"/>
      <c r="I879" s="68" t="str">
        <f>VLOOKUP(C879,СПРАВОЧНИК!B:D,2,0)</f>
        <v>КОРЕЯ</v>
      </c>
      <c r="J879" s="68" t="str">
        <f>VLOOKUP(C879,СПРАВОЧНИК!B:D,3,0)</f>
        <v>ИНОМАРКИ</v>
      </c>
      <c r="K879" s="69" t="str">
        <f>VLOOKUP(СВОД2023[[#This Row],[ФО]],СПРАВОЧНИК!H:P,2,0)</f>
        <v>Северо-Западный ФО</v>
      </c>
    </row>
    <row r="880" spans="1:11" x14ac:dyDescent="0.2">
      <c r="A880" t="s">
        <v>649</v>
      </c>
      <c r="B880" t="s">
        <v>641</v>
      </c>
      <c r="C880" s="1" t="s">
        <v>156</v>
      </c>
      <c r="D880" s="1" t="s">
        <v>157</v>
      </c>
      <c r="E880" s="2">
        <v>10</v>
      </c>
      <c r="F880" s="3">
        <v>3</v>
      </c>
      <c r="G880" s="2">
        <v>20</v>
      </c>
      <c r="H880" s="3">
        <v>11</v>
      </c>
      <c r="I880" s="68" t="str">
        <f>VLOOKUP(C880,СПРАВОЧНИК!B:D,2,0)</f>
        <v>КИТАЙ</v>
      </c>
      <c r="J880" s="68" t="str">
        <f>VLOOKUP(C880,СПРАВОЧНИК!B:D,3,0)</f>
        <v>ИНОМАРКИ</v>
      </c>
      <c r="K880" s="69" t="str">
        <f>VLOOKUP(СВОД2023[[#This Row],[ФО]],СПРАВОЧНИК!H:P,2,0)</f>
        <v>Северо-Западный ФО</v>
      </c>
    </row>
    <row r="881" spans="1:11" x14ac:dyDescent="0.2">
      <c r="A881" t="s">
        <v>649</v>
      </c>
      <c r="B881" t="s">
        <v>641</v>
      </c>
      <c r="C881" s="1" t="s">
        <v>158</v>
      </c>
      <c r="D881" s="1" t="s">
        <v>159</v>
      </c>
      <c r="E881" s="2">
        <v>1</v>
      </c>
      <c r="F881" s="3"/>
      <c r="G881" s="2">
        <v>3</v>
      </c>
      <c r="H881" s="3"/>
      <c r="I881" s="68" t="str">
        <f>VLOOKUP(C881,СПРАВОЧНИК!B:D,2,0)</f>
        <v>США</v>
      </c>
      <c r="J881" s="68" t="str">
        <f>VLOOKUP(C881,СПРАВОЧНИК!B:D,3,0)</f>
        <v>ИНОМАРКИ</v>
      </c>
      <c r="K881" s="69" t="str">
        <f>VLOOKUP(СВОД2023[[#This Row],[ФО]],СПРАВОЧНИК!H:P,2,0)</f>
        <v>Северо-Западный ФО</v>
      </c>
    </row>
    <row r="882" spans="1:11" x14ac:dyDescent="0.2">
      <c r="A882" t="s">
        <v>649</v>
      </c>
      <c r="B882" t="s">
        <v>641</v>
      </c>
      <c r="C882" s="1" t="s">
        <v>158</v>
      </c>
      <c r="D882" s="1" t="s">
        <v>160</v>
      </c>
      <c r="E882" s="2">
        <v>1</v>
      </c>
      <c r="F882" s="3">
        <v>6</v>
      </c>
      <c r="G882" s="2">
        <v>6</v>
      </c>
      <c r="H882" s="3">
        <v>19</v>
      </c>
      <c r="I882" s="68" t="str">
        <f>VLOOKUP(C882,СПРАВОЧНИК!B:D,2,0)</f>
        <v>США</v>
      </c>
      <c r="J882" s="68" t="str">
        <f>VLOOKUP(C882,СПРАВОЧНИК!B:D,3,0)</f>
        <v>ИНОМАРКИ</v>
      </c>
      <c r="K882" s="69" t="str">
        <f>VLOOKUP(СВОД2023[[#This Row],[ФО]],СПРАВОЧНИК!H:P,2,0)</f>
        <v>Северо-Западный ФО</v>
      </c>
    </row>
    <row r="883" spans="1:11" x14ac:dyDescent="0.2">
      <c r="A883" t="s">
        <v>649</v>
      </c>
      <c r="B883" t="s">
        <v>641</v>
      </c>
      <c r="C883" s="1" t="s">
        <v>158</v>
      </c>
      <c r="D883" s="1" t="s">
        <v>161</v>
      </c>
      <c r="E883" s="2"/>
      <c r="F883" s="3"/>
      <c r="G883" s="2"/>
      <c r="H883" s="3">
        <v>1</v>
      </c>
      <c r="I883" s="68" t="str">
        <f>VLOOKUP(C883,СПРАВОЧНИК!B:D,2,0)</f>
        <v>США</v>
      </c>
      <c r="J883" s="68" t="str">
        <f>VLOOKUP(C883,СПРАВОЧНИК!B:D,3,0)</f>
        <v>ИНОМАРКИ</v>
      </c>
      <c r="K883" s="69" t="str">
        <f>VLOOKUP(СВОД2023[[#This Row],[ФО]],СПРАВОЧНИК!H:P,2,0)</f>
        <v>Северо-Западный ФО</v>
      </c>
    </row>
    <row r="884" spans="1:11" x14ac:dyDescent="0.2">
      <c r="A884" t="s">
        <v>649</v>
      </c>
      <c r="B884" t="s">
        <v>641</v>
      </c>
      <c r="C884" s="1" t="s">
        <v>163</v>
      </c>
      <c r="D884" s="1" t="s">
        <v>168</v>
      </c>
      <c r="E884" s="2"/>
      <c r="F884" s="3"/>
      <c r="G884" s="2"/>
      <c r="H884" s="3">
        <v>1</v>
      </c>
      <c r="I884" s="68" t="str">
        <f>VLOOKUP(C884,СПРАВОЧНИК!B:D,2,0)</f>
        <v>КИТАЙ</v>
      </c>
      <c r="J884" s="68" t="str">
        <f>VLOOKUP(C884,СПРАВОЧНИК!B:D,3,0)</f>
        <v>ИНОМАРКИ</v>
      </c>
      <c r="K884" s="69" t="str">
        <f>VLOOKUP(СВОД2023[[#This Row],[ФО]],СПРАВОЧНИК!H:P,2,0)</f>
        <v>Северо-Западный ФО</v>
      </c>
    </row>
    <row r="885" spans="1:11" x14ac:dyDescent="0.2">
      <c r="A885" t="s">
        <v>649</v>
      </c>
      <c r="B885" t="s">
        <v>641</v>
      </c>
      <c r="C885" s="1" t="s">
        <v>171</v>
      </c>
      <c r="D885" s="1" t="s">
        <v>172</v>
      </c>
      <c r="E885" s="2">
        <v>10</v>
      </c>
      <c r="F885" s="3"/>
      <c r="G885" s="2">
        <v>40</v>
      </c>
      <c r="H885" s="3"/>
      <c r="I885" s="68" t="str">
        <f>VLOOKUP(C885,СПРАВОЧНИК!B:D,2,0)</f>
        <v>РОССИЯ</v>
      </c>
      <c r="J885" s="68" t="str">
        <f>VLOOKUP(C885,СПРАВОЧНИК!B:D,3,0)</f>
        <v>ОТЕЧЕСТВЕННЫЕ</v>
      </c>
      <c r="K885" s="69" t="str">
        <f>VLOOKUP(СВОД2023[[#This Row],[ФО]],СПРАВОЧНИК!H:P,2,0)</f>
        <v>Северо-Западный ФО</v>
      </c>
    </row>
    <row r="886" spans="1:11" x14ac:dyDescent="0.2">
      <c r="A886" t="s">
        <v>649</v>
      </c>
      <c r="B886" t="s">
        <v>641</v>
      </c>
      <c r="C886" s="1" t="s">
        <v>171</v>
      </c>
      <c r="D886" s="1" t="s">
        <v>173</v>
      </c>
      <c r="E886" s="2">
        <v>6</v>
      </c>
      <c r="F886" s="3"/>
      <c r="G886" s="2">
        <v>217</v>
      </c>
      <c r="H886" s="3"/>
      <c r="I886" s="68" t="str">
        <f>VLOOKUP(C886,СПРАВОЧНИК!B:D,2,0)</f>
        <v>РОССИЯ</v>
      </c>
      <c r="J886" s="68" t="str">
        <f>VLOOKUP(C886,СПРАВОЧНИК!B:D,3,0)</f>
        <v>ОТЕЧЕСТВЕННЫЕ</v>
      </c>
      <c r="K886" s="69" t="str">
        <f>VLOOKUP(СВОД2023[[#This Row],[ФО]],СПРАВОЧНИК!H:P,2,0)</f>
        <v>Северо-Западный ФО</v>
      </c>
    </row>
    <row r="887" spans="1:11" x14ac:dyDescent="0.2">
      <c r="A887" t="s">
        <v>649</v>
      </c>
      <c r="B887" t="s">
        <v>641</v>
      </c>
      <c r="C887" s="1" t="s">
        <v>174</v>
      </c>
      <c r="D887" s="1" t="s">
        <v>175</v>
      </c>
      <c r="E887" s="2">
        <v>305</v>
      </c>
      <c r="F887" s="3">
        <v>33</v>
      </c>
      <c r="G887" s="2">
        <v>1165</v>
      </c>
      <c r="H887" s="3">
        <v>51</v>
      </c>
      <c r="I887" s="68" t="str">
        <f>VLOOKUP(C887,СПРАВОЧНИК!B:D,2,0)</f>
        <v>КИТАЙ</v>
      </c>
      <c r="J887" s="68" t="str">
        <f>VLOOKUP(C887,СПРАВОЧНИК!B:D,3,0)</f>
        <v>ИНОМАРКИ</v>
      </c>
      <c r="K887" s="69" t="str">
        <f>VLOOKUP(СВОД2023[[#This Row],[ФО]],СПРАВОЧНИК!H:P,2,0)</f>
        <v>Северо-Западный ФО</v>
      </c>
    </row>
    <row r="888" spans="1:11" x14ac:dyDescent="0.2">
      <c r="A888" t="s">
        <v>649</v>
      </c>
      <c r="B888" t="s">
        <v>641</v>
      </c>
      <c r="C888" s="1" t="s">
        <v>174</v>
      </c>
      <c r="D888" s="1" t="s">
        <v>176</v>
      </c>
      <c r="E888" s="2">
        <v>132</v>
      </c>
      <c r="F888" s="3">
        <v>38</v>
      </c>
      <c r="G888" s="2">
        <v>899</v>
      </c>
      <c r="H888" s="3">
        <v>157</v>
      </c>
      <c r="I888" s="68" t="str">
        <f>VLOOKUP(C888,СПРАВОЧНИК!B:D,2,0)</f>
        <v>КИТАЙ</v>
      </c>
      <c r="J888" s="68" t="str">
        <f>VLOOKUP(C888,СПРАВОЧНИК!B:D,3,0)</f>
        <v>ИНОМАРКИ</v>
      </c>
      <c r="K888" s="69" t="str">
        <f>VLOOKUP(СВОД2023[[#This Row],[ФО]],СПРАВОЧНИК!H:P,2,0)</f>
        <v>Северо-Западный ФО</v>
      </c>
    </row>
    <row r="889" spans="1:11" x14ac:dyDescent="0.2">
      <c r="A889" t="s">
        <v>649</v>
      </c>
      <c r="B889" t="s">
        <v>641</v>
      </c>
      <c r="C889" s="1" t="s">
        <v>174</v>
      </c>
      <c r="D889" s="1" t="s">
        <v>177</v>
      </c>
      <c r="E889" s="2">
        <v>102</v>
      </c>
      <c r="F889" s="3">
        <v>39</v>
      </c>
      <c r="G889" s="2">
        <v>792</v>
      </c>
      <c r="H889" s="3">
        <v>139</v>
      </c>
      <c r="I889" s="68" t="str">
        <f>VLOOKUP(C889,СПРАВОЧНИК!B:D,2,0)</f>
        <v>КИТАЙ</v>
      </c>
      <c r="J889" s="68" t="str">
        <f>VLOOKUP(C889,СПРАВОЧНИК!B:D,3,0)</f>
        <v>ИНОМАРКИ</v>
      </c>
      <c r="K889" s="69" t="str">
        <f>VLOOKUP(СВОД2023[[#This Row],[ФО]],СПРАВОЧНИК!H:P,2,0)</f>
        <v>Северо-Западный ФО</v>
      </c>
    </row>
    <row r="890" spans="1:11" x14ac:dyDescent="0.2">
      <c r="A890" t="s">
        <v>649</v>
      </c>
      <c r="B890" t="s">
        <v>641</v>
      </c>
      <c r="C890" s="1" t="s">
        <v>178</v>
      </c>
      <c r="D890" s="1" t="s">
        <v>180</v>
      </c>
      <c r="E890" s="2">
        <v>9</v>
      </c>
      <c r="F890" s="3"/>
      <c r="G890" s="2">
        <v>11</v>
      </c>
      <c r="H890" s="3"/>
      <c r="I890" s="68" t="str">
        <f>VLOOKUP(C890,СПРАВОЧНИК!B:D,2,0)</f>
        <v>КИТАЙ</v>
      </c>
      <c r="J890" s="68" t="str">
        <f>VLOOKUP(C890,СПРАВОЧНИК!B:D,3,0)</f>
        <v>ИНОМАРКИ</v>
      </c>
      <c r="K890" s="69" t="str">
        <f>VLOOKUP(СВОД2023[[#This Row],[ФО]],СПРАВОЧНИК!H:P,2,0)</f>
        <v>Северо-Западный ФО</v>
      </c>
    </row>
    <row r="891" spans="1:11" x14ac:dyDescent="0.2">
      <c r="A891" t="s">
        <v>649</v>
      </c>
      <c r="B891" t="s">
        <v>641</v>
      </c>
      <c r="C891" s="1" t="s">
        <v>178</v>
      </c>
      <c r="D891" s="1" t="s">
        <v>181</v>
      </c>
      <c r="E891" s="2">
        <v>18</v>
      </c>
      <c r="F891" s="3">
        <v>4</v>
      </c>
      <c r="G891" s="2">
        <v>70</v>
      </c>
      <c r="H891" s="3">
        <v>7</v>
      </c>
      <c r="I891" s="68" t="str">
        <f>VLOOKUP(C891,СПРАВОЧНИК!B:D,2,0)</f>
        <v>КИТАЙ</v>
      </c>
      <c r="J891" s="68" t="str">
        <f>VLOOKUP(C891,СПРАВОЧНИК!B:D,3,0)</f>
        <v>ИНОМАРКИ</v>
      </c>
      <c r="K891" s="69" t="str">
        <f>VLOOKUP(СВОД2023[[#This Row],[ФО]],СПРАВОЧНИК!H:P,2,0)</f>
        <v>Северо-Западный ФО</v>
      </c>
    </row>
    <row r="892" spans="1:11" x14ac:dyDescent="0.2">
      <c r="A892" t="s">
        <v>649</v>
      </c>
      <c r="B892" t="s">
        <v>641</v>
      </c>
      <c r="C892" s="1" t="s">
        <v>178</v>
      </c>
      <c r="D892" s="1" t="s">
        <v>182</v>
      </c>
      <c r="E892" s="2">
        <v>7</v>
      </c>
      <c r="F892" s="3">
        <v>10</v>
      </c>
      <c r="G892" s="2">
        <v>28</v>
      </c>
      <c r="H892" s="3">
        <v>22</v>
      </c>
      <c r="I892" s="68" t="str">
        <f>VLOOKUP(C892,СПРАВОЧНИК!B:D,2,0)</f>
        <v>КИТАЙ</v>
      </c>
      <c r="J892" s="68" t="str">
        <f>VLOOKUP(C892,СПРАВОЧНИК!B:D,3,0)</f>
        <v>ИНОМАРКИ</v>
      </c>
      <c r="K892" s="69" t="str">
        <f>VLOOKUP(СВОД2023[[#This Row],[ФО]],СПРАВОЧНИК!H:P,2,0)</f>
        <v>Северо-Западный ФО</v>
      </c>
    </row>
    <row r="893" spans="1:11" x14ac:dyDescent="0.2">
      <c r="A893" t="s">
        <v>649</v>
      </c>
      <c r="B893" t="s">
        <v>641</v>
      </c>
      <c r="C893" s="1" t="s">
        <v>178</v>
      </c>
      <c r="D893" s="1" t="s">
        <v>183</v>
      </c>
      <c r="E893" s="2"/>
      <c r="F893" s="3"/>
      <c r="G893" s="2">
        <v>1</v>
      </c>
      <c r="H893" s="3">
        <v>16</v>
      </c>
      <c r="I893" s="68" t="str">
        <f>VLOOKUP(C893,СПРАВОЧНИК!B:D,2,0)</f>
        <v>КИТАЙ</v>
      </c>
      <c r="J893" s="68" t="str">
        <f>VLOOKUP(C893,СПРАВОЧНИК!B:D,3,0)</f>
        <v>ИНОМАРКИ</v>
      </c>
      <c r="K893" s="69" t="str">
        <f>VLOOKUP(СВОД2023[[#This Row],[ФО]],СПРАВОЧНИК!H:P,2,0)</f>
        <v>Северо-Западный ФО</v>
      </c>
    </row>
    <row r="894" spans="1:11" x14ac:dyDescent="0.2">
      <c r="A894" t="s">
        <v>649</v>
      </c>
      <c r="B894" t="s">
        <v>641</v>
      </c>
      <c r="C894" s="1" t="s">
        <v>178</v>
      </c>
      <c r="D894" s="1" t="s">
        <v>184</v>
      </c>
      <c r="E894" s="2">
        <v>3</v>
      </c>
      <c r="F894" s="3"/>
      <c r="G894" s="2">
        <v>4</v>
      </c>
      <c r="H894" s="3"/>
      <c r="I894" s="68" t="str">
        <f>VLOOKUP(C894,СПРАВОЧНИК!B:D,2,0)</f>
        <v>КИТАЙ</v>
      </c>
      <c r="J894" s="68" t="str">
        <f>VLOOKUP(C894,СПРАВОЧНИК!B:D,3,0)</f>
        <v>ИНОМАРКИ</v>
      </c>
      <c r="K894" s="69" t="str">
        <f>VLOOKUP(СВОД2023[[#This Row],[ФО]],СПРАВОЧНИК!H:P,2,0)</f>
        <v>Северо-Западный ФО</v>
      </c>
    </row>
    <row r="895" spans="1:11" x14ac:dyDescent="0.2">
      <c r="A895" t="s">
        <v>649</v>
      </c>
      <c r="B895" t="s">
        <v>641</v>
      </c>
      <c r="C895" s="1" t="s">
        <v>185</v>
      </c>
      <c r="D895" s="1" t="s">
        <v>188</v>
      </c>
      <c r="E895" s="2"/>
      <c r="F895" s="3">
        <v>1</v>
      </c>
      <c r="G895" s="2"/>
      <c r="H895" s="3">
        <v>1</v>
      </c>
      <c r="I895" s="68" t="str">
        <f>VLOOKUP(C895,СПРАВОЧНИК!B:D,2,0)</f>
        <v>ЕВРОПА</v>
      </c>
      <c r="J895" s="68" t="str">
        <f>VLOOKUP(C895,СПРАВОЧНИК!B:D,3,0)</f>
        <v>ИНОМАРКИ</v>
      </c>
      <c r="K895" s="69" t="str">
        <f>VLOOKUP(СВОД2023[[#This Row],[ФО]],СПРАВОЧНИК!H:P,2,0)</f>
        <v>Северо-Западный ФО</v>
      </c>
    </row>
    <row r="896" spans="1:11" x14ac:dyDescent="0.2">
      <c r="A896" t="s">
        <v>649</v>
      </c>
      <c r="B896" t="s">
        <v>641</v>
      </c>
      <c r="C896" s="1" t="s">
        <v>185</v>
      </c>
      <c r="D896" s="1" t="s">
        <v>189</v>
      </c>
      <c r="E896" s="2"/>
      <c r="F896" s="3"/>
      <c r="G896" s="2">
        <v>1</v>
      </c>
      <c r="H896" s="3"/>
      <c r="I896" s="68" t="str">
        <f>VLOOKUP(C896,СПРАВОЧНИК!B:D,2,0)</f>
        <v>ЕВРОПА</v>
      </c>
      <c r="J896" s="68" t="str">
        <f>VLOOKUP(C896,СПРАВОЧНИК!B:D,3,0)</f>
        <v>ИНОМАРКИ</v>
      </c>
      <c r="K896" s="69" t="str">
        <f>VLOOKUP(СВОД2023[[#This Row],[ФО]],СПРАВОЧНИК!H:P,2,0)</f>
        <v>Северо-Западный ФО</v>
      </c>
    </row>
    <row r="897" spans="1:11" x14ac:dyDescent="0.2">
      <c r="A897" t="s">
        <v>649</v>
      </c>
      <c r="B897" t="s">
        <v>641</v>
      </c>
      <c r="C897" s="1" t="s">
        <v>185</v>
      </c>
      <c r="D897" s="1" t="s">
        <v>190</v>
      </c>
      <c r="E897" s="2">
        <v>1</v>
      </c>
      <c r="F897" s="3"/>
      <c r="G897" s="2">
        <v>2</v>
      </c>
      <c r="H897" s="3">
        <v>2</v>
      </c>
      <c r="I897" s="68" t="str">
        <f>VLOOKUP(C897,СПРАВОЧНИК!B:D,2,0)</f>
        <v>ЕВРОПА</v>
      </c>
      <c r="J897" s="68" t="str">
        <f>VLOOKUP(C897,СПРАВОЧНИК!B:D,3,0)</f>
        <v>ИНОМАРКИ</v>
      </c>
      <c r="K897" s="69" t="str">
        <f>VLOOKUP(СВОД2023[[#This Row],[ФО]],СПРАВОЧНИК!H:P,2,0)</f>
        <v>Северо-Западный ФО</v>
      </c>
    </row>
    <row r="898" spans="1:11" x14ac:dyDescent="0.2">
      <c r="A898" t="s">
        <v>649</v>
      </c>
      <c r="B898" t="s">
        <v>641</v>
      </c>
      <c r="C898" s="1" t="s">
        <v>192</v>
      </c>
      <c r="D898" s="1" t="s">
        <v>193</v>
      </c>
      <c r="E898" s="2"/>
      <c r="F898" s="3"/>
      <c r="G898" s="2"/>
      <c r="H898" s="3">
        <v>1</v>
      </c>
      <c r="I898" s="68" t="str">
        <f>VLOOKUP(C898,СПРАВОЧНИК!B:D,2,0)</f>
        <v>ЕВРОПА</v>
      </c>
      <c r="J898" s="68" t="str">
        <f>VLOOKUP(C898,СПРАВОЧНИК!B:D,3,0)</f>
        <v>ИНОМАРКИ</v>
      </c>
      <c r="K898" s="69" t="str">
        <f>VLOOKUP(СВОД2023[[#This Row],[ФО]],СПРАВОЧНИК!H:P,2,0)</f>
        <v>Северо-Западный ФО</v>
      </c>
    </row>
    <row r="899" spans="1:11" x14ac:dyDescent="0.2">
      <c r="A899" t="s">
        <v>649</v>
      </c>
      <c r="B899" t="s">
        <v>641</v>
      </c>
      <c r="C899" s="1" t="s">
        <v>192</v>
      </c>
      <c r="D899" s="1" t="s">
        <v>194</v>
      </c>
      <c r="E899" s="2"/>
      <c r="F899" s="3">
        <v>1</v>
      </c>
      <c r="G899" s="2"/>
      <c r="H899" s="3">
        <v>1</v>
      </c>
      <c r="I899" s="68" t="str">
        <f>VLOOKUP(C899,СПРАВОЧНИК!B:D,2,0)</f>
        <v>ЕВРОПА</v>
      </c>
      <c r="J899" s="68" t="str">
        <f>VLOOKUP(C899,СПРАВОЧНИК!B:D,3,0)</f>
        <v>ИНОМАРКИ</v>
      </c>
      <c r="K899" s="69" t="str">
        <f>VLOOKUP(СВОД2023[[#This Row],[ФО]],СПРАВОЧНИК!H:P,2,0)</f>
        <v>Северо-Западный ФО</v>
      </c>
    </row>
    <row r="900" spans="1:11" x14ac:dyDescent="0.2">
      <c r="A900" t="s">
        <v>649</v>
      </c>
      <c r="B900" t="s">
        <v>641</v>
      </c>
      <c r="C900" s="1" t="s">
        <v>192</v>
      </c>
      <c r="D900" s="1" t="s">
        <v>195</v>
      </c>
      <c r="E900" s="2"/>
      <c r="F900" s="3">
        <v>1</v>
      </c>
      <c r="G900" s="2"/>
      <c r="H900" s="3">
        <v>1</v>
      </c>
      <c r="I900" s="68" t="str">
        <f>VLOOKUP(C900,СПРАВОЧНИК!B:D,2,0)</f>
        <v>ЕВРОПА</v>
      </c>
      <c r="J900" s="68" t="str">
        <f>VLOOKUP(C900,СПРАВОЧНИК!B:D,3,0)</f>
        <v>ИНОМАРКИ</v>
      </c>
      <c r="K900" s="69" t="str">
        <f>VLOOKUP(СВОД2023[[#This Row],[ФО]],СПРАВОЧНИК!H:P,2,0)</f>
        <v>Северо-Западный ФО</v>
      </c>
    </row>
    <row r="901" spans="1:11" x14ac:dyDescent="0.2">
      <c r="A901" t="s">
        <v>649</v>
      </c>
      <c r="B901" t="s">
        <v>641</v>
      </c>
      <c r="C901" s="1" t="s">
        <v>196</v>
      </c>
      <c r="D901" s="1" t="s">
        <v>197</v>
      </c>
      <c r="E901" s="2"/>
      <c r="F901" s="3"/>
      <c r="G901" s="2">
        <v>3</v>
      </c>
      <c r="H901" s="3">
        <v>2</v>
      </c>
      <c r="I901" s="68" t="str">
        <f>VLOOKUP(C901,СПРАВОЧНИК!B:D,2,0)</f>
        <v>США</v>
      </c>
      <c r="J901" s="68" t="str">
        <f>VLOOKUP(C901,СПРАВОЧНИК!B:D,3,0)</f>
        <v>ИНОМАРКИ</v>
      </c>
      <c r="K901" s="69" t="str">
        <f>VLOOKUP(СВОД2023[[#This Row],[ФО]],СПРАВОЧНИК!H:P,2,0)</f>
        <v>Северо-Западный ФО</v>
      </c>
    </row>
    <row r="902" spans="1:11" x14ac:dyDescent="0.2">
      <c r="A902" t="s">
        <v>649</v>
      </c>
      <c r="B902" t="s">
        <v>641</v>
      </c>
      <c r="C902" s="1" t="s">
        <v>196</v>
      </c>
      <c r="D902" s="1" t="s">
        <v>198</v>
      </c>
      <c r="E902" s="2">
        <v>1</v>
      </c>
      <c r="F902" s="3"/>
      <c r="G902" s="2">
        <v>4</v>
      </c>
      <c r="H902" s="3">
        <v>1</v>
      </c>
      <c r="I902" s="68" t="str">
        <f>VLOOKUP(C902,СПРАВОЧНИК!B:D,2,0)</f>
        <v>США</v>
      </c>
      <c r="J902" s="68" t="str">
        <f>VLOOKUP(C902,СПРАВОЧНИК!B:D,3,0)</f>
        <v>ИНОМАРКИ</v>
      </c>
      <c r="K902" s="69" t="str">
        <f>VLOOKUP(СВОД2023[[#This Row],[ФО]],СПРАВОЧНИК!H:P,2,0)</f>
        <v>Северо-Западный ФО</v>
      </c>
    </row>
    <row r="903" spans="1:11" x14ac:dyDescent="0.2">
      <c r="A903" t="s">
        <v>649</v>
      </c>
      <c r="B903" t="s">
        <v>641</v>
      </c>
      <c r="C903" s="1" t="s">
        <v>196</v>
      </c>
      <c r="D903" s="1" t="s">
        <v>199</v>
      </c>
      <c r="E903" s="2"/>
      <c r="F903" s="3"/>
      <c r="G903" s="2">
        <v>5</v>
      </c>
      <c r="H903" s="3">
        <v>2</v>
      </c>
      <c r="I903" s="68" t="str">
        <f>VLOOKUP(C903,СПРАВОЧНИК!B:D,2,0)</f>
        <v>США</v>
      </c>
      <c r="J903" s="68" t="str">
        <f>VLOOKUP(C903,СПРАВОЧНИК!B:D,3,0)</f>
        <v>ИНОМАРКИ</v>
      </c>
      <c r="K903" s="69" t="str">
        <f>VLOOKUP(СВОД2023[[#This Row],[ФО]],СПРАВОЧНИК!H:P,2,0)</f>
        <v>Северо-Западный ФО</v>
      </c>
    </row>
    <row r="904" spans="1:11" x14ac:dyDescent="0.2">
      <c r="A904" t="s">
        <v>649</v>
      </c>
      <c r="B904" t="s">
        <v>641</v>
      </c>
      <c r="C904" s="1" t="s">
        <v>196</v>
      </c>
      <c r="D904" s="1" t="s">
        <v>201</v>
      </c>
      <c r="E904" s="2">
        <v>1</v>
      </c>
      <c r="F904" s="3">
        <v>1</v>
      </c>
      <c r="G904" s="2">
        <v>3</v>
      </c>
      <c r="H904" s="3">
        <v>2</v>
      </c>
      <c r="I904" s="68" t="str">
        <f>VLOOKUP(C904,СПРАВОЧНИК!B:D,2,0)</f>
        <v>США</v>
      </c>
      <c r="J904" s="68" t="str">
        <f>VLOOKUP(C904,СПРАВОЧНИК!B:D,3,0)</f>
        <v>ИНОМАРКИ</v>
      </c>
      <c r="K904" s="69" t="str">
        <f>VLOOKUP(СВОД2023[[#This Row],[ФО]],СПРАВОЧНИК!H:P,2,0)</f>
        <v>Северо-Западный ФО</v>
      </c>
    </row>
    <row r="905" spans="1:11" x14ac:dyDescent="0.2">
      <c r="A905" t="s">
        <v>649</v>
      </c>
      <c r="B905" t="s">
        <v>641</v>
      </c>
      <c r="C905" s="1" t="s">
        <v>196</v>
      </c>
      <c r="D905" s="1" t="s">
        <v>203</v>
      </c>
      <c r="E905" s="2"/>
      <c r="F905" s="3"/>
      <c r="G905" s="2"/>
      <c r="H905" s="3">
        <v>1</v>
      </c>
      <c r="I905" s="68" t="str">
        <f>VLOOKUP(C905,СПРАВОЧНИК!B:D,2,0)</f>
        <v>США</v>
      </c>
      <c r="J905" s="68" t="str">
        <f>VLOOKUP(C905,СПРАВОЧНИК!B:D,3,0)</f>
        <v>ИНОМАРКИ</v>
      </c>
      <c r="K905" s="69" t="str">
        <f>VLOOKUP(СВОД2023[[#This Row],[ФО]],СПРАВОЧНИК!H:P,2,0)</f>
        <v>Северо-Западный ФО</v>
      </c>
    </row>
    <row r="906" spans="1:11" x14ac:dyDescent="0.2">
      <c r="A906" t="s">
        <v>649</v>
      </c>
      <c r="B906" t="s">
        <v>641</v>
      </c>
      <c r="C906" s="1" t="s">
        <v>196</v>
      </c>
      <c r="D906" s="1" t="s">
        <v>205</v>
      </c>
      <c r="E906" s="2">
        <v>3</v>
      </c>
      <c r="F906" s="3">
        <v>1</v>
      </c>
      <c r="G906" s="2">
        <v>10</v>
      </c>
      <c r="H906" s="3">
        <v>6</v>
      </c>
      <c r="I906" s="68" t="str">
        <f>VLOOKUP(C906,СПРАВОЧНИК!B:D,2,0)</f>
        <v>США</v>
      </c>
      <c r="J906" s="68" t="str">
        <f>VLOOKUP(C906,СПРАВОЧНИК!B:D,3,0)</f>
        <v>ИНОМАРКИ</v>
      </c>
      <c r="K906" s="69" t="str">
        <f>VLOOKUP(СВОД2023[[#This Row],[ФО]],СПРАВОЧНИК!H:P,2,0)</f>
        <v>Северо-Западный ФО</v>
      </c>
    </row>
    <row r="907" spans="1:11" x14ac:dyDescent="0.2">
      <c r="A907" t="s">
        <v>649</v>
      </c>
      <c r="B907" t="s">
        <v>641</v>
      </c>
      <c r="C907" s="1" t="s">
        <v>196</v>
      </c>
      <c r="D907" s="1" t="s">
        <v>206</v>
      </c>
      <c r="E907" s="2"/>
      <c r="F907" s="3">
        <v>1</v>
      </c>
      <c r="G907" s="2"/>
      <c r="H907" s="3">
        <v>9</v>
      </c>
      <c r="I907" s="68" t="str">
        <f>VLOOKUP(C907,СПРАВОЧНИК!B:D,2,0)</f>
        <v>США</v>
      </c>
      <c r="J907" s="68" t="str">
        <f>VLOOKUP(C907,СПРАВОЧНИК!B:D,3,0)</f>
        <v>ИНОМАРКИ</v>
      </c>
      <c r="K907" s="69" t="str">
        <f>VLOOKUP(СВОД2023[[#This Row],[ФО]],СПРАВОЧНИК!H:P,2,0)</f>
        <v>Северо-Западный ФО</v>
      </c>
    </row>
    <row r="908" spans="1:11" x14ac:dyDescent="0.2">
      <c r="A908" t="s">
        <v>649</v>
      </c>
      <c r="B908" t="s">
        <v>641</v>
      </c>
      <c r="C908" s="1" t="s">
        <v>909</v>
      </c>
      <c r="D908" s="1" t="s">
        <v>1006</v>
      </c>
      <c r="E908" s="2"/>
      <c r="F908" s="3"/>
      <c r="G908" s="2">
        <v>2</v>
      </c>
      <c r="H908" s="3"/>
      <c r="I908" s="68" t="str">
        <f>VLOOKUP(C908,СПРАВОЧНИК!B:D,2,0)</f>
        <v>КИТАЙ</v>
      </c>
      <c r="J908" s="68" t="str">
        <f>VLOOKUP(C908,СПРАВОЧНИК!B:D,3,0)</f>
        <v>ИНОМАРКИ</v>
      </c>
      <c r="K908" s="69" t="str">
        <f>VLOOKUP(СВОД2023[[#This Row],[ФО]],СПРАВОЧНИК!H:P,2,0)</f>
        <v>Северо-Западный ФО</v>
      </c>
    </row>
    <row r="909" spans="1:11" x14ac:dyDescent="0.2">
      <c r="A909" t="s">
        <v>649</v>
      </c>
      <c r="B909" t="s">
        <v>641</v>
      </c>
      <c r="C909" s="1" t="s">
        <v>207</v>
      </c>
      <c r="D909" s="1" t="s">
        <v>209</v>
      </c>
      <c r="E909" s="2">
        <v>9</v>
      </c>
      <c r="F909" s="3"/>
      <c r="G909" s="2">
        <v>10</v>
      </c>
      <c r="H909" s="3">
        <v>4</v>
      </c>
      <c r="I909" s="68" t="str">
        <f>VLOOKUP(C909,СПРАВОЧНИК!B:D,2,0)</f>
        <v>КИТАЙ</v>
      </c>
      <c r="J909" s="68" t="str">
        <f>VLOOKUP(C909,СПРАВОЧНИК!B:D,3,0)</f>
        <v>ИНОМАРКИ</v>
      </c>
      <c r="K909" s="69" t="str">
        <f>VLOOKUP(СВОД2023[[#This Row],[ФО]],СПРАВОЧНИК!H:P,2,0)</f>
        <v>Северо-Западный ФО</v>
      </c>
    </row>
    <row r="910" spans="1:11" x14ac:dyDescent="0.2">
      <c r="A910" t="s">
        <v>649</v>
      </c>
      <c r="B910" t="s">
        <v>641</v>
      </c>
      <c r="C910" s="1" t="s">
        <v>207</v>
      </c>
      <c r="D910" s="1" t="s">
        <v>210</v>
      </c>
      <c r="E910" s="2">
        <v>6</v>
      </c>
      <c r="F910" s="3"/>
      <c r="G910" s="2">
        <v>14</v>
      </c>
      <c r="H910" s="3"/>
      <c r="I910" s="68" t="str">
        <f>VLOOKUP(C910,СПРАВОЧНИК!B:D,2,0)</f>
        <v>КИТАЙ</v>
      </c>
      <c r="J910" s="68" t="str">
        <f>VLOOKUP(C910,СПРАВОЧНИК!B:D,3,0)</f>
        <v>ИНОМАРКИ</v>
      </c>
      <c r="K910" s="69" t="str">
        <f>VLOOKUP(СВОД2023[[#This Row],[ФО]],СПРАВОЧНИК!H:P,2,0)</f>
        <v>Северо-Западный ФО</v>
      </c>
    </row>
    <row r="911" spans="1:11" x14ac:dyDescent="0.2">
      <c r="A911" t="s">
        <v>649</v>
      </c>
      <c r="B911" t="s">
        <v>641</v>
      </c>
      <c r="C911" s="1" t="s">
        <v>207</v>
      </c>
      <c r="D911" s="1" t="s">
        <v>211</v>
      </c>
      <c r="E911" s="2"/>
      <c r="F911" s="3"/>
      <c r="G911" s="2">
        <v>1</v>
      </c>
      <c r="H911" s="3"/>
      <c r="I911" s="68" t="str">
        <f>VLOOKUP(C911,СПРАВОЧНИК!B:D,2,0)</f>
        <v>КИТАЙ</v>
      </c>
      <c r="J911" s="68" t="str">
        <f>VLOOKUP(C911,СПРАВОЧНИК!B:D,3,0)</f>
        <v>ИНОМАРКИ</v>
      </c>
      <c r="K911" s="69" t="str">
        <f>VLOOKUP(СВОД2023[[#This Row],[ФО]],СПРАВОЧНИК!H:P,2,0)</f>
        <v>Северо-Западный ФО</v>
      </c>
    </row>
    <row r="912" spans="1:11" x14ac:dyDescent="0.2">
      <c r="A912" t="s">
        <v>649</v>
      </c>
      <c r="B912" t="s">
        <v>641</v>
      </c>
      <c r="C912" s="1" t="s">
        <v>207</v>
      </c>
      <c r="D912" s="1" t="s">
        <v>213</v>
      </c>
      <c r="E912" s="2">
        <v>16</v>
      </c>
      <c r="F912" s="3">
        <v>1</v>
      </c>
      <c r="G912" s="2">
        <v>49</v>
      </c>
      <c r="H912" s="3">
        <v>29</v>
      </c>
      <c r="I912" s="68" t="str">
        <f>VLOOKUP(C912,СПРАВОЧНИК!B:D,2,0)</f>
        <v>КИТАЙ</v>
      </c>
      <c r="J912" s="68" t="str">
        <f>VLOOKUP(C912,СПРАВОЧНИК!B:D,3,0)</f>
        <v>ИНОМАРКИ</v>
      </c>
      <c r="K912" s="69" t="str">
        <f>VLOOKUP(СВОД2023[[#This Row],[ФО]],СПРАВОЧНИК!H:P,2,0)</f>
        <v>Северо-Западный ФО</v>
      </c>
    </row>
    <row r="913" spans="1:11" x14ac:dyDescent="0.2">
      <c r="A913" t="s">
        <v>649</v>
      </c>
      <c r="B913" t="s">
        <v>641</v>
      </c>
      <c r="C913" s="1" t="s">
        <v>216</v>
      </c>
      <c r="D913" s="1" t="s">
        <v>217</v>
      </c>
      <c r="E913" s="2">
        <v>1</v>
      </c>
      <c r="F913" s="3">
        <v>8</v>
      </c>
      <c r="G913" s="2">
        <v>11</v>
      </c>
      <c r="H913" s="3">
        <v>105</v>
      </c>
      <c r="I913" s="68" t="str">
        <f>VLOOKUP(C913,СПРАВОЧНИК!B:D,2,0)</f>
        <v>КИТАЙ</v>
      </c>
      <c r="J913" s="68" t="str">
        <f>VLOOKUP(C913,СПРАВОЧНИК!B:D,3,0)</f>
        <v>ИНОМАРКИ</v>
      </c>
      <c r="K913" s="69" t="str">
        <f>VLOOKUP(СВОД2023[[#This Row],[ФО]],СПРАВОЧНИК!H:P,2,0)</f>
        <v>Северо-Западный ФО</v>
      </c>
    </row>
    <row r="914" spans="1:11" x14ac:dyDescent="0.2">
      <c r="A914" t="s">
        <v>649</v>
      </c>
      <c r="B914" t="s">
        <v>641</v>
      </c>
      <c r="C914" s="1" t="s">
        <v>216</v>
      </c>
      <c r="D914" s="1" t="s">
        <v>218</v>
      </c>
      <c r="E914" s="2">
        <v>155</v>
      </c>
      <c r="F914" s="3">
        <v>69</v>
      </c>
      <c r="G914" s="2">
        <v>899</v>
      </c>
      <c r="H914" s="3">
        <v>365</v>
      </c>
      <c r="I914" s="68" t="str">
        <f>VLOOKUP(C914,СПРАВОЧНИК!B:D,2,0)</f>
        <v>КИТАЙ</v>
      </c>
      <c r="J914" s="68" t="str">
        <f>VLOOKUP(C914,СПРАВОЧНИК!B:D,3,0)</f>
        <v>ИНОМАРКИ</v>
      </c>
      <c r="K914" s="69" t="str">
        <f>VLOOKUP(СВОД2023[[#This Row],[ФО]],СПРАВОЧНИК!H:P,2,0)</f>
        <v>Северо-Западный ФО</v>
      </c>
    </row>
    <row r="915" spans="1:11" x14ac:dyDescent="0.2">
      <c r="A915" t="s">
        <v>649</v>
      </c>
      <c r="B915" t="s">
        <v>641</v>
      </c>
      <c r="C915" s="1" t="s">
        <v>216</v>
      </c>
      <c r="D915" s="1" t="s">
        <v>219</v>
      </c>
      <c r="E915" s="2">
        <v>416</v>
      </c>
      <c r="F915" s="3">
        <v>126</v>
      </c>
      <c r="G915" s="2">
        <v>1838</v>
      </c>
      <c r="H915" s="3">
        <v>520</v>
      </c>
      <c r="I915" s="68" t="str">
        <f>VLOOKUP(C915,СПРАВОЧНИК!B:D,2,0)</f>
        <v>КИТАЙ</v>
      </c>
      <c r="J915" s="68" t="str">
        <f>VLOOKUP(C915,СПРАВОЧНИК!B:D,3,0)</f>
        <v>ИНОМАРКИ</v>
      </c>
      <c r="K915" s="69" t="str">
        <f>VLOOKUP(СВОД2023[[#This Row],[ФО]],СПРАВОЧНИК!H:P,2,0)</f>
        <v>Северо-Западный ФО</v>
      </c>
    </row>
    <row r="916" spans="1:11" x14ac:dyDescent="0.2">
      <c r="A916" t="s">
        <v>649</v>
      </c>
      <c r="B916" t="s">
        <v>641</v>
      </c>
      <c r="C916" s="1" t="s">
        <v>216</v>
      </c>
      <c r="D916" s="1" t="s">
        <v>220</v>
      </c>
      <c r="E916" s="2">
        <v>13</v>
      </c>
      <c r="F916" s="3"/>
      <c r="G916" s="2">
        <v>63</v>
      </c>
      <c r="H916" s="3"/>
      <c r="I916" s="68" t="str">
        <f>VLOOKUP(C916,СПРАВОЧНИК!B:D,2,0)</f>
        <v>КИТАЙ</v>
      </c>
      <c r="J916" s="68" t="str">
        <f>VLOOKUP(C916,СПРАВОЧНИК!B:D,3,0)</f>
        <v>ИНОМАРКИ</v>
      </c>
      <c r="K916" s="69" t="str">
        <f>VLOOKUP(СВОД2023[[#This Row],[ФО]],СПРАВОЧНИК!H:P,2,0)</f>
        <v>Северо-Западный ФО</v>
      </c>
    </row>
    <row r="917" spans="1:11" x14ac:dyDescent="0.2">
      <c r="A917" t="s">
        <v>649</v>
      </c>
      <c r="B917" t="s">
        <v>641</v>
      </c>
      <c r="C917" s="1" t="s">
        <v>216</v>
      </c>
      <c r="D917" s="1" t="s">
        <v>221</v>
      </c>
      <c r="E917" s="2">
        <v>2</v>
      </c>
      <c r="F917" s="3"/>
      <c r="G917" s="2">
        <v>5</v>
      </c>
      <c r="H917" s="3">
        <v>1</v>
      </c>
      <c r="I917" s="68" t="str">
        <f>VLOOKUP(C917,СПРАВОЧНИК!B:D,2,0)</f>
        <v>КИТАЙ</v>
      </c>
      <c r="J917" s="68" t="str">
        <f>VLOOKUP(C917,СПРАВОЧНИК!B:D,3,0)</f>
        <v>ИНОМАРКИ</v>
      </c>
      <c r="K917" s="69" t="str">
        <f>VLOOKUP(СВОД2023[[#This Row],[ФО]],СПРАВОЧНИК!H:P,2,0)</f>
        <v>Северо-Западный ФО</v>
      </c>
    </row>
    <row r="918" spans="1:11" x14ac:dyDescent="0.2">
      <c r="A918" t="s">
        <v>649</v>
      </c>
      <c r="B918" t="s">
        <v>641</v>
      </c>
      <c r="C918" s="1" t="s">
        <v>216</v>
      </c>
      <c r="D918" s="1" t="s">
        <v>222</v>
      </c>
      <c r="E918" s="2">
        <v>1</v>
      </c>
      <c r="F918" s="3">
        <v>3</v>
      </c>
      <c r="G918" s="2">
        <v>1</v>
      </c>
      <c r="H918" s="3">
        <v>14</v>
      </c>
      <c r="I918" s="68" t="str">
        <f>VLOOKUP(C918,СПРАВОЧНИК!B:D,2,0)</f>
        <v>КИТАЙ</v>
      </c>
      <c r="J918" s="68" t="str">
        <f>VLOOKUP(C918,СПРАВОЧНИК!B:D,3,0)</f>
        <v>ИНОМАРКИ</v>
      </c>
      <c r="K918" s="69" t="str">
        <f>VLOOKUP(СВОД2023[[#This Row],[ФО]],СПРАВОЧНИК!H:P,2,0)</f>
        <v>Северо-Западный ФО</v>
      </c>
    </row>
    <row r="919" spans="1:11" x14ac:dyDescent="0.2">
      <c r="A919" t="s">
        <v>649</v>
      </c>
      <c r="B919" t="s">
        <v>641</v>
      </c>
      <c r="C919" s="1" t="s">
        <v>216</v>
      </c>
      <c r="D919" s="1" t="s">
        <v>223</v>
      </c>
      <c r="E919" s="2"/>
      <c r="F919" s="3"/>
      <c r="G919" s="2"/>
      <c r="H919" s="3">
        <v>1</v>
      </c>
      <c r="I919" s="68" t="str">
        <f>VLOOKUP(C919,СПРАВОЧНИК!B:D,2,0)</f>
        <v>КИТАЙ</v>
      </c>
      <c r="J919" s="68" t="str">
        <f>VLOOKUP(C919,СПРАВОЧНИК!B:D,3,0)</f>
        <v>ИНОМАРКИ</v>
      </c>
      <c r="K919" s="69" t="str">
        <f>VLOOKUP(СВОД2023[[#This Row],[ФО]],СПРАВОЧНИК!H:P,2,0)</f>
        <v>Северо-Западный ФО</v>
      </c>
    </row>
    <row r="920" spans="1:11" x14ac:dyDescent="0.2">
      <c r="A920" t="s">
        <v>649</v>
      </c>
      <c r="B920" t="s">
        <v>641</v>
      </c>
      <c r="C920" s="1" t="s">
        <v>216</v>
      </c>
      <c r="D920" s="1" t="s">
        <v>224</v>
      </c>
      <c r="E920" s="2">
        <v>1</v>
      </c>
      <c r="F920" s="3"/>
      <c r="G920" s="2">
        <v>5</v>
      </c>
      <c r="H920" s="3"/>
      <c r="I920" s="68" t="str">
        <f>VLOOKUP(C920,СПРАВОЧНИК!B:D,2,0)</f>
        <v>КИТАЙ</v>
      </c>
      <c r="J920" s="68" t="str">
        <f>VLOOKUP(C920,СПРАВОЧНИК!B:D,3,0)</f>
        <v>ИНОМАРКИ</v>
      </c>
      <c r="K920" s="69" t="str">
        <f>VLOOKUP(СВОД2023[[#This Row],[ФО]],СПРАВОЧНИК!H:P,2,0)</f>
        <v>Северо-Западный ФО</v>
      </c>
    </row>
    <row r="921" spans="1:11" x14ac:dyDescent="0.2">
      <c r="A921" t="s">
        <v>649</v>
      </c>
      <c r="B921" t="s">
        <v>641</v>
      </c>
      <c r="C921" s="1" t="s">
        <v>216</v>
      </c>
      <c r="D921" s="1" t="s">
        <v>225</v>
      </c>
      <c r="E921" s="2">
        <v>127</v>
      </c>
      <c r="F921" s="3"/>
      <c r="G921" s="2">
        <v>357</v>
      </c>
      <c r="H921" s="3"/>
      <c r="I921" s="68" t="str">
        <f>VLOOKUP(C921,СПРАВОЧНИК!B:D,2,0)</f>
        <v>КИТАЙ</v>
      </c>
      <c r="J921" s="68" t="str">
        <f>VLOOKUP(C921,СПРАВОЧНИК!B:D,3,0)</f>
        <v>ИНОМАРКИ</v>
      </c>
      <c r="K921" s="69" t="str">
        <f>VLOOKUP(СВОД2023[[#This Row],[ФО]],СПРАВОЧНИК!H:P,2,0)</f>
        <v>Северо-Западный ФО</v>
      </c>
    </row>
    <row r="922" spans="1:11" x14ac:dyDescent="0.2">
      <c r="A922" t="s">
        <v>649</v>
      </c>
      <c r="B922" t="s">
        <v>641</v>
      </c>
      <c r="C922" s="1" t="s">
        <v>216</v>
      </c>
      <c r="D922" s="1" t="s">
        <v>226</v>
      </c>
      <c r="E922" s="2">
        <v>2</v>
      </c>
      <c r="F922" s="3"/>
      <c r="G922" s="2">
        <v>3</v>
      </c>
      <c r="H922" s="3"/>
      <c r="I922" s="68" t="str">
        <f>VLOOKUP(C922,СПРАВОЧНИК!B:D,2,0)</f>
        <v>КИТАЙ</v>
      </c>
      <c r="J922" s="68" t="str">
        <f>VLOOKUP(C922,СПРАВОЧНИК!B:D,3,0)</f>
        <v>ИНОМАРКИ</v>
      </c>
      <c r="K922" s="69" t="str">
        <f>VLOOKUP(СВОД2023[[#This Row],[ФО]],СПРАВОЧНИК!H:P,2,0)</f>
        <v>Северо-Западный ФО</v>
      </c>
    </row>
    <row r="923" spans="1:11" x14ac:dyDescent="0.2">
      <c r="A923" t="s">
        <v>649</v>
      </c>
      <c r="B923" t="s">
        <v>641</v>
      </c>
      <c r="C923" s="1" t="s">
        <v>216</v>
      </c>
      <c r="D923" s="1" t="s">
        <v>228</v>
      </c>
      <c r="E923" s="2">
        <v>238</v>
      </c>
      <c r="F923" s="3">
        <v>46</v>
      </c>
      <c r="G923" s="2">
        <v>910</v>
      </c>
      <c r="H923" s="3">
        <v>313</v>
      </c>
      <c r="I923" s="68" t="str">
        <f>VLOOKUP(C923,СПРАВОЧНИК!B:D,2,0)</f>
        <v>КИТАЙ</v>
      </c>
      <c r="J923" s="68" t="str">
        <f>VLOOKUP(C923,СПРАВОЧНИК!B:D,3,0)</f>
        <v>ИНОМАРКИ</v>
      </c>
      <c r="K923" s="69" t="str">
        <f>VLOOKUP(СВОД2023[[#This Row],[ФО]],СПРАВОЧНИК!H:P,2,0)</f>
        <v>Северо-Западный ФО</v>
      </c>
    </row>
    <row r="924" spans="1:11" x14ac:dyDescent="0.2">
      <c r="A924" t="s">
        <v>649</v>
      </c>
      <c r="B924" t="s">
        <v>641</v>
      </c>
      <c r="C924" s="1" t="s">
        <v>216</v>
      </c>
      <c r="D924" s="1" t="s">
        <v>229</v>
      </c>
      <c r="E924" s="2">
        <v>10</v>
      </c>
      <c r="F924" s="3"/>
      <c r="G924" s="2">
        <v>17</v>
      </c>
      <c r="H924" s="3"/>
      <c r="I924" s="68" t="str">
        <f>VLOOKUP(C924,СПРАВОЧНИК!B:D,2,0)</f>
        <v>КИТАЙ</v>
      </c>
      <c r="J924" s="68" t="str">
        <f>VLOOKUP(C924,СПРАВОЧНИК!B:D,3,0)</f>
        <v>ИНОМАРКИ</v>
      </c>
      <c r="K924" s="69" t="str">
        <f>VLOOKUP(СВОД2023[[#This Row],[ФО]],СПРАВОЧНИК!H:P,2,0)</f>
        <v>Северо-Западный ФО</v>
      </c>
    </row>
    <row r="925" spans="1:11" x14ac:dyDescent="0.2">
      <c r="A925" t="s">
        <v>649</v>
      </c>
      <c r="B925" t="s">
        <v>641</v>
      </c>
      <c r="C925" s="1" t="s">
        <v>216</v>
      </c>
      <c r="D925" s="1" t="s">
        <v>230</v>
      </c>
      <c r="E925" s="2">
        <v>13</v>
      </c>
      <c r="F925" s="3"/>
      <c r="G925" s="2">
        <v>29</v>
      </c>
      <c r="H925" s="3"/>
      <c r="I925" s="68" t="str">
        <f>VLOOKUP(C925,СПРАВОЧНИК!B:D,2,0)</f>
        <v>КИТАЙ</v>
      </c>
      <c r="J925" s="68" t="str">
        <f>VLOOKUP(C925,СПРАВОЧНИК!B:D,3,0)</f>
        <v>ИНОМАРКИ</v>
      </c>
      <c r="K925" s="69" t="str">
        <f>VLOOKUP(СВОД2023[[#This Row],[ФО]],СПРАВОЧНИК!H:P,2,0)</f>
        <v>Северо-Западный ФО</v>
      </c>
    </row>
    <row r="926" spans="1:11" x14ac:dyDescent="0.2">
      <c r="A926" t="s">
        <v>649</v>
      </c>
      <c r="B926" t="s">
        <v>641</v>
      </c>
      <c r="C926" s="1" t="s">
        <v>231</v>
      </c>
      <c r="D926" s="1" t="s">
        <v>232</v>
      </c>
      <c r="E926" s="2"/>
      <c r="F926" s="3">
        <v>1</v>
      </c>
      <c r="G926" s="2">
        <v>1</v>
      </c>
      <c r="H926" s="3">
        <v>5</v>
      </c>
      <c r="I926" s="68" t="str">
        <f>VLOOKUP(C926,СПРАВОЧНИК!B:D,2,0)</f>
        <v>КОРЕЯ</v>
      </c>
      <c r="J926" s="68" t="str">
        <f>VLOOKUP(C926,СПРАВОЧНИК!B:D,3,0)</f>
        <v>ИНОМАРКИ</v>
      </c>
      <c r="K926" s="69" t="str">
        <f>VLOOKUP(СВОД2023[[#This Row],[ФО]],СПРАВОЧНИК!H:P,2,0)</f>
        <v>Северо-Западный ФО</v>
      </c>
    </row>
    <row r="927" spans="1:11" x14ac:dyDescent="0.2">
      <c r="A927" t="s">
        <v>649</v>
      </c>
      <c r="B927" t="s">
        <v>641</v>
      </c>
      <c r="C927" s="1" t="s">
        <v>231</v>
      </c>
      <c r="D927" s="1" t="s">
        <v>233</v>
      </c>
      <c r="E927" s="2"/>
      <c r="F927" s="3">
        <v>3</v>
      </c>
      <c r="G927" s="2">
        <v>2</v>
      </c>
      <c r="H927" s="3">
        <v>22</v>
      </c>
      <c r="I927" s="68" t="str">
        <f>VLOOKUP(C927,СПРАВОЧНИК!B:D,2,0)</f>
        <v>КОРЕЯ</v>
      </c>
      <c r="J927" s="68" t="str">
        <f>VLOOKUP(C927,СПРАВОЧНИК!B:D,3,0)</f>
        <v>ИНОМАРКИ</v>
      </c>
      <c r="K927" s="69" t="str">
        <f>VLOOKUP(СВОД2023[[#This Row],[ФО]],СПРАВОЧНИК!H:P,2,0)</f>
        <v>Северо-Западный ФО</v>
      </c>
    </row>
    <row r="928" spans="1:11" x14ac:dyDescent="0.2">
      <c r="A928" t="s">
        <v>649</v>
      </c>
      <c r="B928" t="s">
        <v>641</v>
      </c>
      <c r="C928" s="1" t="s">
        <v>231</v>
      </c>
      <c r="D928" s="1" t="s">
        <v>234</v>
      </c>
      <c r="E928" s="2">
        <v>1</v>
      </c>
      <c r="F928" s="3">
        <v>3</v>
      </c>
      <c r="G928" s="2">
        <v>8</v>
      </c>
      <c r="H928" s="3">
        <v>28</v>
      </c>
      <c r="I928" s="68" t="str">
        <f>VLOOKUP(C928,СПРАВОЧНИК!B:D,2,0)</f>
        <v>КОРЕЯ</v>
      </c>
      <c r="J928" s="68" t="str">
        <f>VLOOKUP(C928,СПРАВОЧНИК!B:D,3,0)</f>
        <v>ИНОМАРКИ</v>
      </c>
      <c r="K928" s="69" t="str">
        <f>VLOOKUP(СВОД2023[[#This Row],[ФО]],СПРАВОЧНИК!H:P,2,0)</f>
        <v>Северо-Западный ФО</v>
      </c>
    </row>
    <row r="929" spans="1:11" x14ac:dyDescent="0.2">
      <c r="A929" t="s">
        <v>649</v>
      </c>
      <c r="B929" t="s">
        <v>641</v>
      </c>
      <c r="C929" s="1" t="s">
        <v>231</v>
      </c>
      <c r="D929" s="1" t="s">
        <v>235</v>
      </c>
      <c r="E929" s="2">
        <v>3</v>
      </c>
      <c r="F929" s="3">
        <v>10</v>
      </c>
      <c r="G929" s="2">
        <v>30</v>
      </c>
      <c r="H929" s="3">
        <v>103</v>
      </c>
      <c r="I929" s="68" t="str">
        <f>VLOOKUP(C929,СПРАВОЧНИК!B:D,2,0)</f>
        <v>КОРЕЯ</v>
      </c>
      <c r="J929" s="68" t="str">
        <f>VLOOKUP(C929,СПРАВОЧНИК!B:D,3,0)</f>
        <v>ИНОМАРКИ</v>
      </c>
      <c r="K929" s="69" t="str">
        <f>VLOOKUP(СВОД2023[[#This Row],[ФО]],СПРАВОЧНИК!H:P,2,0)</f>
        <v>Северо-Западный ФО</v>
      </c>
    </row>
    <row r="930" spans="1:11" x14ac:dyDescent="0.2">
      <c r="A930" t="s">
        <v>649</v>
      </c>
      <c r="B930" t="s">
        <v>641</v>
      </c>
      <c r="C930" s="1" t="s">
        <v>231</v>
      </c>
      <c r="D930" s="1" t="s">
        <v>236</v>
      </c>
      <c r="E930" s="2">
        <v>5</v>
      </c>
      <c r="F930" s="3">
        <v>5</v>
      </c>
      <c r="G930" s="2">
        <v>47</v>
      </c>
      <c r="H930" s="3">
        <v>96</v>
      </c>
      <c r="I930" s="68" t="str">
        <f>VLOOKUP(C930,СПРАВОЧНИК!B:D,2,0)</f>
        <v>КОРЕЯ</v>
      </c>
      <c r="J930" s="68" t="str">
        <f>VLOOKUP(C930,СПРАВОЧНИК!B:D,3,0)</f>
        <v>ИНОМАРКИ</v>
      </c>
      <c r="K930" s="69" t="str">
        <f>VLOOKUP(СВОД2023[[#This Row],[ФО]],СПРАВОЧНИК!H:P,2,0)</f>
        <v>Северо-Западный ФО</v>
      </c>
    </row>
    <row r="931" spans="1:11" x14ac:dyDescent="0.2">
      <c r="A931" t="s">
        <v>649</v>
      </c>
      <c r="B931" t="s">
        <v>641</v>
      </c>
      <c r="C931" s="1" t="s">
        <v>237</v>
      </c>
      <c r="D931" s="1" t="s">
        <v>239</v>
      </c>
      <c r="E931" s="2">
        <v>1</v>
      </c>
      <c r="F931" s="3"/>
      <c r="G931" s="2">
        <v>2</v>
      </c>
      <c r="H931" s="3"/>
      <c r="I931" s="68" t="str">
        <f>VLOOKUP(C931,СПРАВОЧНИК!B:D,2,0)</f>
        <v>США</v>
      </c>
      <c r="J931" s="68" t="str">
        <f>VLOOKUP(C931,СПРАВОЧНИК!B:D,3,0)</f>
        <v>ИНОМАРКИ</v>
      </c>
      <c r="K931" s="69" t="str">
        <f>VLOOKUP(СВОД2023[[#This Row],[ФО]],СПРАВОЧНИК!H:P,2,0)</f>
        <v>Северо-Западный ФО</v>
      </c>
    </row>
    <row r="932" spans="1:11" x14ac:dyDescent="0.2">
      <c r="A932" t="s">
        <v>649</v>
      </c>
      <c r="B932" t="s">
        <v>641</v>
      </c>
      <c r="C932" s="1" t="s">
        <v>237</v>
      </c>
      <c r="D932" s="1" t="s">
        <v>240</v>
      </c>
      <c r="E932" s="2">
        <v>2</v>
      </c>
      <c r="F932" s="3"/>
      <c r="G932" s="2">
        <v>12</v>
      </c>
      <c r="H932" s="3">
        <v>1</v>
      </c>
      <c r="I932" s="68" t="str">
        <f>VLOOKUP(C932,СПРАВОЧНИК!B:D,2,0)</f>
        <v>США</v>
      </c>
      <c r="J932" s="68" t="str">
        <f>VLOOKUP(C932,СПРАВОЧНИК!B:D,3,0)</f>
        <v>ИНОМАРКИ</v>
      </c>
      <c r="K932" s="69" t="str">
        <f>VLOOKUP(СВОД2023[[#This Row],[ФО]],СПРАВОЧНИК!H:P,2,0)</f>
        <v>Северо-Западный ФО</v>
      </c>
    </row>
    <row r="933" spans="1:11" x14ac:dyDescent="0.2">
      <c r="A933" t="s">
        <v>649</v>
      </c>
      <c r="B933" t="s">
        <v>641</v>
      </c>
      <c r="C933" s="1" t="s">
        <v>241</v>
      </c>
      <c r="D933" s="1" t="s">
        <v>242</v>
      </c>
      <c r="E933" s="2">
        <v>134</v>
      </c>
      <c r="F933" s="3">
        <v>13</v>
      </c>
      <c r="G933" s="2">
        <v>688</v>
      </c>
      <c r="H933" s="3">
        <v>13</v>
      </c>
      <c r="I933" s="68" t="str">
        <f>VLOOKUP(C933,СПРАВОЧНИК!B:D,2,0)</f>
        <v>КИТАЙ</v>
      </c>
      <c r="J933" s="68" t="str">
        <f>VLOOKUP(C933,СПРАВОЧНИК!B:D,3,0)</f>
        <v>ИНОМАРКИ</v>
      </c>
      <c r="K933" s="69" t="str">
        <f>VLOOKUP(СВОД2023[[#This Row],[ФО]],СПРАВОЧНИК!H:P,2,0)</f>
        <v>Северо-Западный ФО</v>
      </c>
    </row>
    <row r="934" spans="1:11" x14ac:dyDescent="0.2">
      <c r="A934" t="s">
        <v>649</v>
      </c>
      <c r="B934" t="s">
        <v>641</v>
      </c>
      <c r="C934" s="1" t="s">
        <v>241</v>
      </c>
      <c r="D934" s="1" t="s">
        <v>243</v>
      </c>
      <c r="E934" s="2">
        <v>201</v>
      </c>
      <c r="F934" s="3">
        <v>54</v>
      </c>
      <c r="G934" s="2">
        <v>1046</v>
      </c>
      <c r="H934" s="3">
        <v>525</v>
      </c>
      <c r="I934" s="68" t="str">
        <f>VLOOKUP(C934,СПРАВОЧНИК!B:D,2,0)</f>
        <v>КИТАЙ</v>
      </c>
      <c r="J934" s="68" t="str">
        <f>VLOOKUP(C934,СПРАВОЧНИК!B:D,3,0)</f>
        <v>ИНОМАРКИ</v>
      </c>
      <c r="K934" s="69" t="str">
        <f>VLOOKUP(СВОД2023[[#This Row],[ФО]],СПРАВОЧНИК!H:P,2,0)</f>
        <v>Северо-Западный ФО</v>
      </c>
    </row>
    <row r="935" spans="1:11" x14ac:dyDescent="0.2">
      <c r="A935" t="s">
        <v>649</v>
      </c>
      <c r="B935" t="s">
        <v>641</v>
      </c>
      <c r="C935" s="1" t="s">
        <v>241</v>
      </c>
      <c r="D935" s="1" t="s">
        <v>244</v>
      </c>
      <c r="E935" s="2">
        <v>132</v>
      </c>
      <c r="F935" s="3">
        <v>46</v>
      </c>
      <c r="G935" s="2">
        <v>928</v>
      </c>
      <c r="H935" s="3">
        <v>383</v>
      </c>
      <c r="I935" s="68" t="str">
        <f>VLOOKUP(C935,СПРАВОЧНИК!B:D,2,0)</f>
        <v>КИТАЙ</v>
      </c>
      <c r="J935" s="68" t="str">
        <f>VLOOKUP(C935,СПРАВОЧНИК!B:D,3,0)</f>
        <v>ИНОМАРКИ</v>
      </c>
      <c r="K935" s="69" t="str">
        <f>VLOOKUP(СВОД2023[[#This Row],[ФО]],СПРАВОЧНИК!H:P,2,0)</f>
        <v>Северо-Западный ФО</v>
      </c>
    </row>
    <row r="936" spans="1:11" x14ac:dyDescent="0.2">
      <c r="A936" t="s">
        <v>649</v>
      </c>
      <c r="B936" t="s">
        <v>641</v>
      </c>
      <c r="C936" s="1" t="s">
        <v>241</v>
      </c>
      <c r="D936" s="1" t="s">
        <v>246</v>
      </c>
      <c r="E936" s="2">
        <v>2</v>
      </c>
      <c r="F936" s="3"/>
      <c r="G936" s="2">
        <v>2</v>
      </c>
      <c r="H936" s="3"/>
      <c r="I936" s="68" t="str">
        <f>VLOOKUP(C936,СПРАВОЧНИК!B:D,2,0)</f>
        <v>КИТАЙ</v>
      </c>
      <c r="J936" s="68" t="str">
        <f>VLOOKUP(C936,СПРАВОЧНИК!B:D,3,0)</f>
        <v>ИНОМАРКИ</v>
      </c>
      <c r="K936" s="69" t="str">
        <f>VLOOKUP(СВОД2023[[#This Row],[ФО]],СПРАВОЧНИК!H:P,2,0)</f>
        <v>Северо-Западный ФО</v>
      </c>
    </row>
    <row r="937" spans="1:11" x14ac:dyDescent="0.2">
      <c r="A937" t="s">
        <v>649</v>
      </c>
      <c r="B937" t="s">
        <v>641</v>
      </c>
      <c r="C937" s="1" t="s">
        <v>241</v>
      </c>
      <c r="D937" s="1" t="s">
        <v>247</v>
      </c>
      <c r="E937" s="2">
        <v>29</v>
      </c>
      <c r="F937" s="3">
        <v>12</v>
      </c>
      <c r="G937" s="2">
        <v>222</v>
      </c>
      <c r="H937" s="3">
        <v>168</v>
      </c>
      <c r="I937" s="68" t="str">
        <f>VLOOKUP(C937,СПРАВОЧНИК!B:D,2,0)</f>
        <v>КИТАЙ</v>
      </c>
      <c r="J937" s="68" t="str">
        <f>VLOOKUP(C937,СПРАВОЧНИК!B:D,3,0)</f>
        <v>ИНОМАРКИ</v>
      </c>
      <c r="K937" s="69" t="str">
        <f>VLOOKUP(СВОД2023[[#This Row],[ФО]],СПРАВОЧНИК!H:P,2,0)</f>
        <v>Северо-Западный ФО</v>
      </c>
    </row>
    <row r="938" spans="1:11" x14ac:dyDescent="0.2">
      <c r="A938" t="s">
        <v>649</v>
      </c>
      <c r="B938" t="s">
        <v>641</v>
      </c>
      <c r="C938" s="1" t="s">
        <v>241</v>
      </c>
      <c r="D938" s="1" t="s">
        <v>248</v>
      </c>
      <c r="E938" s="2">
        <v>518</v>
      </c>
      <c r="F938" s="3">
        <v>124</v>
      </c>
      <c r="G938" s="2">
        <v>2564</v>
      </c>
      <c r="H938" s="3">
        <v>826</v>
      </c>
      <c r="I938" s="68" t="str">
        <f>VLOOKUP(C938,СПРАВОЧНИК!B:D,2,0)</f>
        <v>КИТАЙ</v>
      </c>
      <c r="J938" s="68" t="str">
        <f>VLOOKUP(C938,СПРАВОЧНИК!B:D,3,0)</f>
        <v>ИНОМАРКИ</v>
      </c>
      <c r="K938" s="69" t="str">
        <f>VLOOKUP(СВОД2023[[#This Row],[ФО]],СПРАВОЧНИК!H:P,2,0)</f>
        <v>Северо-Западный ФО</v>
      </c>
    </row>
    <row r="939" spans="1:11" x14ac:dyDescent="0.2">
      <c r="A939" t="s">
        <v>649</v>
      </c>
      <c r="B939" t="s">
        <v>641</v>
      </c>
      <c r="C939" s="1" t="s">
        <v>250</v>
      </c>
      <c r="D939" s="1" t="s">
        <v>251</v>
      </c>
      <c r="E939" s="2"/>
      <c r="F939" s="3"/>
      <c r="G939" s="2">
        <v>4</v>
      </c>
      <c r="H939" s="3"/>
      <c r="I939" s="68" t="str">
        <f>VLOOKUP(C939,СПРАВОЧНИК!B:D,2,0)</f>
        <v>КИТАЙ</v>
      </c>
      <c r="J939" s="68" t="str">
        <f>VLOOKUP(C939,СПРАВОЧНИК!B:D,3,0)</f>
        <v>ИНОМАРКИ</v>
      </c>
      <c r="K939" s="69" t="str">
        <f>VLOOKUP(СВОД2023[[#This Row],[ФО]],СПРАВОЧНИК!H:P,2,0)</f>
        <v>Северо-Западный ФО</v>
      </c>
    </row>
    <row r="940" spans="1:11" x14ac:dyDescent="0.2">
      <c r="A940" t="s">
        <v>649</v>
      </c>
      <c r="B940" t="s">
        <v>641</v>
      </c>
      <c r="C940" s="1" t="s">
        <v>250</v>
      </c>
      <c r="D940" s="1" t="s">
        <v>702</v>
      </c>
      <c r="E940" s="2">
        <v>1</v>
      </c>
      <c r="F940" s="3"/>
      <c r="G940" s="2">
        <v>1</v>
      </c>
      <c r="H940" s="3"/>
      <c r="I940" s="68" t="str">
        <f>VLOOKUP(C940,СПРАВОЧНИК!B:D,2,0)</f>
        <v>КИТАЙ</v>
      </c>
      <c r="J940" s="68" t="str">
        <f>VLOOKUP(C940,СПРАВОЧНИК!B:D,3,0)</f>
        <v>ИНОМАРКИ</v>
      </c>
      <c r="K940" s="69" t="str">
        <f>VLOOKUP(СВОД2023[[#This Row],[ФО]],СПРАВОЧНИК!H:P,2,0)</f>
        <v>Северо-Западный ФО</v>
      </c>
    </row>
    <row r="941" spans="1:11" x14ac:dyDescent="0.2">
      <c r="A941" t="s">
        <v>649</v>
      </c>
      <c r="B941" t="s">
        <v>641</v>
      </c>
      <c r="C941" s="1" t="s">
        <v>252</v>
      </c>
      <c r="D941" s="1" t="s">
        <v>253</v>
      </c>
      <c r="E941" s="2">
        <v>2</v>
      </c>
      <c r="F941" s="3">
        <v>2</v>
      </c>
      <c r="G941" s="2">
        <v>5</v>
      </c>
      <c r="H941" s="3">
        <v>3</v>
      </c>
      <c r="I941" s="68" t="str">
        <f>VLOOKUP(C941,СПРАВОЧНИК!B:D,2,0)</f>
        <v>ЯПОНИЯ</v>
      </c>
      <c r="J941" s="68" t="str">
        <f>VLOOKUP(C941,СПРАВОЧНИК!B:D,3,0)</f>
        <v>ИНОМАРКИ</v>
      </c>
      <c r="K941" s="69" t="str">
        <f>VLOOKUP(СВОД2023[[#This Row],[ФО]],СПРАВОЧНИК!H:P,2,0)</f>
        <v>Северо-Западный ФО</v>
      </c>
    </row>
    <row r="942" spans="1:11" x14ac:dyDescent="0.2">
      <c r="A942" t="s">
        <v>649</v>
      </c>
      <c r="B942" t="s">
        <v>641</v>
      </c>
      <c r="C942" s="1" t="s">
        <v>252</v>
      </c>
      <c r="D942" s="1" t="s">
        <v>254</v>
      </c>
      <c r="E942" s="2">
        <v>2</v>
      </c>
      <c r="F942" s="3">
        <v>1</v>
      </c>
      <c r="G942" s="2">
        <v>7</v>
      </c>
      <c r="H942" s="3">
        <v>2</v>
      </c>
      <c r="I942" s="68" t="str">
        <f>VLOOKUP(C942,СПРАВОЧНИК!B:D,2,0)</f>
        <v>ЯПОНИЯ</v>
      </c>
      <c r="J942" s="68" t="str">
        <f>VLOOKUP(C942,СПРАВОЧНИК!B:D,3,0)</f>
        <v>ИНОМАРКИ</v>
      </c>
      <c r="K942" s="69" t="str">
        <f>VLOOKUP(СВОД2023[[#This Row],[ФО]],СПРАВОЧНИК!H:P,2,0)</f>
        <v>Северо-Западный ФО</v>
      </c>
    </row>
    <row r="943" spans="1:11" x14ac:dyDescent="0.2">
      <c r="A943" t="s">
        <v>649</v>
      </c>
      <c r="B943" t="s">
        <v>641</v>
      </c>
      <c r="C943" s="1" t="s">
        <v>252</v>
      </c>
      <c r="D943" s="1" t="s">
        <v>255</v>
      </c>
      <c r="E943" s="2">
        <v>8</v>
      </c>
      <c r="F943" s="3"/>
      <c r="G943" s="2">
        <v>19</v>
      </c>
      <c r="H943" s="3">
        <v>55</v>
      </c>
      <c r="I943" s="68" t="str">
        <f>VLOOKUP(C943,СПРАВОЧНИК!B:D,2,0)</f>
        <v>ЯПОНИЯ</v>
      </c>
      <c r="J943" s="68" t="str">
        <f>VLOOKUP(C943,СПРАВОЧНИК!B:D,3,0)</f>
        <v>ИНОМАРКИ</v>
      </c>
      <c r="K943" s="69" t="str">
        <f>VLOOKUP(СВОД2023[[#This Row],[ФО]],СПРАВОЧНИК!H:P,2,0)</f>
        <v>Северо-Западный ФО</v>
      </c>
    </row>
    <row r="944" spans="1:11" x14ac:dyDescent="0.2">
      <c r="A944" t="s">
        <v>649</v>
      </c>
      <c r="B944" t="s">
        <v>641</v>
      </c>
      <c r="C944" s="1" t="s">
        <v>252</v>
      </c>
      <c r="D944" s="1" t="s">
        <v>256</v>
      </c>
      <c r="E944" s="2"/>
      <c r="F944" s="3"/>
      <c r="G944" s="2"/>
      <c r="H944" s="3">
        <v>2</v>
      </c>
      <c r="I944" s="68" t="str">
        <f>VLOOKUP(C944,СПРАВОЧНИК!B:D,2,0)</f>
        <v>ЯПОНИЯ</v>
      </c>
      <c r="J944" s="68" t="str">
        <f>VLOOKUP(C944,СПРАВОЧНИК!B:D,3,0)</f>
        <v>ИНОМАРКИ</v>
      </c>
      <c r="K944" s="69" t="str">
        <f>VLOOKUP(СВОД2023[[#This Row],[ФО]],СПРАВОЧНИК!H:P,2,0)</f>
        <v>Северо-Западный ФО</v>
      </c>
    </row>
    <row r="945" spans="1:11" x14ac:dyDescent="0.2">
      <c r="A945" t="s">
        <v>649</v>
      </c>
      <c r="B945" t="s">
        <v>641</v>
      </c>
      <c r="C945" s="1" t="s">
        <v>252</v>
      </c>
      <c r="D945" s="1" t="s">
        <v>257</v>
      </c>
      <c r="E945" s="2"/>
      <c r="F945" s="3"/>
      <c r="G945" s="2"/>
      <c r="H945" s="3">
        <v>1</v>
      </c>
      <c r="I945" s="68" t="str">
        <f>VLOOKUP(C945,СПРАВОЧНИК!B:D,2,0)</f>
        <v>ЯПОНИЯ</v>
      </c>
      <c r="J945" s="68" t="str">
        <f>VLOOKUP(C945,СПРАВОЧНИК!B:D,3,0)</f>
        <v>ИНОМАРКИ</v>
      </c>
      <c r="K945" s="69" t="str">
        <f>VLOOKUP(СВОД2023[[#This Row],[ФО]],СПРАВОЧНИК!H:P,2,0)</f>
        <v>Северо-Западный ФО</v>
      </c>
    </row>
    <row r="946" spans="1:11" x14ac:dyDescent="0.2">
      <c r="A946" t="s">
        <v>649</v>
      </c>
      <c r="B946" t="s">
        <v>641</v>
      </c>
      <c r="C946" s="1" t="s">
        <v>252</v>
      </c>
      <c r="D946" s="1" t="s">
        <v>690</v>
      </c>
      <c r="E946" s="2"/>
      <c r="F946" s="3"/>
      <c r="G946" s="2">
        <v>1</v>
      </c>
      <c r="H946" s="3"/>
      <c r="I946" s="68" t="str">
        <f>VLOOKUP(C946,СПРАВОЧНИК!B:D,2,0)</f>
        <v>ЯПОНИЯ</v>
      </c>
      <c r="J946" s="68" t="str">
        <f>VLOOKUP(C946,СПРАВОЧНИК!B:D,3,0)</f>
        <v>ИНОМАРКИ</v>
      </c>
      <c r="K946" s="69" t="str">
        <f>VLOOKUP(СВОД2023[[#This Row],[ФО]],СПРАВОЧНИК!H:P,2,0)</f>
        <v>Северо-Западный ФО</v>
      </c>
    </row>
    <row r="947" spans="1:11" x14ac:dyDescent="0.2">
      <c r="A947" t="s">
        <v>649</v>
      </c>
      <c r="B947" t="s">
        <v>641</v>
      </c>
      <c r="C947" s="1" t="s">
        <v>252</v>
      </c>
      <c r="D947" s="1" t="s">
        <v>259</v>
      </c>
      <c r="E947" s="2"/>
      <c r="F947" s="3"/>
      <c r="G947" s="2">
        <v>3</v>
      </c>
      <c r="H947" s="3"/>
      <c r="I947" s="68" t="str">
        <f>VLOOKUP(C947,СПРАВОЧНИК!B:D,2,0)</f>
        <v>ЯПОНИЯ</v>
      </c>
      <c r="J947" s="68" t="str">
        <f>VLOOKUP(C947,СПРАВОЧНИК!B:D,3,0)</f>
        <v>ИНОМАРКИ</v>
      </c>
      <c r="K947" s="69" t="str">
        <f>VLOOKUP(СВОД2023[[#This Row],[ФО]],СПРАВОЧНИК!H:P,2,0)</f>
        <v>Северо-Западный ФО</v>
      </c>
    </row>
    <row r="948" spans="1:11" x14ac:dyDescent="0.2">
      <c r="A948" t="s">
        <v>649</v>
      </c>
      <c r="B948" t="s">
        <v>641</v>
      </c>
      <c r="C948" s="1" t="s">
        <v>252</v>
      </c>
      <c r="D948" s="1" t="s">
        <v>261</v>
      </c>
      <c r="E948" s="2">
        <v>1</v>
      </c>
      <c r="F948" s="3"/>
      <c r="G948" s="2">
        <v>1</v>
      </c>
      <c r="H948" s="3"/>
      <c r="I948" s="68" t="str">
        <f>VLOOKUP(C948,СПРАВОЧНИК!B:D,2,0)</f>
        <v>ЯПОНИЯ</v>
      </c>
      <c r="J948" s="68" t="str">
        <f>VLOOKUP(C948,СПРАВОЧНИК!B:D,3,0)</f>
        <v>ИНОМАРКИ</v>
      </c>
      <c r="K948" s="69" t="str">
        <f>VLOOKUP(СВОД2023[[#This Row],[ФО]],СПРАВОЧНИК!H:P,2,0)</f>
        <v>Северо-Западный ФО</v>
      </c>
    </row>
    <row r="949" spans="1:11" x14ac:dyDescent="0.2">
      <c r="A949" t="s">
        <v>649</v>
      </c>
      <c r="B949" t="s">
        <v>641</v>
      </c>
      <c r="C949" s="1" t="s">
        <v>252</v>
      </c>
      <c r="D949" s="1" t="s">
        <v>1050</v>
      </c>
      <c r="E949" s="2">
        <v>1</v>
      </c>
      <c r="F949" s="3"/>
      <c r="G949" s="2">
        <v>1</v>
      </c>
      <c r="H949" s="3"/>
      <c r="I949" s="68" t="str">
        <f>VLOOKUP(C949,СПРАВОЧНИК!B:D,2,0)</f>
        <v>ЯПОНИЯ</v>
      </c>
      <c r="J949" s="68" t="str">
        <f>VLOOKUP(C949,СПРАВОЧНИК!B:D,3,0)</f>
        <v>ИНОМАРКИ</v>
      </c>
      <c r="K949" s="69" t="str">
        <f>VLOOKUP(СВОД2023[[#This Row],[ФО]],СПРАВОЧНИК!H:P,2,0)</f>
        <v>Северо-Западный ФО</v>
      </c>
    </row>
    <row r="950" spans="1:11" x14ac:dyDescent="0.2">
      <c r="A950" t="s">
        <v>649</v>
      </c>
      <c r="B950" t="s">
        <v>641</v>
      </c>
      <c r="C950" s="1" t="s">
        <v>252</v>
      </c>
      <c r="D950" s="1" t="s">
        <v>263</v>
      </c>
      <c r="E950" s="2">
        <v>1</v>
      </c>
      <c r="F950" s="3"/>
      <c r="G950" s="2">
        <v>2</v>
      </c>
      <c r="H950" s="3"/>
      <c r="I950" s="68" t="str">
        <f>VLOOKUP(C950,СПРАВОЧНИК!B:D,2,0)</f>
        <v>ЯПОНИЯ</v>
      </c>
      <c r="J950" s="68" t="str">
        <f>VLOOKUP(C950,СПРАВОЧНИК!B:D,3,0)</f>
        <v>ИНОМАРКИ</v>
      </c>
      <c r="K950" s="69" t="str">
        <f>VLOOKUP(СВОД2023[[#This Row],[ФО]],СПРАВОЧНИК!H:P,2,0)</f>
        <v>Северо-Западный ФО</v>
      </c>
    </row>
    <row r="951" spans="1:11" x14ac:dyDescent="0.2">
      <c r="A951" t="s">
        <v>649</v>
      </c>
      <c r="B951" t="s">
        <v>641</v>
      </c>
      <c r="C951" s="1" t="s">
        <v>252</v>
      </c>
      <c r="D951" s="1" t="s">
        <v>691</v>
      </c>
      <c r="E951" s="2"/>
      <c r="F951" s="3"/>
      <c r="G951" s="2">
        <v>1</v>
      </c>
      <c r="H951" s="3"/>
      <c r="I951" s="68" t="str">
        <f>VLOOKUP(C951,СПРАВОЧНИК!B:D,2,0)</f>
        <v>ЯПОНИЯ</v>
      </c>
      <c r="J951" s="68" t="str">
        <f>VLOOKUP(C951,СПРАВОЧНИК!B:D,3,0)</f>
        <v>ИНОМАРКИ</v>
      </c>
      <c r="K951" s="69" t="str">
        <f>VLOOKUP(СВОД2023[[#This Row],[ФО]],СПРАВОЧНИК!H:P,2,0)</f>
        <v>Северо-Западный ФО</v>
      </c>
    </row>
    <row r="952" spans="1:11" x14ac:dyDescent="0.2">
      <c r="A952" t="s">
        <v>649</v>
      </c>
      <c r="B952" t="s">
        <v>641</v>
      </c>
      <c r="C952" s="1" t="s">
        <v>252</v>
      </c>
      <c r="D952" s="1" t="s">
        <v>269</v>
      </c>
      <c r="E952" s="2"/>
      <c r="F952" s="3">
        <v>1</v>
      </c>
      <c r="G952" s="2">
        <v>1</v>
      </c>
      <c r="H952" s="3">
        <v>1</v>
      </c>
      <c r="I952" s="68" t="str">
        <f>VLOOKUP(C952,СПРАВОЧНИК!B:D,2,0)</f>
        <v>ЯПОНИЯ</v>
      </c>
      <c r="J952" s="68" t="str">
        <f>VLOOKUP(C952,СПРАВОЧНИК!B:D,3,0)</f>
        <v>ИНОМАРКИ</v>
      </c>
      <c r="K952" s="69" t="str">
        <f>VLOOKUP(СВОД2023[[#This Row],[ФО]],СПРАВОЧНИК!H:P,2,0)</f>
        <v>Северо-Западный ФО</v>
      </c>
    </row>
    <row r="953" spans="1:11" x14ac:dyDescent="0.2">
      <c r="A953" t="s">
        <v>649</v>
      </c>
      <c r="B953" t="s">
        <v>641</v>
      </c>
      <c r="C953" s="1" t="s">
        <v>252</v>
      </c>
      <c r="D953" s="1" t="s">
        <v>272</v>
      </c>
      <c r="E953" s="2">
        <v>1</v>
      </c>
      <c r="F953" s="3"/>
      <c r="G953" s="2">
        <v>1</v>
      </c>
      <c r="H953" s="3"/>
      <c r="I953" s="68" t="str">
        <f>VLOOKUP(C953,СПРАВОЧНИК!B:D,2,0)</f>
        <v>ЯПОНИЯ</v>
      </c>
      <c r="J953" s="68" t="str">
        <f>VLOOKUP(C953,СПРАВОЧНИК!B:D,3,0)</f>
        <v>ИНОМАРКИ</v>
      </c>
      <c r="K953" s="69" t="str">
        <f>VLOOKUP(СВОД2023[[#This Row],[ФО]],СПРАВОЧНИК!H:P,2,0)</f>
        <v>Северо-Западный ФО</v>
      </c>
    </row>
    <row r="954" spans="1:11" x14ac:dyDescent="0.2">
      <c r="A954" t="s">
        <v>649</v>
      </c>
      <c r="B954" t="s">
        <v>641</v>
      </c>
      <c r="C954" s="1" t="s">
        <v>273</v>
      </c>
      <c r="D954" s="1" t="s">
        <v>274</v>
      </c>
      <c r="E954" s="2">
        <v>8</v>
      </c>
      <c r="F954" s="3">
        <v>1</v>
      </c>
      <c r="G954" s="2">
        <v>19</v>
      </c>
      <c r="H954" s="3">
        <v>2</v>
      </c>
      <c r="I954" s="68" t="str">
        <f>VLOOKUP(C954,СПРАВОЧНИК!B:D,2,0)</f>
        <v>КИТАЙ</v>
      </c>
      <c r="J954" s="68" t="str">
        <f>VLOOKUP(C954,СПРАВОЧНИК!B:D,3,0)</f>
        <v>ИНОМАРКИ</v>
      </c>
      <c r="K954" s="69" t="str">
        <f>VLOOKUP(СВОД2023[[#This Row],[ФО]],СПРАВОЧНИК!H:P,2,0)</f>
        <v>Северо-Западный ФО</v>
      </c>
    </row>
    <row r="955" spans="1:11" x14ac:dyDescent="0.2">
      <c r="A955" t="s">
        <v>649</v>
      </c>
      <c r="B955" t="s">
        <v>641</v>
      </c>
      <c r="C955" s="1" t="s">
        <v>273</v>
      </c>
      <c r="D955" s="1" t="s">
        <v>692</v>
      </c>
      <c r="E955" s="2"/>
      <c r="F955" s="3"/>
      <c r="G955" s="2">
        <v>6</v>
      </c>
      <c r="H955" s="3"/>
      <c r="I955" s="68" t="str">
        <f>VLOOKUP(C955,СПРАВОЧНИК!B:D,2,0)</f>
        <v>КИТАЙ</v>
      </c>
      <c r="J955" s="68" t="str">
        <f>VLOOKUP(C955,СПРАВОЧНИК!B:D,3,0)</f>
        <v>ИНОМАРКИ</v>
      </c>
      <c r="K955" s="69" t="str">
        <f>VLOOKUP(СВОД2023[[#This Row],[ФО]],СПРАВОЧНИК!H:P,2,0)</f>
        <v>Северо-Западный ФО</v>
      </c>
    </row>
    <row r="956" spans="1:11" x14ac:dyDescent="0.2">
      <c r="A956" t="s">
        <v>649</v>
      </c>
      <c r="B956" t="s">
        <v>641</v>
      </c>
      <c r="C956" s="1" t="s">
        <v>273</v>
      </c>
      <c r="D956" s="1" t="s">
        <v>1051</v>
      </c>
      <c r="E956" s="2">
        <v>5</v>
      </c>
      <c r="F956" s="3"/>
      <c r="G956" s="2">
        <v>5</v>
      </c>
      <c r="H956" s="3"/>
      <c r="I956" s="68" t="str">
        <f>VLOOKUP(C956,СПРАВОЧНИК!B:D,2,0)</f>
        <v>КИТАЙ</v>
      </c>
      <c r="J956" s="68" t="str">
        <f>VLOOKUP(C956,СПРАВОЧНИК!B:D,3,0)</f>
        <v>ИНОМАРКИ</v>
      </c>
      <c r="K956" s="69" t="str">
        <f>VLOOKUP(СВОД2023[[#This Row],[ФО]],СПРАВОЧНИК!H:P,2,0)</f>
        <v>Северо-Западный ФО</v>
      </c>
    </row>
    <row r="957" spans="1:11" x14ac:dyDescent="0.2">
      <c r="A957" t="s">
        <v>649</v>
      </c>
      <c r="B957" t="s">
        <v>641</v>
      </c>
      <c r="C957" s="1" t="s">
        <v>273</v>
      </c>
      <c r="D957" s="1" t="s">
        <v>275</v>
      </c>
      <c r="E957" s="2"/>
      <c r="F957" s="3"/>
      <c r="G957" s="2">
        <v>2</v>
      </c>
      <c r="H957" s="3"/>
      <c r="I957" s="68" t="str">
        <f>VLOOKUP(C957,СПРАВОЧНИК!B:D,2,0)</f>
        <v>КИТАЙ</v>
      </c>
      <c r="J957" s="68" t="str">
        <f>VLOOKUP(C957,СПРАВОЧНИК!B:D,3,0)</f>
        <v>ИНОМАРКИ</v>
      </c>
      <c r="K957" s="69" t="str">
        <f>VLOOKUP(СВОД2023[[#This Row],[ФО]],СПРАВОЧНИК!H:P,2,0)</f>
        <v>Северо-Западный ФО</v>
      </c>
    </row>
    <row r="958" spans="1:11" x14ac:dyDescent="0.2">
      <c r="A958" t="s">
        <v>649</v>
      </c>
      <c r="B958" t="s">
        <v>641</v>
      </c>
      <c r="C958" s="1" t="s">
        <v>278</v>
      </c>
      <c r="D958" s="1" t="s">
        <v>279</v>
      </c>
      <c r="E958" s="2"/>
      <c r="F958" s="3"/>
      <c r="G958" s="2">
        <v>2</v>
      </c>
      <c r="H958" s="3"/>
      <c r="I958" s="68" t="str">
        <f>VLOOKUP(C958,СПРАВОЧНИК!B:D,2,0)</f>
        <v>КИТАЙ</v>
      </c>
      <c r="J958" s="68" t="str">
        <f>VLOOKUP(C958,СПРАВОЧНИК!B:D,3,0)</f>
        <v>ИНОМАРКИ</v>
      </c>
      <c r="K958" s="69" t="str">
        <f>VLOOKUP(СВОД2023[[#This Row],[ФО]],СПРАВОЧНИК!H:P,2,0)</f>
        <v>Северо-Западный ФО</v>
      </c>
    </row>
    <row r="959" spans="1:11" x14ac:dyDescent="0.2">
      <c r="A959" t="s">
        <v>649</v>
      </c>
      <c r="B959" t="s">
        <v>641</v>
      </c>
      <c r="C959" s="1" t="s">
        <v>280</v>
      </c>
      <c r="D959" s="1" t="s">
        <v>1009</v>
      </c>
      <c r="E959" s="2">
        <v>3</v>
      </c>
      <c r="F959" s="3"/>
      <c r="G959" s="2">
        <v>3</v>
      </c>
      <c r="H959" s="3"/>
      <c r="I959" s="68" t="str">
        <f>VLOOKUP(C959,СПРАВОЧНИК!B:D,2,0)</f>
        <v>КОРЕЯ</v>
      </c>
      <c r="J959" s="68" t="str">
        <f>VLOOKUP(C959,СПРАВОЧНИК!B:D,3,0)</f>
        <v>ИНОМАРКИ</v>
      </c>
      <c r="K959" s="69" t="str">
        <f>VLOOKUP(СВОД2023[[#This Row],[ФО]],СПРАВОЧНИК!H:P,2,0)</f>
        <v>Северо-Западный ФО</v>
      </c>
    </row>
    <row r="960" spans="1:11" x14ac:dyDescent="0.2">
      <c r="A960" t="s">
        <v>649</v>
      </c>
      <c r="B960" t="s">
        <v>641</v>
      </c>
      <c r="C960" s="1" t="s">
        <v>280</v>
      </c>
      <c r="D960" s="1" t="s">
        <v>929</v>
      </c>
      <c r="E960" s="2">
        <v>9</v>
      </c>
      <c r="F960" s="3">
        <v>171</v>
      </c>
      <c r="G960" s="2">
        <v>102</v>
      </c>
      <c r="H960" s="3">
        <v>1840</v>
      </c>
      <c r="I960" s="68" t="str">
        <f>VLOOKUP(C960,СПРАВОЧНИК!B:D,2,0)</f>
        <v>КОРЕЯ</v>
      </c>
      <c r="J960" s="68" t="str">
        <f>VLOOKUP(C960,СПРАВОЧНИК!B:D,3,0)</f>
        <v>ИНОМАРКИ</v>
      </c>
      <c r="K960" s="69" t="str">
        <f>VLOOKUP(СВОД2023[[#This Row],[ФО]],СПРАВОЧНИК!H:P,2,0)</f>
        <v>Северо-Западный ФО</v>
      </c>
    </row>
    <row r="961" spans="1:11" x14ac:dyDescent="0.2">
      <c r="A961" t="s">
        <v>649</v>
      </c>
      <c r="B961" t="s">
        <v>641</v>
      </c>
      <c r="C961" s="1" t="s">
        <v>280</v>
      </c>
      <c r="D961" s="1" t="s">
        <v>931</v>
      </c>
      <c r="E961" s="2"/>
      <c r="F961" s="3"/>
      <c r="G961" s="2">
        <v>1</v>
      </c>
      <c r="H961" s="3"/>
      <c r="I961" s="68" t="str">
        <f>VLOOKUP(C961,СПРАВОЧНИК!B:D,2,0)</f>
        <v>КОРЕЯ</v>
      </c>
      <c r="J961" s="68" t="str">
        <f>VLOOKUP(C961,СПРАВОЧНИК!B:D,3,0)</f>
        <v>ИНОМАРКИ</v>
      </c>
      <c r="K961" s="69" t="str">
        <f>VLOOKUP(СВОД2023[[#This Row],[ФО]],СПРАВОЧНИК!H:P,2,0)</f>
        <v>Северо-Западный ФО</v>
      </c>
    </row>
    <row r="962" spans="1:11" x14ac:dyDescent="0.2">
      <c r="A962" t="s">
        <v>649</v>
      </c>
      <c r="B962" t="s">
        <v>641</v>
      </c>
      <c r="C962" s="1" t="s">
        <v>280</v>
      </c>
      <c r="D962" s="1" t="s">
        <v>281</v>
      </c>
      <c r="E962" s="2"/>
      <c r="F962" s="3"/>
      <c r="G962" s="2">
        <v>2</v>
      </c>
      <c r="H962" s="3"/>
      <c r="I962" s="68" t="str">
        <f>VLOOKUP(C962,СПРАВОЧНИК!B:D,2,0)</f>
        <v>КОРЕЯ</v>
      </c>
      <c r="J962" s="68" t="str">
        <f>VLOOKUP(C962,СПРАВОЧНИК!B:D,3,0)</f>
        <v>ИНОМАРКИ</v>
      </c>
      <c r="K962" s="69" t="str">
        <f>VLOOKUP(СВОД2023[[#This Row],[ФО]],СПРАВОЧНИК!H:P,2,0)</f>
        <v>Северо-Западный ФО</v>
      </c>
    </row>
    <row r="963" spans="1:11" x14ac:dyDescent="0.2">
      <c r="A963" t="s">
        <v>649</v>
      </c>
      <c r="B963" t="s">
        <v>641</v>
      </c>
      <c r="C963" s="1" t="s">
        <v>280</v>
      </c>
      <c r="D963" s="1" t="s">
        <v>282</v>
      </c>
      <c r="E963" s="2">
        <v>3</v>
      </c>
      <c r="F963" s="3"/>
      <c r="G963" s="2">
        <v>18</v>
      </c>
      <c r="H963" s="3"/>
      <c r="I963" s="68" t="str">
        <f>VLOOKUP(C963,СПРАВОЧНИК!B:D,2,0)</f>
        <v>КОРЕЯ</v>
      </c>
      <c r="J963" s="68" t="str">
        <f>VLOOKUP(C963,СПРАВОЧНИК!B:D,3,0)</f>
        <v>ИНОМАРКИ</v>
      </c>
      <c r="K963" s="69" t="str">
        <f>VLOOKUP(СВОД2023[[#This Row],[ФО]],СПРАВОЧНИК!H:P,2,0)</f>
        <v>Северо-Западный ФО</v>
      </c>
    </row>
    <row r="964" spans="1:11" x14ac:dyDescent="0.2">
      <c r="A964" t="s">
        <v>649</v>
      </c>
      <c r="B964" t="s">
        <v>641</v>
      </c>
      <c r="C964" s="1" t="s">
        <v>280</v>
      </c>
      <c r="D964" s="1" t="s">
        <v>284</v>
      </c>
      <c r="E964" s="2"/>
      <c r="F964" s="3"/>
      <c r="G964" s="2">
        <v>1</v>
      </c>
      <c r="H964" s="3"/>
      <c r="I964" s="68" t="str">
        <f>VLOOKUP(C964,СПРАВОЧНИК!B:D,2,0)</f>
        <v>КОРЕЯ</v>
      </c>
      <c r="J964" s="68" t="str">
        <f>VLOOKUP(C964,СПРАВОЧНИК!B:D,3,0)</f>
        <v>ИНОМАРКИ</v>
      </c>
      <c r="K964" s="69" t="str">
        <f>VLOOKUP(СВОД2023[[#This Row],[ФО]],СПРАВОЧНИК!H:P,2,0)</f>
        <v>Северо-Западный ФО</v>
      </c>
    </row>
    <row r="965" spans="1:11" x14ac:dyDescent="0.2">
      <c r="A965" t="s">
        <v>649</v>
      </c>
      <c r="B965" t="s">
        <v>641</v>
      </c>
      <c r="C965" s="1" t="s">
        <v>280</v>
      </c>
      <c r="D965" s="1" t="s">
        <v>285</v>
      </c>
      <c r="E965" s="2">
        <v>6</v>
      </c>
      <c r="F965" s="3">
        <v>20</v>
      </c>
      <c r="G965" s="2">
        <v>44</v>
      </c>
      <c r="H965" s="3">
        <v>156</v>
      </c>
      <c r="I965" s="68" t="str">
        <f>VLOOKUP(C965,СПРАВОЧНИК!B:D,2,0)</f>
        <v>КОРЕЯ</v>
      </c>
      <c r="J965" s="68" t="str">
        <f>VLOOKUP(C965,СПРАВОЧНИК!B:D,3,0)</f>
        <v>ИНОМАРКИ</v>
      </c>
      <c r="K965" s="69" t="str">
        <f>VLOOKUP(СВОД2023[[#This Row],[ФО]],СПРАВОЧНИК!H:P,2,0)</f>
        <v>Северо-Западный ФО</v>
      </c>
    </row>
    <row r="966" spans="1:11" x14ac:dyDescent="0.2">
      <c r="A966" t="s">
        <v>649</v>
      </c>
      <c r="B966" t="s">
        <v>641</v>
      </c>
      <c r="C966" s="1" t="s">
        <v>280</v>
      </c>
      <c r="D966" s="1" t="s">
        <v>287</v>
      </c>
      <c r="E966" s="2">
        <v>1</v>
      </c>
      <c r="F966" s="3"/>
      <c r="G966" s="2">
        <v>2</v>
      </c>
      <c r="H966" s="3">
        <v>1</v>
      </c>
      <c r="I966" s="68" t="str">
        <f>VLOOKUP(C966,СПРАВОЧНИК!B:D,2,0)</f>
        <v>КОРЕЯ</v>
      </c>
      <c r="J966" s="68" t="str">
        <f>VLOOKUP(C966,СПРАВОЧНИК!B:D,3,0)</f>
        <v>ИНОМАРКИ</v>
      </c>
      <c r="K966" s="69" t="str">
        <f>VLOOKUP(СВОД2023[[#This Row],[ФО]],СПРАВОЧНИК!H:P,2,0)</f>
        <v>Северо-Западный ФО</v>
      </c>
    </row>
    <row r="967" spans="1:11" x14ac:dyDescent="0.2">
      <c r="A967" t="s">
        <v>649</v>
      </c>
      <c r="B967" t="s">
        <v>641</v>
      </c>
      <c r="C967" s="1" t="s">
        <v>280</v>
      </c>
      <c r="D967" s="1" t="s">
        <v>288</v>
      </c>
      <c r="E967" s="2">
        <v>67</v>
      </c>
      <c r="F967" s="3">
        <v>15</v>
      </c>
      <c r="G967" s="2">
        <v>409</v>
      </c>
      <c r="H967" s="3">
        <v>200</v>
      </c>
      <c r="I967" s="68" t="str">
        <f>VLOOKUP(C967,СПРАВОЧНИК!B:D,2,0)</f>
        <v>КОРЕЯ</v>
      </c>
      <c r="J967" s="68" t="str">
        <f>VLOOKUP(C967,СПРАВОЧНИК!B:D,3,0)</f>
        <v>ИНОМАРКИ</v>
      </c>
      <c r="K967" s="69" t="str">
        <f>VLOOKUP(СВОД2023[[#This Row],[ФО]],СПРАВОЧНИК!H:P,2,0)</f>
        <v>Северо-Западный ФО</v>
      </c>
    </row>
    <row r="968" spans="1:11" x14ac:dyDescent="0.2">
      <c r="A968" t="s">
        <v>649</v>
      </c>
      <c r="B968" t="s">
        <v>641</v>
      </c>
      <c r="C968" s="1" t="s">
        <v>280</v>
      </c>
      <c r="D968" s="1" t="s">
        <v>289</v>
      </c>
      <c r="E968" s="2">
        <v>20</v>
      </c>
      <c r="F968" s="3">
        <v>25</v>
      </c>
      <c r="G968" s="2">
        <v>101</v>
      </c>
      <c r="H968" s="3">
        <v>254</v>
      </c>
      <c r="I968" s="68" t="str">
        <f>VLOOKUP(C968,СПРАВОЧНИК!B:D,2,0)</f>
        <v>КОРЕЯ</v>
      </c>
      <c r="J968" s="68" t="str">
        <f>VLOOKUP(C968,СПРАВОЧНИК!B:D,3,0)</f>
        <v>ИНОМАРКИ</v>
      </c>
      <c r="K968" s="69" t="str">
        <f>VLOOKUP(СВОД2023[[#This Row],[ФО]],СПРАВОЧНИК!H:P,2,0)</f>
        <v>Северо-Западный ФО</v>
      </c>
    </row>
    <row r="969" spans="1:11" x14ac:dyDescent="0.2">
      <c r="A969" t="s">
        <v>649</v>
      </c>
      <c r="B969" t="s">
        <v>641</v>
      </c>
      <c r="C969" s="1" t="s">
        <v>280</v>
      </c>
      <c r="D969" s="1" t="s">
        <v>290</v>
      </c>
      <c r="E969" s="2">
        <v>25</v>
      </c>
      <c r="F969" s="3">
        <v>10</v>
      </c>
      <c r="G969" s="2">
        <v>115</v>
      </c>
      <c r="H969" s="3">
        <v>64</v>
      </c>
      <c r="I969" s="68" t="str">
        <f>VLOOKUP(C969,СПРАВОЧНИК!B:D,2,0)</f>
        <v>КОРЕЯ</v>
      </c>
      <c r="J969" s="68" t="str">
        <f>VLOOKUP(C969,СПРАВОЧНИК!B:D,3,0)</f>
        <v>ИНОМАРКИ</v>
      </c>
      <c r="K969" s="69" t="str">
        <f>VLOOKUP(СВОД2023[[#This Row],[ФО]],СПРАВОЧНИК!H:P,2,0)</f>
        <v>Северо-Западный ФО</v>
      </c>
    </row>
    <row r="970" spans="1:11" x14ac:dyDescent="0.2">
      <c r="A970" t="s">
        <v>649</v>
      </c>
      <c r="B970" t="s">
        <v>641</v>
      </c>
      <c r="C970" s="1" t="s">
        <v>280</v>
      </c>
      <c r="D970" s="1" t="s">
        <v>932</v>
      </c>
      <c r="E970" s="2">
        <v>4</v>
      </c>
      <c r="F970" s="3"/>
      <c r="G970" s="2">
        <v>11</v>
      </c>
      <c r="H970" s="3"/>
      <c r="I970" s="68" t="str">
        <f>VLOOKUP(C970,СПРАВОЧНИК!B:D,2,0)</f>
        <v>КОРЕЯ</v>
      </c>
      <c r="J970" s="68" t="str">
        <f>VLOOKUP(C970,СПРАВОЧНИК!B:D,3,0)</f>
        <v>ИНОМАРКИ</v>
      </c>
      <c r="K970" s="69" t="str">
        <f>VLOOKUP(СВОД2023[[#This Row],[ФО]],СПРАВОЧНИК!H:P,2,0)</f>
        <v>Северо-Западный ФО</v>
      </c>
    </row>
    <row r="971" spans="1:11" x14ac:dyDescent="0.2">
      <c r="A971" t="s">
        <v>649</v>
      </c>
      <c r="B971" t="s">
        <v>641</v>
      </c>
      <c r="C971" s="1" t="s">
        <v>280</v>
      </c>
      <c r="D971" s="1" t="s">
        <v>1011</v>
      </c>
      <c r="E971" s="2">
        <v>4</v>
      </c>
      <c r="F971" s="3"/>
      <c r="G971" s="2">
        <v>20</v>
      </c>
      <c r="H971" s="3"/>
      <c r="I971" s="68" t="str">
        <f>VLOOKUP(C971,СПРАВОЧНИК!B:D,2,0)</f>
        <v>КОРЕЯ</v>
      </c>
      <c r="J971" s="68" t="str">
        <f>VLOOKUP(C971,СПРАВОЧНИК!B:D,3,0)</f>
        <v>ИНОМАРКИ</v>
      </c>
      <c r="K971" s="69" t="str">
        <f>VLOOKUP(СВОД2023[[#This Row],[ФО]],СПРАВОЧНИК!H:P,2,0)</f>
        <v>Северо-Западный ФО</v>
      </c>
    </row>
    <row r="972" spans="1:11" x14ac:dyDescent="0.2">
      <c r="A972" t="s">
        <v>649</v>
      </c>
      <c r="B972" t="s">
        <v>641</v>
      </c>
      <c r="C972" s="1" t="s">
        <v>280</v>
      </c>
      <c r="D972" s="1" t="s">
        <v>933</v>
      </c>
      <c r="E972" s="2">
        <v>19</v>
      </c>
      <c r="F972" s="3">
        <v>12</v>
      </c>
      <c r="G972" s="2">
        <v>102</v>
      </c>
      <c r="H972" s="3">
        <v>53</v>
      </c>
      <c r="I972" s="68" t="str">
        <f>VLOOKUP(C972,СПРАВОЧНИК!B:D,2,0)</f>
        <v>КОРЕЯ</v>
      </c>
      <c r="J972" s="68" t="str">
        <f>VLOOKUP(C972,СПРАВОЧНИК!B:D,3,0)</f>
        <v>ИНОМАРКИ</v>
      </c>
      <c r="K972" s="69" t="str">
        <f>VLOOKUP(СВОД2023[[#This Row],[ФО]],СПРАВОЧНИК!H:P,2,0)</f>
        <v>Северо-Западный ФО</v>
      </c>
    </row>
    <row r="973" spans="1:11" x14ac:dyDescent="0.2">
      <c r="A973" t="s">
        <v>649</v>
      </c>
      <c r="B973" t="s">
        <v>641</v>
      </c>
      <c r="C973" s="1" t="s">
        <v>280</v>
      </c>
      <c r="D973" s="1" t="s">
        <v>934</v>
      </c>
      <c r="E973" s="2">
        <v>6</v>
      </c>
      <c r="F973" s="3">
        <v>156</v>
      </c>
      <c r="G973" s="2">
        <v>92</v>
      </c>
      <c r="H973" s="3">
        <v>1717</v>
      </c>
      <c r="I973" s="68" t="str">
        <f>VLOOKUP(C973,СПРАВОЧНИК!B:D,2,0)</f>
        <v>КОРЕЯ</v>
      </c>
      <c r="J973" s="68" t="str">
        <f>VLOOKUP(C973,СПРАВОЧНИК!B:D,3,0)</f>
        <v>ИНОМАРКИ</v>
      </c>
      <c r="K973" s="69" t="str">
        <f>VLOOKUP(СВОД2023[[#This Row],[ФО]],СПРАВОЧНИК!H:P,2,0)</f>
        <v>Северо-Западный ФО</v>
      </c>
    </row>
    <row r="974" spans="1:11" x14ac:dyDescent="0.2">
      <c r="A974" t="s">
        <v>649</v>
      </c>
      <c r="B974" t="s">
        <v>641</v>
      </c>
      <c r="C974" s="1" t="s">
        <v>280</v>
      </c>
      <c r="D974" s="1" t="s">
        <v>935</v>
      </c>
      <c r="E974" s="2">
        <v>78</v>
      </c>
      <c r="F974" s="3">
        <v>47</v>
      </c>
      <c r="G974" s="2">
        <v>478</v>
      </c>
      <c r="H974" s="3">
        <v>420</v>
      </c>
      <c r="I974" s="68" t="str">
        <f>VLOOKUP(C974,СПРАВОЧНИК!B:D,2,0)</f>
        <v>КОРЕЯ</v>
      </c>
      <c r="J974" s="68" t="str">
        <f>VLOOKUP(C974,СПРАВОЧНИК!B:D,3,0)</f>
        <v>ИНОМАРКИ</v>
      </c>
      <c r="K974" s="69" t="str">
        <f>VLOOKUP(СВОД2023[[#This Row],[ФО]],СПРАВОЧНИК!H:P,2,0)</f>
        <v>Северо-Западный ФО</v>
      </c>
    </row>
    <row r="975" spans="1:11" x14ac:dyDescent="0.2">
      <c r="A975" t="s">
        <v>649</v>
      </c>
      <c r="B975" t="s">
        <v>641</v>
      </c>
      <c r="C975" s="1" t="s">
        <v>291</v>
      </c>
      <c r="D975" s="1" t="s">
        <v>293</v>
      </c>
      <c r="E975" s="2"/>
      <c r="F975" s="3">
        <v>2</v>
      </c>
      <c r="G975" s="2">
        <v>6</v>
      </c>
      <c r="H975" s="3">
        <v>22</v>
      </c>
      <c r="I975" s="68" t="str">
        <f>VLOOKUP(C975,СПРАВОЧНИК!B:D,2,0)</f>
        <v>ЯПОНИЯ</v>
      </c>
      <c r="J975" s="68" t="str">
        <f>VLOOKUP(C975,СПРАВОЧНИК!B:D,3,0)</f>
        <v>ИНОМАРКИ</v>
      </c>
      <c r="K975" s="69" t="str">
        <f>VLOOKUP(СВОД2023[[#This Row],[ФО]],СПРАВОЧНИК!H:P,2,0)</f>
        <v>Северо-Западный ФО</v>
      </c>
    </row>
    <row r="976" spans="1:11" x14ac:dyDescent="0.2">
      <c r="A976" t="s">
        <v>649</v>
      </c>
      <c r="B976" t="s">
        <v>641</v>
      </c>
      <c r="C976" s="1" t="s">
        <v>291</v>
      </c>
      <c r="D976" s="1" t="s">
        <v>294</v>
      </c>
      <c r="E976" s="2"/>
      <c r="F976" s="3">
        <v>1</v>
      </c>
      <c r="G976" s="2">
        <v>4</v>
      </c>
      <c r="H976" s="3">
        <v>42</v>
      </c>
      <c r="I976" s="68" t="str">
        <f>VLOOKUP(C976,СПРАВОЧНИК!B:D,2,0)</f>
        <v>ЯПОНИЯ</v>
      </c>
      <c r="J976" s="68" t="str">
        <f>VLOOKUP(C976,СПРАВОЧНИК!B:D,3,0)</f>
        <v>ИНОМАРКИ</v>
      </c>
      <c r="K976" s="69" t="str">
        <f>VLOOKUP(СВОД2023[[#This Row],[ФО]],СПРАВОЧНИК!H:P,2,0)</f>
        <v>Северо-Западный ФО</v>
      </c>
    </row>
    <row r="977" spans="1:11" x14ac:dyDescent="0.2">
      <c r="A977" t="s">
        <v>649</v>
      </c>
      <c r="B977" t="s">
        <v>641</v>
      </c>
      <c r="C977" s="1" t="s">
        <v>291</v>
      </c>
      <c r="D977" s="1" t="s">
        <v>295</v>
      </c>
      <c r="E977" s="2"/>
      <c r="F977" s="3"/>
      <c r="G977" s="2">
        <v>4</v>
      </c>
      <c r="H977" s="3"/>
      <c r="I977" s="68" t="str">
        <f>VLOOKUP(C977,СПРАВОЧНИК!B:D,2,0)</f>
        <v>ЯПОНИЯ</v>
      </c>
      <c r="J977" s="68" t="str">
        <f>VLOOKUP(C977,СПРАВОЧНИК!B:D,3,0)</f>
        <v>ИНОМАРКИ</v>
      </c>
      <c r="K977" s="69" t="str">
        <f>VLOOKUP(СВОД2023[[#This Row],[ФО]],СПРАВОЧНИК!H:P,2,0)</f>
        <v>Северо-Западный ФО</v>
      </c>
    </row>
    <row r="978" spans="1:11" x14ac:dyDescent="0.2">
      <c r="A978" t="s">
        <v>649</v>
      </c>
      <c r="B978" t="s">
        <v>641</v>
      </c>
      <c r="C978" s="1" t="s">
        <v>291</v>
      </c>
      <c r="D978" s="1" t="s">
        <v>296</v>
      </c>
      <c r="E978" s="2">
        <v>1</v>
      </c>
      <c r="F978" s="3">
        <v>1</v>
      </c>
      <c r="G978" s="2">
        <v>4</v>
      </c>
      <c r="H978" s="3">
        <v>22</v>
      </c>
      <c r="I978" s="68" t="str">
        <f>VLOOKUP(C978,СПРАВОЧНИК!B:D,2,0)</f>
        <v>ЯПОНИЯ</v>
      </c>
      <c r="J978" s="68" t="str">
        <f>VLOOKUP(C978,СПРАВОЧНИК!B:D,3,0)</f>
        <v>ИНОМАРКИ</v>
      </c>
      <c r="K978" s="69" t="str">
        <f>VLOOKUP(СВОД2023[[#This Row],[ФО]],СПРАВОЧНИК!H:P,2,0)</f>
        <v>Северо-Западный ФО</v>
      </c>
    </row>
    <row r="979" spans="1:11" x14ac:dyDescent="0.2">
      <c r="A979" t="s">
        <v>649</v>
      </c>
      <c r="B979" t="s">
        <v>641</v>
      </c>
      <c r="C979" s="1" t="s">
        <v>300</v>
      </c>
      <c r="D979" s="1" t="s">
        <v>301</v>
      </c>
      <c r="E979" s="2">
        <v>3</v>
      </c>
      <c r="F979" s="3">
        <v>1</v>
      </c>
      <c r="G979" s="2">
        <v>5</v>
      </c>
      <c r="H979" s="3">
        <v>7</v>
      </c>
      <c r="I979" s="68" t="str">
        <f>VLOOKUP(C979,СПРАВОЧНИК!B:D,2,0)</f>
        <v>ЯПОНИЯ</v>
      </c>
      <c r="J979" s="68" t="str">
        <f>VLOOKUP(C979,СПРАВОЧНИК!B:D,3,0)</f>
        <v>ИНОМАРКИ</v>
      </c>
      <c r="K979" s="69" t="str">
        <f>VLOOKUP(СВОД2023[[#This Row],[ФО]],СПРАВОЧНИК!H:P,2,0)</f>
        <v>Северо-Западный ФО</v>
      </c>
    </row>
    <row r="980" spans="1:11" x14ac:dyDescent="0.2">
      <c r="A980" t="s">
        <v>649</v>
      </c>
      <c r="B980" t="s">
        <v>641</v>
      </c>
      <c r="C980" s="1" t="s">
        <v>302</v>
      </c>
      <c r="D980" s="1" t="s">
        <v>304</v>
      </c>
      <c r="E980" s="2"/>
      <c r="F980" s="3"/>
      <c r="G980" s="2">
        <v>30</v>
      </c>
      <c r="H980" s="3"/>
      <c r="I980" s="68" t="str">
        <f>VLOOKUP(C980,СПРАВОЧНИК!B:D,2,0)</f>
        <v>КИТАЙ</v>
      </c>
      <c r="J980" s="68" t="str">
        <f>VLOOKUP(C980,СПРАВОЧНИК!B:D,3,0)</f>
        <v>ИНОМАРКИ</v>
      </c>
      <c r="K980" s="69" t="str">
        <f>VLOOKUP(СВОД2023[[#This Row],[ФО]],СПРАВОЧНИК!H:P,2,0)</f>
        <v>Северо-Западный ФО</v>
      </c>
    </row>
    <row r="981" spans="1:11" x14ac:dyDescent="0.2">
      <c r="A981" t="s">
        <v>649</v>
      </c>
      <c r="B981" t="s">
        <v>641</v>
      </c>
      <c r="C981" s="1" t="s">
        <v>302</v>
      </c>
      <c r="D981" s="1" t="s">
        <v>305</v>
      </c>
      <c r="E981" s="2">
        <v>154</v>
      </c>
      <c r="F981" s="3">
        <v>4</v>
      </c>
      <c r="G981" s="2">
        <v>583</v>
      </c>
      <c r="H981" s="3">
        <v>10</v>
      </c>
      <c r="I981" s="68" t="str">
        <f>VLOOKUP(C981,СПРАВОЧНИК!B:D,2,0)</f>
        <v>КИТАЙ</v>
      </c>
      <c r="J981" s="68" t="str">
        <f>VLOOKUP(C981,СПРАВОЧНИК!B:D,3,0)</f>
        <v>ИНОМАРКИ</v>
      </c>
      <c r="K981" s="69" t="str">
        <f>VLOOKUP(СВОД2023[[#This Row],[ФО]],СПРАВОЧНИК!H:P,2,0)</f>
        <v>Северо-Западный ФО</v>
      </c>
    </row>
    <row r="982" spans="1:11" x14ac:dyDescent="0.2">
      <c r="A982" t="s">
        <v>649</v>
      </c>
      <c r="B982" t="s">
        <v>641</v>
      </c>
      <c r="C982" s="1" t="s">
        <v>302</v>
      </c>
      <c r="D982" s="1" t="s">
        <v>306</v>
      </c>
      <c r="E982" s="2">
        <v>2</v>
      </c>
      <c r="F982" s="3"/>
      <c r="G982" s="2">
        <v>39</v>
      </c>
      <c r="H982" s="3"/>
      <c r="I982" s="68" t="str">
        <f>VLOOKUP(C982,СПРАВОЧНИК!B:D,2,0)</f>
        <v>КИТАЙ</v>
      </c>
      <c r="J982" s="68" t="str">
        <f>VLOOKUP(C982,СПРАВОЧНИК!B:D,3,0)</f>
        <v>ИНОМАРКИ</v>
      </c>
      <c r="K982" s="69" t="str">
        <f>VLOOKUP(СВОД2023[[#This Row],[ФО]],СПРАВОЧНИК!H:P,2,0)</f>
        <v>Северо-Западный ФО</v>
      </c>
    </row>
    <row r="983" spans="1:11" x14ac:dyDescent="0.2">
      <c r="A983" t="s">
        <v>649</v>
      </c>
      <c r="B983" t="s">
        <v>641</v>
      </c>
      <c r="C983" s="1" t="s">
        <v>302</v>
      </c>
      <c r="D983" s="1" t="s">
        <v>936</v>
      </c>
      <c r="E983" s="2">
        <v>32</v>
      </c>
      <c r="F983" s="3"/>
      <c r="G983" s="2">
        <v>32</v>
      </c>
      <c r="H983" s="3"/>
      <c r="I983" s="68" t="str">
        <f>VLOOKUP(C983,СПРАВОЧНИК!B:D,2,0)</f>
        <v>КИТАЙ</v>
      </c>
      <c r="J983" s="68" t="str">
        <f>VLOOKUP(C983,СПРАВОЧНИК!B:D,3,0)</f>
        <v>ИНОМАРКИ</v>
      </c>
      <c r="K983" s="69" t="str">
        <f>VLOOKUP(СВОД2023[[#This Row],[ФО]],СПРАВОЧНИК!H:P,2,0)</f>
        <v>Северо-Западный ФО</v>
      </c>
    </row>
    <row r="984" spans="1:11" x14ac:dyDescent="0.2">
      <c r="A984" t="s">
        <v>649</v>
      </c>
      <c r="B984" t="s">
        <v>641</v>
      </c>
      <c r="C984" s="1" t="s">
        <v>302</v>
      </c>
      <c r="D984" s="1" t="s">
        <v>307</v>
      </c>
      <c r="E984" s="2"/>
      <c r="F984" s="3"/>
      <c r="G984" s="2">
        <v>1</v>
      </c>
      <c r="H984" s="3"/>
      <c r="I984" s="68" t="str">
        <f>VLOOKUP(C984,СПРАВОЧНИК!B:D,2,0)</f>
        <v>КИТАЙ</v>
      </c>
      <c r="J984" s="68" t="str">
        <f>VLOOKUP(C984,СПРАВОЧНИК!B:D,3,0)</f>
        <v>ИНОМАРКИ</v>
      </c>
      <c r="K984" s="69" t="str">
        <f>VLOOKUP(СВОД2023[[#This Row],[ФО]],СПРАВОЧНИК!H:P,2,0)</f>
        <v>Северо-Западный ФО</v>
      </c>
    </row>
    <row r="985" spans="1:11" x14ac:dyDescent="0.2">
      <c r="A985" t="s">
        <v>649</v>
      </c>
      <c r="B985" t="s">
        <v>641</v>
      </c>
      <c r="C985" s="1" t="s">
        <v>302</v>
      </c>
      <c r="D985" s="1" t="s">
        <v>308</v>
      </c>
      <c r="E985" s="2">
        <v>1</v>
      </c>
      <c r="F985" s="3"/>
      <c r="G985" s="2">
        <v>13</v>
      </c>
      <c r="H985" s="3"/>
      <c r="I985" s="68" t="str">
        <f>VLOOKUP(C985,СПРАВОЧНИК!B:D,2,0)</f>
        <v>КИТАЙ</v>
      </c>
      <c r="J985" s="68" t="str">
        <f>VLOOKUP(C985,СПРАВОЧНИК!B:D,3,0)</f>
        <v>ИНОМАРКИ</v>
      </c>
      <c r="K985" s="69" t="str">
        <f>VLOOKUP(СВОД2023[[#This Row],[ФО]],СПРАВОЧНИК!H:P,2,0)</f>
        <v>Северо-Западный ФО</v>
      </c>
    </row>
    <row r="986" spans="1:11" x14ac:dyDescent="0.2">
      <c r="A986" t="s">
        <v>649</v>
      </c>
      <c r="B986" t="s">
        <v>641</v>
      </c>
      <c r="C986" s="1" t="s">
        <v>302</v>
      </c>
      <c r="D986" s="1" t="s">
        <v>309</v>
      </c>
      <c r="E986" s="2"/>
      <c r="F986" s="3"/>
      <c r="G986" s="2"/>
      <c r="H986" s="3">
        <v>1</v>
      </c>
      <c r="I986" s="68" t="str">
        <f>VLOOKUP(C986,СПРАВОЧНИК!B:D,2,0)</f>
        <v>КИТАЙ</v>
      </c>
      <c r="J986" s="68" t="str">
        <f>VLOOKUP(C986,СПРАВОЧНИК!B:D,3,0)</f>
        <v>ИНОМАРКИ</v>
      </c>
      <c r="K986" s="69" t="str">
        <f>VLOOKUP(СВОД2023[[#This Row],[ФО]],СПРАВОЧНИК!H:P,2,0)</f>
        <v>Северо-Западный ФО</v>
      </c>
    </row>
    <row r="987" spans="1:11" x14ac:dyDescent="0.2">
      <c r="A987" t="s">
        <v>649</v>
      </c>
      <c r="B987" t="s">
        <v>641</v>
      </c>
      <c r="C987" s="1" t="s">
        <v>302</v>
      </c>
      <c r="D987" s="1" t="s">
        <v>311</v>
      </c>
      <c r="E987" s="2"/>
      <c r="F987" s="3">
        <v>2</v>
      </c>
      <c r="G987" s="2">
        <v>2</v>
      </c>
      <c r="H987" s="3">
        <v>5</v>
      </c>
      <c r="I987" s="68" t="str">
        <f>VLOOKUP(C987,СПРАВОЧНИК!B:D,2,0)</f>
        <v>КИТАЙ</v>
      </c>
      <c r="J987" s="68" t="str">
        <f>VLOOKUP(C987,СПРАВОЧНИК!B:D,3,0)</f>
        <v>ИНОМАРКИ</v>
      </c>
      <c r="K987" s="69" t="str">
        <f>VLOOKUP(СВОД2023[[#This Row],[ФО]],СПРАВОЧНИК!H:P,2,0)</f>
        <v>Северо-Западный ФО</v>
      </c>
    </row>
    <row r="988" spans="1:11" x14ac:dyDescent="0.2">
      <c r="A988" t="s">
        <v>649</v>
      </c>
      <c r="B988" t="s">
        <v>641</v>
      </c>
      <c r="C988" s="1" t="s">
        <v>313</v>
      </c>
      <c r="D988" s="1" t="s">
        <v>314</v>
      </c>
      <c r="E988" s="2"/>
      <c r="F988" s="3"/>
      <c r="G988" s="2">
        <v>2</v>
      </c>
      <c r="H988" s="3">
        <v>8</v>
      </c>
      <c r="I988" s="68" t="str">
        <f>VLOOKUP(C988,СПРАВОЧНИК!B:D,2,0)</f>
        <v>ЕВРОПА</v>
      </c>
      <c r="J988" s="68" t="str">
        <f>VLOOKUP(C988,СПРАВОЧНИК!B:D,3,0)</f>
        <v>ИНОМАРКИ</v>
      </c>
      <c r="K988" s="69" t="str">
        <f>VLOOKUP(СВОД2023[[#This Row],[ФО]],СПРАВОЧНИК!H:P,2,0)</f>
        <v>Северо-Западный ФО</v>
      </c>
    </row>
    <row r="989" spans="1:11" x14ac:dyDescent="0.2">
      <c r="A989" t="s">
        <v>649</v>
      </c>
      <c r="B989" t="s">
        <v>641</v>
      </c>
      <c r="C989" s="1" t="s">
        <v>313</v>
      </c>
      <c r="D989" s="1" t="s">
        <v>315</v>
      </c>
      <c r="E989" s="2"/>
      <c r="F989" s="3">
        <v>1</v>
      </c>
      <c r="G989" s="2">
        <v>5</v>
      </c>
      <c r="H989" s="3">
        <v>19</v>
      </c>
      <c r="I989" s="68" t="str">
        <f>VLOOKUP(C989,СПРАВОЧНИК!B:D,2,0)</f>
        <v>ЕВРОПА</v>
      </c>
      <c r="J989" s="68" t="str">
        <f>VLOOKUP(C989,СПРАВОЧНИК!B:D,3,0)</f>
        <v>ИНОМАРКИ</v>
      </c>
      <c r="K989" s="69" t="str">
        <f>VLOOKUP(СВОД2023[[#This Row],[ФО]],СПРАВОЧНИК!H:P,2,0)</f>
        <v>Северо-Западный ФО</v>
      </c>
    </row>
    <row r="990" spans="1:11" x14ac:dyDescent="0.2">
      <c r="A990" t="s">
        <v>649</v>
      </c>
      <c r="B990" t="s">
        <v>641</v>
      </c>
      <c r="C990" s="1" t="s">
        <v>313</v>
      </c>
      <c r="D990" s="1" t="s">
        <v>317</v>
      </c>
      <c r="E990" s="2"/>
      <c r="F990" s="3"/>
      <c r="G990" s="2"/>
      <c r="H990" s="3">
        <v>1</v>
      </c>
      <c r="I990" s="68" t="str">
        <f>VLOOKUP(C990,СПРАВОЧНИК!B:D,2,0)</f>
        <v>ЕВРОПА</v>
      </c>
      <c r="J990" s="68" t="str">
        <f>VLOOKUP(C990,СПРАВОЧНИК!B:D,3,0)</f>
        <v>ИНОМАРКИ</v>
      </c>
      <c r="K990" s="69" t="str">
        <f>VLOOKUP(СВОД2023[[#This Row],[ФО]],СПРАВОЧНИК!H:P,2,0)</f>
        <v>Северо-Западный ФО</v>
      </c>
    </row>
    <row r="991" spans="1:11" x14ac:dyDescent="0.2">
      <c r="A991" t="s">
        <v>649</v>
      </c>
      <c r="B991" t="s">
        <v>641</v>
      </c>
      <c r="C991" s="1" t="s">
        <v>313</v>
      </c>
      <c r="D991" s="1" t="s">
        <v>318</v>
      </c>
      <c r="E991" s="2"/>
      <c r="F991" s="3"/>
      <c r="G991" s="2"/>
      <c r="H991" s="3">
        <v>1</v>
      </c>
      <c r="I991" s="68" t="str">
        <f>VLOOKUP(C991,СПРАВОЧНИК!B:D,2,0)</f>
        <v>ЕВРОПА</v>
      </c>
      <c r="J991" s="68" t="str">
        <f>VLOOKUP(C991,СПРАВОЧНИК!B:D,3,0)</f>
        <v>ИНОМАРКИ</v>
      </c>
      <c r="K991" s="69" t="str">
        <f>VLOOKUP(СВОД2023[[#This Row],[ФО]],СПРАВОЧНИК!H:P,2,0)</f>
        <v>Северо-Западный ФО</v>
      </c>
    </row>
    <row r="992" spans="1:11" x14ac:dyDescent="0.2">
      <c r="A992" t="s">
        <v>649</v>
      </c>
      <c r="B992" t="s">
        <v>641</v>
      </c>
      <c r="C992" s="1" t="s">
        <v>319</v>
      </c>
      <c r="D992" s="1" t="s">
        <v>321</v>
      </c>
      <c r="E992" s="2"/>
      <c r="F992" s="3">
        <v>1</v>
      </c>
      <c r="G992" s="2">
        <v>1</v>
      </c>
      <c r="H992" s="3">
        <v>8</v>
      </c>
      <c r="I992" s="68" t="str">
        <f>VLOOKUP(C992,СПРАВОЧНИК!B:D,2,0)</f>
        <v>США</v>
      </c>
      <c r="J992" s="68" t="str">
        <f>VLOOKUP(C992,СПРАВОЧНИК!B:D,3,0)</f>
        <v>ИНОМАРКИ</v>
      </c>
      <c r="K992" s="69" t="str">
        <f>VLOOKUP(СВОД2023[[#This Row],[ФО]],СПРАВОЧНИК!H:P,2,0)</f>
        <v>Северо-Западный ФО</v>
      </c>
    </row>
    <row r="993" spans="1:11" x14ac:dyDescent="0.2">
      <c r="A993" t="s">
        <v>649</v>
      </c>
      <c r="B993" t="s">
        <v>641</v>
      </c>
      <c r="C993" s="1" t="s">
        <v>319</v>
      </c>
      <c r="D993" s="1" t="s">
        <v>322</v>
      </c>
      <c r="E993" s="2">
        <v>3</v>
      </c>
      <c r="F993" s="3">
        <v>6</v>
      </c>
      <c r="G993" s="2">
        <v>35</v>
      </c>
      <c r="H993" s="3">
        <v>46</v>
      </c>
      <c r="I993" s="68" t="str">
        <f>VLOOKUP(C993,СПРАВОЧНИК!B:D,2,0)</f>
        <v>США</v>
      </c>
      <c r="J993" s="68" t="str">
        <f>VLOOKUP(C993,СПРАВОЧНИК!B:D,3,0)</f>
        <v>ИНОМАРКИ</v>
      </c>
      <c r="K993" s="69" t="str">
        <f>VLOOKUP(СВОД2023[[#This Row],[ФО]],СПРАВОЧНИК!H:P,2,0)</f>
        <v>Северо-Западный ФО</v>
      </c>
    </row>
    <row r="994" spans="1:11" x14ac:dyDescent="0.2">
      <c r="A994" t="s">
        <v>649</v>
      </c>
      <c r="B994" t="s">
        <v>641</v>
      </c>
      <c r="C994" s="1" t="s">
        <v>319</v>
      </c>
      <c r="D994" s="1" t="s">
        <v>324</v>
      </c>
      <c r="E994" s="2"/>
      <c r="F994" s="3"/>
      <c r="G994" s="2">
        <v>3</v>
      </c>
      <c r="H994" s="3"/>
      <c r="I994" s="68" t="str">
        <f>VLOOKUP(C994,СПРАВОЧНИК!B:D,2,0)</f>
        <v>США</v>
      </c>
      <c r="J994" s="68" t="str">
        <f>VLOOKUP(C994,СПРАВОЧНИК!B:D,3,0)</f>
        <v>ИНОМАРКИ</v>
      </c>
      <c r="K994" s="69" t="str">
        <f>VLOOKUP(СВОД2023[[#This Row],[ФО]],СПРАВОЧНИК!H:P,2,0)</f>
        <v>Северо-Западный ФО</v>
      </c>
    </row>
    <row r="995" spans="1:11" x14ac:dyDescent="0.2">
      <c r="A995" t="s">
        <v>649</v>
      </c>
      <c r="B995" t="s">
        <v>641</v>
      </c>
      <c r="C995" s="1" t="s">
        <v>319</v>
      </c>
      <c r="D995" s="1" t="s">
        <v>325</v>
      </c>
      <c r="E995" s="2">
        <v>8</v>
      </c>
      <c r="F995" s="3"/>
      <c r="G995" s="2">
        <v>27</v>
      </c>
      <c r="H995" s="3">
        <v>20</v>
      </c>
      <c r="I995" s="68" t="str">
        <f>VLOOKUP(C995,СПРАВОЧНИК!B:D,2,0)</f>
        <v>США</v>
      </c>
      <c r="J995" s="68" t="str">
        <f>VLOOKUP(C995,СПРАВОЧНИК!B:D,3,0)</f>
        <v>ИНОМАРКИ</v>
      </c>
      <c r="K995" s="69" t="str">
        <f>VLOOKUP(СВОД2023[[#This Row],[ФО]],СПРАВОЧНИК!H:P,2,0)</f>
        <v>Северо-Западный ФО</v>
      </c>
    </row>
    <row r="996" spans="1:11" x14ac:dyDescent="0.2">
      <c r="A996" t="s">
        <v>649</v>
      </c>
      <c r="B996" t="s">
        <v>641</v>
      </c>
      <c r="C996" s="1" t="s">
        <v>615</v>
      </c>
      <c r="D996" s="1" t="s">
        <v>1012</v>
      </c>
      <c r="E996" s="2">
        <v>7</v>
      </c>
      <c r="F996" s="3"/>
      <c r="G996" s="2">
        <v>9</v>
      </c>
      <c r="H996" s="3"/>
      <c r="I996" s="68" t="str">
        <f>VLOOKUP(C996,СПРАВОЧНИК!B:D,2,0)</f>
        <v>КИТАЙ</v>
      </c>
      <c r="J996" s="68" t="str">
        <f>VLOOKUP(C996,СПРАВОЧНИК!B:D,3,0)</f>
        <v>ИНОМАРКИ</v>
      </c>
      <c r="K996" s="69" t="str">
        <f>VLOOKUP(СВОД2023[[#This Row],[ФО]],СПРАВОЧНИК!H:P,2,0)</f>
        <v>Северо-Западный ФО</v>
      </c>
    </row>
    <row r="997" spans="1:11" x14ac:dyDescent="0.2">
      <c r="A997" t="s">
        <v>649</v>
      </c>
      <c r="B997" t="s">
        <v>641</v>
      </c>
      <c r="C997" s="1" t="s">
        <v>615</v>
      </c>
      <c r="D997" s="1" t="s">
        <v>1013</v>
      </c>
      <c r="E997" s="2">
        <v>6</v>
      </c>
      <c r="F997" s="3"/>
      <c r="G997" s="2">
        <v>14</v>
      </c>
      <c r="H997" s="3"/>
      <c r="I997" s="68" t="str">
        <f>VLOOKUP(C997,СПРАВОЧНИК!B:D,2,0)</f>
        <v>КИТАЙ</v>
      </c>
      <c r="J997" s="68" t="str">
        <f>VLOOKUP(C997,СПРАВОЧНИК!B:D,3,0)</f>
        <v>ИНОМАРКИ</v>
      </c>
      <c r="K997" s="69" t="str">
        <f>VLOOKUP(СВОД2023[[#This Row],[ФО]],СПРАВОЧНИК!H:P,2,0)</f>
        <v>Северо-Западный ФО</v>
      </c>
    </row>
    <row r="998" spans="1:11" x14ac:dyDescent="0.2">
      <c r="A998" t="s">
        <v>649</v>
      </c>
      <c r="B998" t="s">
        <v>641</v>
      </c>
      <c r="C998" s="1" t="s">
        <v>615</v>
      </c>
      <c r="D998" s="1" t="s">
        <v>1014</v>
      </c>
      <c r="E998" s="2">
        <v>8</v>
      </c>
      <c r="F998" s="3"/>
      <c r="G998" s="2">
        <v>14</v>
      </c>
      <c r="H998" s="3"/>
      <c r="I998" s="68" t="str">
        <f>VLOOKUP(C998,СПРАВОЧНИК!B:D,2,0)</f>
        <v>КИТАЙ</v>
      </c>
      <c r="J998" s="68" t="str">
        <f>VLOOKUP(C998,СПРАВОЧНИК!B:D,3,0)</f>
        <v>ИНОМАРКИ</v>
      </c>
      <c r="K998" s="69" t="str">
        <f>VLOOKUP(СВОД2023[[#This Row],[ФО]],СПРАВОЧНИК!H:P,2,0)</f>
        <v>Северо-Западный ФО</v>
      </c>
    </row>
    <row r="999" spans="1:11" x14ac:dyDescent="0.2">
      <c r="A999" t="s">
        <v>649</v>
      </c>
      <c r="B999" t="s">
        <v>641</v>
      </c>
      <c r="C999" s="1" t="s">
        <v>326</v>
      </c>
      <c r="D999" s="1" t="s">
        <v>327</v>
      </c>
      <c r="E999" s="2"/>
      <c r="F999" s="3"/>
      <c r="G999" s="2">
        <v>2</v>
      </c>
      <c r="H999" s="3"/>
      <c r="I999" s="68" t="str">
        <f>VLOOKUP(C999,СПРАВОЧНИК!B:D,2,0)</f>
        <v>КИТАЙ</v>
      </c>
      <c r="J999" s="68" t="str">
        <f>VLOOKUP(C999,СПРАВОЧНИК!B:D,3,0)</f>
        <v>ИНОМАРКИ</v>
      </c>
      <c r="K999" s="69" t="str">
        <f>VLOOKUP(СВОД2023[[#This Row],[ФО]],СПРАВОЧНИК!H:P,2,0)</f>
        <v>Северо-Западный ФО</v>
      </c>
    </row>
    <row r="1000" spans="1:11" x14ac:dyDescent="0.2">
      <c r="A1000" t="s">
        <v>649</v>
      </c>
      <c r="B1000" t="s">
        <v>641</v>
      </c>
      <c r="C1000" s="1" t="s">
        <v>328</v>
      </c>
      <c r="D1000" s="1" t="s">
        <v>329</v>
      </c>
      <c r="E1000" s="2">
        <v>120</v>
      </c>
      <c r="F1000" s="3"/>
      <c r="G1000" s="2">
        <v>206</v>
      </c>
      <c r="H1000" s="3"/>
      <c r="I1000" s="68" t="str">
        <f>VLOOKUP(C1000,СПРАВОЧНИК!B:D,2,0)</f>
        <v>КИТАЙ</v>
      </c>
      <c r="J1000" s="68" t="str">
        <f>VLOOKUP(C1000,СПРАВОЧНИК!B:D,3,0)</f>
        <v>ИНОМАРКИ</v>
      </c>
      <c r="K1000" s="69" t="str">
        <f>VLOOKUP(СВОД2023[[#This Row],[ФО]],СПРАВОЧНИК!H:P,2,0)</f>
        <v>Северо-Западный ФО</v>
      </c>
    </row>
    <row r="1001" spans="1:11" x14ac:dyDescent="0.2">
      <c r="A1001" t="s">
        <v>649</v>
      </c>
      <c r="B1001" t="s">
        <v>641</v>
      </c>
      <c r="C1001" s="1" t="s">
        <v>331</v>
      </c>
      <c r="D1001" s="1" t="s">
        <v>937</v>
      </c>
      <c r="E1001" s="2">
        <v>35</v>
      </c>
      <c r="F1001" s="3">
        <v>34</v>
      </c>
      <c r="G1001" s="2">
        <v>120</v>
      </c>
      <c r="H1001" s="3">
        <v>205</v>
      </c>
      <c r="I1001" s="68" t="str">
        <f>VLOOKUP(C1001,СПРАВОЧНИК!B:D,2,0)</f>
        <v>КОРЕЯ</v>
      </c>
      <c r="J1001" s="68" t="str">
        <f>VLOOKUP(C1001,СПРАВОЧНИК!B:D,3,0)</f>
        <v>ИНОМАРКИ</v>
      </c>
      <c r="K1001" s="69" t="str">
        <f>VLOOKUP(СВОД2023[[#This Row],[ФО]],СПРАВОЧНИК!H:P,2,0)</f>
        <v>Северо-Западный ФО</v>
      </c>
    </row>
    <row r="1002" spans="1:11" x14ac:dyDescent="0.2">
      <c r="A1002" t="s">
        <v>649</v>
      </c>
      <c r="B1002" t="s">
        <v>641</v>
      </c>
      <c r="C1002" s="1" t="s">
        <v>331</v>
      </c>
      <c r="D1002" s="1" t="s">
        <v>938</v>
      </c>
      <c r="E1002" s="2">
        <v>27</v>
      </c>
      <c r="F1002" s="3">
        <v>37</v>
      </c>
      <c r="G1002" s="2">
        <v>192</v>
      </c>
      <c r="H1002" s="3">
        <v>326</v>
      </c>
      <c r="I1002" s="68" t="str">
        <f>VLOOKUP(C1002,СПРАВОЧНИК!B:D,2,0)</f>
        <v>КОРЕЯ</v>
      </c>
      <c r="J1002" s="68" t="str">
        <f>VLOOKUP(C1002,СПРАВОЧНИК!B:D,3,0)</f>
        <v>ИНОМАРКИ</v>
      </c>
      <c r="K1002" s="69" t="str">
        <f>VLOOKUP(СВОД2023[[#This Row],[ФО]],СПРАВОЧНИК!H:P,2,0)</f>
        <v>Северо-Западный ФО</v>
      </c>
    </row>
    <row r="1003" spans="1:11" x14ac:dyDescent="0.2">
      <c r="A1003" t="s">
        <v>649</v>
      </c>
      <c r="B1003" t="s">
        <v>641</v>
      </c>
      <c r="C1003" s="1" t="s">
        <v>331</v>
      </c>
      <c r="D1003" s="1" t="s">
        <v>939</v>
      </c>
      <c r="E1003" s="2">
        <v>18</v>
      </c>
      <c r="F1003" s="3">
        <v>60</v>
      </c>
      <c r="G1003" s="2">
        <v>201</v>
      </c>
      <c r="H1003" s="3">
        <v>436</v>
      </c>
      <c r="I1003" s="68" t="str">
        <f>VLOOKUP(C1003,СПРАВОЧНИК!B:D,2,0)</f>
        <v>КОРЕЯ</v>
      </c>
      <c r="J1003" s="68" t="str">
        <f>VLOOKUP(C1003,СПРАВОЧНИК!B:D,3,0)</f>
        <v>ИНОМАРКИ</v>
      </c>
      <c r="K1003" s="69" t="str">
        <f>VLOOKUP(СВОД2023[[#This Row],[ФО]],СПРАВОЧНИК!H:P,2,0)</f>
        <v>Северо-Западный ФО</v>
      </c>
    </row>
    <row r="1004" spans="1:11" x14ac:dyDescent="0.2">
      <c r="A1004" t="s">
        <v>649</v>
      </c>
      <c r="B1004" t="s">
        <v>641</v>
      </c>
      <c r="C1004" s="1" t="s">
        <v>331</v>
      </c>
      <c r="D1004" s="1" t="s">
        <v>1015</v>
      </c>
      <c r="E1004" s="2">
        <v>3</v>
      </c>
      <c r="F1004" s="3"/>
      <c r="G1004" s="2">
        <v>3</v>
      </c>
      <c r="H1004" s="3"/>
      <c r="I1004" s="68" t="str">
        <f>VLOOKUP(C1004,СПРАВОЧНИК!B:D,2,0)</f>
        <v>КОРЕЯ</v>
      </c>
      <c r="J1004" s="68" t="str">
        <f>VLOOKUP(C1004,СПРАВОЧНИК!B:D,3,0)</f>
        <v>ИНОМАРКИ</v>
      </c>
      <c r="K1004" s="69" t="str">
        <f>VLOOKUP(СВОД2023[[#This Row],[ФО]],СПРАВОЧНИК!H:P,2,0)</f>
        <v>Северо-Западный ФО</v>
      </c>
    </row>
    <row r="1005" spans="1:11" x14ac:dyDescent="0.2">
      <c r="A1005" t="s">
        <v>649</v>
      </c>
      <c r="B1005" t="s">
        <v>641</v>
      </c>
      <c r="C1005" s="1" t="s">
        <v>331</v>
      </c>
      <c r="D1005" s="1" t="s">
        <v>332</v>
      </c>
      <c r="E1005" s="2"/>
      <c r="F1005" s="3"/>
      <c r="G1005" s="2">
        <v>1</v>
      </c>
      <c r="H1005" s="3"/>
      <c r="I1005" s="68" t="str">
        <f>VLOOKUP(C1005,СПРАВОЧНИК!B:D,2,0)</f>
        <v>КОРЕЯ</v>
      </c>
      <c r="J1005" s="68" t="str">
        <f>VLOOKUP(C1005,СПРАВОЧНИК!B:D,3,0)</f>
        <v>ИНОМАРКИ</v>
      </c>
      <c r="K1005" s="69" t="str">
        <f>VLOOKUP(СВОД2023[[#This Row],[ФО]],СПРАВОЧНИК!H:P,2,0)</f>
        <v>Северо-Западный ФО</v>
      </c>
    </row>
    <row r="1006" spans="1:11" x14ac:dyDescent="0.2">
      <c r="A1006" t="s">
        <v>649</v>
      </c>
      <c r="B1006" t="s">
        <v>641</v>
      </c>
      <c r="C1006" s="1" t="s">
        <v>331</v>
      </c>
      <c r="D1006" s="1" t="s">
        <v>333</v>
      </c>
      <c r="E1006" s="2">
        <v>8</v>
      </c>
      <c r="F1006" s="3"/>
      <c r="G1006" s="2">
        <v>14</v>
      </c>
      <c r="H1006" s="3"/>
      <c r="I1006" s="68" t="str">
        <f>VLOOKUP(C1006,СПРАВОЧНИК!B:D,2,0)</f>
        <v>КОРЕЯ</v>
      </c>
      <c r="J1006" s="68" t="str">
        <f>VLOOKUP(C1006,СПРАВОЧНИК!B:D,3,0)</f>
        <v>ИНОМАРКИ</v>
      </c>
      <c r="K1006" s="69" t="str">
        <f>VLOOKUP(СВОД2023[[#This Row],[ФО]],СПРАВОЧНИК!H:P,2,0)</f>
        <v>Северо-Западный ФО</v>
      </c>
    </row>
    <row r="1007" spans="1:11" x14ac:dyDescent="0.2">
      <c r="A1007" t="s">
        <v>649</v>
      </c>
      <c r="B1007" t="s">
        <v>641</v>
      </c>
      <c r="C1007" s="1" t="s">
        <v>331</v>
      </c>
      <c r="D1007" s="1" t="s">
        <v>334</v>
      </c>
      <c r="E1007" s="2">
        <v>26</v>
      </c>
      <c r="F1007" s="3">
        <v>29</v>
      </c>
      <c r="G1007" s="2">
        <v>176</v>
      </c>
      <c r="H1007" s="3">
        <v>210</v>
      </c>
      <c r="I1007" s="68" t="str">
        <f>VLOOKUP(C1007,СПРАВОЧНИК!B:D,2,0)</f>
        <v>КОРЕЯ</v>
      </c>
      <c r="J1007" s="68" t="str">
        <f>VLOOKUP(C1007,СПРАВОЧНИК!B:D,3,0)</f>
        <v>ИНОМАРКИ</v>
      </c>
      <c r="K1007" s="69" t="str">
        <f>VLOOKUP(СВОД2023[[#This Row],[ФО]],СПРАВОЧНИК!H:P,2,0)</f>
        <v>Северо-Западный ФО</v>
      </c>
    </row>
    <row r="1008" spans="1:11" x14ac:dyDescent="0.2">
      <c r="A1008" t="s">
        <v>649</v>
      </c>
      <c r="B1008" t="s">
        <v>641</v>
      </c>
      <c r="C1008" s="1" t="s">
        <v>331</v>
      </c>
      <c r="D1008" s="1" t="s">
        <v>336</v>
      </c>
      <c r="E1008" s="2">
        <v>1</v>
      </c>
      <c r="F1008" s="3"/>
      <c r="G1008" s="2">
        <v>4</v>
      </c>
      <c r="H1008" s="3"/>
      <c r="I1008" s="68" t="str">
        <f>VLOOKUP(C1008,СПРАВОЧНИК!B:D,2,0)</f>
        <v>КОРЕЯ</v>
      </c>
      <c r="J1008" s="68" t="str">
        <f>VLOOKUP(C1008,СПРАВОЧНИК!B:D,3,0)</f>
        <v>ИНОМАРКИ</v>
      </c>
      <c r="K1008" s="69" t="str">
        <f>VLOOKUP(СВОД2023[[#This Row],[ФО]],СПРАВОЧНИК!H:P,2,0)</f>
        <v>Северо-Западный ФО</v>
      </c>
    </row>
    <row r="1009" spans="1:11" x14ac:dyDescent="0.2">
      <c r="A1009" t="s">
        <v>649</v>
      </c>
      <c r="B1009" t="s">
        <v>641</v>
      </c>
      <c r="C1009" s="1" t="s">
        <v>331</v>
      </c>
      <c r="D1009" s="1" t="s">
        <v>337</v>
      </c>
      <c r="E1009" s="2">
        <v>2</v>
      </c>
      <c r="F1009" s="3"/>
      <c r="G1009" s="2">
        <v>7</v>
      </c>
      <c r="H1009" s="3"/>
      <c r="I1009" s="68" t="str">
        <f>VLOOKUP(C1009,СПРАВОЧНИК!B:D,2,0)</f>
        <v>КОРЕЯ</v>
      </c>
      <c r="J1009" s="68" t="str">
        <f>VLOOKUP(C1009,СПРАВОЧНИК!B:D,3,0)</f>
        <v>ИНОМАРКИ</v>
      </c>
      <c r="K1009" s="69" t="str">
        <f>VLOOKUP(СВОД2023[[#This Row],[ФО]],СПРАВОЧНИК!H:P,2,0)</f>
        <v>Северо-Западный ФО</v>
      </c>
    </row>
    <row r="1010" spans="1:11" x14ac:dyDescent="0.2">
      <c r="A1010" t="s">
        <v>649</v>
      </c>
      <c r="B1010" t="s">
        <v>641</v>
      </c>
      <c r="C1010" s="1" t="s">
        <v>331</v>
      </c>
      <c r="D1010" s="1" t="s">
        <v>338</v>
      </c>
      <c r="E1010" s="2"/>
      <c r="F1010" s="3">
        <v>3</v>
      </c>
      <c r="G1010" s="2"/>
      <c r="H1010" s="3">
        <v>9</v>
      </c>
      <c r="I1010" s="68" t="str">
        <f>VLOOKUP(C1010,СПРАВОЧНИК!B:D,2,0)</f>
        <v>КОРЕЯ</v>
      </c>
      <c r="J1010" s="68" t="str">
        <f>VLOOKUP(C1010,СПРАВОЧНИК!B:D,3,0)</f>
        <v>ИНОМАРКИ</v>
      </c>
      <c r="K1010" s="69" t="str">
        <f>VLOOKUP(СВОД2023[[#This Row],[ФО]],СПРАВОЧНИК!H:P,2,0)</f>
        <v>Северо-Западный ФО</v>
      </c>
    </row>
    <row r="1011" spans="1:11" x14ac:dyDescent="0.2">
      <c r="A1011" t="s">
        <v>649</v>
      </c>
      <c r="B1011" t="s">
        <v>641</v>
      </c>
      <c r="C1011" s="1" t="s">
        <v>331</v>
      </c>
      <c r="D1011" s="1" t="s">
        <v>339</v>
      </c>
      <c r="E1011" s="2">
        <v>7</v>
      </c>
      <c r="F1011" s="3"/>
      <c r="G1011" s="2">
        <v>10</v>
      </c>
      <c r="H1011" s="3"/>
      <c r="I1011" s="68" t="str">
        <f>VLOOKUP(C1011,СПРАВОЧНИК!B:D,2,0)</f>
        <v>КОРЕЯ</v>
      </c>
      <c r="J1011" s="68" t="str">
        <f>VLOOKUP(C1011,СПРАВОЧНИК!B:D,3,0)</f>
        <v>ИНОМАРКИ</v>
      </c>
      <c r="K1011" s="69" t="str">
        <f>VLOOKUP(СВОД2023[[#This Row],[ФО]],СПРАВОЧНИК!H:P,2,0)</f>
        <v>Северо-Западный ФО</v>
      </c>
    </row>
    <row r="1012" spans="1:11" x14ac:dyDescent="0.2">
      <c r="A1012" t="s">
        <v>649</v>
      </c>
      <c r="B1012" t="s">
        <v>641</v>
      </c>
      <c r="C1012" s="1" t="s">
        <v>331</v>
      </c>
      <c r="D1012" s="1" t="s">
        <v>693</v>
      </c>
      <c r="E1012" s="2">
        <v>2</v>
      </c>
      <c r="F1012" s="3"/>
      <c r="G1012" s="2">
        <v>3</v>
      </c>
      <c r="H1012" s="3"/>
      <c r="I1012" s="68" t="str">
        <f>VLOOKUP(C1012,СПРАВОЧНИК!B:D,2,0)</f>
        <v>КОРЕЯ</v>
      </c>
      <c r="J1012" s="68" t="str">
        <f>VLOOKUP(C1012,СПРАВОЧНИК!B:D,3,0)</f>
        <v>ИНОМАРКИ</v>
      </c>
      <c r="K1012" s="69" t="str">
        <f>VLOOKUP(СВОД2023[[#This Row],[ФО]],СПРАВОЧНИК!H:P,2,0)</f>
        <v>Северо-Западный ФО</v>
      </c>
    </row>
    <row r="1013" spans="1:11" x14ac:dyDescent="0.2">
      <c r="A1013" t="s">
        <v>649</v>
      </c>
      <c r="B1013" t="s">
        <v>641</v>
      </c>
      <c r="C1013" s="1" t="s">
        <v>331</v>
      </c>
      <c r="D1013" s="1" t="s">
        <v>340</v>
      </c>
      <c r="E1013" s="2"/>
      <c r="F1013" s="3"/>
      <c r="G1013" s="2">
        <v>4</v>
      </c>
      <c r="H1013" s="3"/>
      <c r="I1013" s="68" t="str">
        <f>VLOOKUP(C1013,СПРАВОЧНИК!B:D,2,0)</f>
        <v>КОРЕЯ</v>
      </c>
      <c r="J1013" s="68" t="str">
        <f>VLOOKUP(C1013,СПРАВОЧНИК!B:D,3,0)</f>
        <v>ИНОМАРКИ</v>
      </c>
      <c r="K1013" s="69" t="str">
        <f>VLOOKUP(СВОД2023[[#This Row],[ФО]],СПРАВОЧНИК!H:P,2,0)</f>
        <v>Северо-Западный ФО</v>
      </c>
    </row>
    <row r="1014" spans="1:11" x14ac:dyDescent="0.2">
      <c r="A1014" t="s">
        <v>649</v>
      </c>
      <c r="B1014" t="s">
        <v>641</v>
      </c>
      <c r="C1014" s="1" t="s">
        <v>331</v>
      </c>
      <c r="D1014" s="1" t="s">
        <v>1052</v>
      </c>
      <c r="E1014" s="2">
        <v>1</v>
      </c>
      <c r="F1014" s="3"/>
      <c r="G1014" s="2">
        <v>1</v>
      </c>
      <c r="H1014" s="3"/>
      <c r="I1014" s="68" t="str">
        <f>VLOOKUP(C1014,СПРАВОЧНИК!B:D,2,0)</f>
        <v>КОРЕЯ</v>
      </c>
      <c r="J1014" s="68" t="str">
        <f>VLOOKUP(C1014,СПРАВОЧНИК!B:D,3,0)</f>
        <v>ИНОМАРКИ</v>
      </c>
      <c r="K1014" s="69" t="str">
        <f>VLOOKUP(СВОД2023[[#This Row],[ФО]],СПРАВОЧНИК!H:P,2,0)</f>
        <v>Северо-Западный ФО</v>
      </c>
    </row>
    <row r="1015" spans="1:11" x14ac:dyDescent="0.2">
      <c r="A1015" t="s">
        <v>649</v>
      </c>
      <c r="B1015" t="s">
        <v>641</v>
      </c>
      <c r="C1015" s="1" t="s">
        <v>331</v>
      </c>
      <c r="D1015" s="1" t="s">
        <v>942</v>
      </c>
      <c r="E1015" s="2">
        <v>23</v>
      </c>
      <c r="F1015" s="3">
        <v>5</v>
      </c>
      <c r="G1015" s="2">
        <v>113</v>
      </c>
      <c r="H1015" s="3">
        <v>39</v>
      </c>
      <c r="I1015" s="68" t="str">
        <f>VLOOKUP(C1015,СПРАВОЧНИК!B:D,2,0)</f>
        <v>КОРЕЯ</v>
      </c>
      <c r="J1015" s="68" t="str">
        <f>VLOOKUP(C1015,СПРАВОЧНИК!B:D,3,0)</f>
        <v>ИНОМАРКИ</v>
      </c>
      <c r="K1015" s="69" t="str">
        <f>VLOOKUP(СВОД2023[[#This Row],[ФО]],СПРАВОЧНИК!H:P,2,0)</f>
        <v>Северо-Западный ФО</v>
      </c>
    </row>
    <row r="1016" spans="1:11" x14ac:dyDescent="0.2">
      <c r="A1016" t="s">
        <v>649</v>
      </c>
      <c r="B1016" t="s">
        <v>641</v>
      </c>
      <c r="C1016" s="1" t="s">
        <v>331</v>
      </c>
      <c r="D1016" s="1" t="s">
        <v>1053</v>
      </c>
      <c r="E1016" s="2"/>
      <c r="F1016" s="3"/>
      <c r="G1016" s="2"/>
      <c r="H1016" s="3">
        <v>1</v>
      </c>
      <c r="I1016" s="68" t="str">
        <f>VLOOKUP(C1016,СПРАВОЧНИК!B:D,2,0)</f>
        <v>КОРЕЯ</v>
      </c>
      <c r="J1016" s="68" t="str">
        <f>VLOOKUP(C1016,СПРАВОЧНИК!B:D,3,0)</f>
        <v>ИНОМАРКИ</v>
      </c>
      <c r="K1016" s="69" t="str">
        <f>VLOOKUP(СВОД2023[[#This Row],[ФО]],СПРАВОЧНИК!H:P,2,0)</f>
        <v>Северо-Западный ФО</v>
      </c>
    </row>
    <row r="1017" spans="1:11" x14ac:dyDescent="0.2">
      <c r="A1017" t="s">
        <v>649</v>
      </c>
      <c r="B1017" t="s">
        <v>641</v>
      </c>
      <c r="C1017" s="1" t="s">
        <v>331</v>
      </c>
      <c r="D1017" s="1" t="s">
        <v>943</v>
      </c>
      <c r="E1017" s="2">
        <v>12</v>
      </c>
      <c r="F1017" s="3">
        <v>14</v>
      </c>
      <c r="G1017" s="2">
        <v>83</v>
      </c>
      <c r="H1017" s="3">
        <v>64</v>
      </c>
      <c r="I1017" s="68" t="str">
        <f>VLOOKUP(C1017,СПРАВОЧНИК!B:D,2,0)</f>
        <v>КОРЕЯ</v>
      </c>
      <c r="J1017" s="68" t="str">
        <f>VLOOKUP(C1017,СПРАВОЧНИК!B:D,3,0)</f>
        <v>ИНОМАРКИ</v>
      </c>
      <c r="K1017" s="69" t="str">
        <f>VLOOKUP(СВОД2023[[#This Row],[ФО]],СПРАВОЧНИК!H:P,2,0)</f>
        <v>Северо-Западный ФО</v>
      </c>
    </row>
    <row r="1018" spans="1:11" x14ac:dyDescent="0.2">
      <c r="A1018" t="s">
        <v>649</v>
      </c>
      <c r="B1018" t="s">
        <v>641</v>
      </c>
      <c r="C1018" s="1" t="s">
        <v>331</v>
      </c>
      <c r="D1018" s="1" t="s">
        <v>1054</v>
      </c>
      <c r="E1018" s="2"/>
      <c r="F1018" s="3"/>
      <c r="G1018" s="2">
        <v>1</v>
      </c>
      <c r="H1018" s="3"/>
      <c r="I1018" s="68" t="str">
        <f>VLOOKUP(C1018,СПРАВОЧНИК!B:D,2,0)</f>
        <v>КОРЕЯ</v>
      </c>
      <c r="J1018" s="68" t="str">
        <f>VLOOKUP(C1018,СПРАВОЧНИК!B:D,3,0)</f>
        <v>ИНОМАРКИ</v>
      </c>
      <c r="K1018" s="69" t="str">
        <f>VLOOKUP(СВОД2023[[#This Row],[ФО]],СПРАВОЧНИК!H:P,2,0)</f>
        <v>Северо-Западный ФО</v>
      </c>
    </row>
    <row r="1019" spans="1:11" x14ac:dyDescent="0.2">
      <c r="A1019" t="s">
        <v>649</v>
      </c>
      <c r="B1019" t="s">
        <v>641</v>
      </c>
      <c r="C1019" s="1" t="s">
        <v>331</v>
      </c>
      <c r="D1019" s="1" t="s">
        <v>944</v>
      </c>
      <c r="E1019" s="2">
        <v>8</v>
      </c>
      <c r="F1019" s="3">
        <v>192</v>
      </c>
      <c r="G1019" s="2">
        <v>131</v>
      </c>
      <c r="H1019" s="3">
        <v>2410</v>
      </c>
      <c r="I1019" s="68" t="str">
        <f>VLOOKUP(C1019,СПРАВОЧНИК!B:D,2,0)</f>
        <v>КОРЕЯ</v>
      </c>
      <c r="J1019" s="68" t="str">
        <f>VLOOKUP(C1019,СПРАВОЧНИК!B:D,3,0)</f>
        <v>ИНОМАРКИ</v>
      </c>
      <c r="K1019" s="69" t="str">
        <f>VLOOKUP(СВОД2023[[#This Row],[ФО]],СПРАВОЧНИК!H:P,2,0)</f>
        <v>Северо-Западный ФО</v>
      </c>
    </row>
    <row r="1020" spans="1:11" x14ac:dyDescent="0.2">
      <c r="A1020" t="s">
        <v>649</v>
      </c>
      <c r="B1020" t="s">
        <v>641</v>
      </c>
      <c r="C1020" s="1" t="s">
        <v>331</v>
      </c>
      <c r="D1020" s="1" t="s">
        <v>945</v>
      </c>
      <c r="E1020" s="2">
        <v>21</v>
      </c>
      <c r="F1020" s="3">
        <v>87</v>
      </c>
      <c r="G1020" s="2">
        <v>192</v>
      </c>
      <c r="H1020" s="3">
        <v>749</v>
      </c>
      <c r="I1020" s="68" t="str">
        <f>VLOOKUP(C1020,СПРАВОЧНИК!B:D,2,0)</f>
        <v>КОРЕЯ</v>
      </c>
      <c r="J1020" s="68" t="str">
        <f>VLOOKUP(C1020,СПРАВОЧНИК!B:D,3,0)</f>
        <v>ИНОМАРКИ</v>
      </c>
      <c r="K1020" s="69" t="str">
        <f>VLOOKUP(СВОД2023[[#This Row],[ФО]],СПРАВОЧНИК!H:P,2,0)</f>
        <v>Северо-Западный ФО</v>
      </c>
    </row>
    <row r="1021" spans="1:11" x14ac:dyDescent="0.2">
      <c r="A1021" t="s">
        <v>649</v>
      </c>
      <c r="B1021" t="s">
        <v>641</v>
      </c>
      <c r="C1021" s="1" t="s">
        <v>331</v>
      </c>
      <c r="D1021" s="1" t="s">
        <v>946</v>
      </c>
      <c r="E1021" s="2">
        <v>28</v>
      </c>
      <c r="F1021" s="3">
        <v>23</v>
      </c>
      <c r="G1021" s="2">
        <v>234</v>
      </c>
      <c r="H1021" s="3">
        <v>239</v>
      </c>
      <c r="I1021" s="68" t="str">
        <f>VLOOKUP(C1021,СПРАВОЧНИК!B:D,2,0)</f>
        <v>КОРЕЯ</v>
      </c>
      <c r="J1021" s="68" t="str">
        <f>VLOOKUP(C1021,СПРАВОЧНИК!B:D,3,0)</f>
        <v>ИНОМАРКИ</v>
      </c>
      <c r="K1021" s="69" t="str">
        <f>VLOOKUP(СВОД2023[[#This Row],[ФО]],СПРАВОЧНИК!H:P,2,0)</f>
        <v>Северо-Западный ФО</v>
      </c>
    </row>
    <row r="1022" spans="1:11" x14ac:dyDescent="0.2">
      <c r="A1022" t="s">
        <v>649</v>
      </c>
      <c r="B1022" t="s">
        <v>641</v>
      </c>
      <c r="C1022" s="1" t="s">
        <v>331</v>
      </c>
      <c r="D1022" s="1" t="s">
        <v>947</v>
      </c>
      <c r="E1022" s="2">
        <v>18</v>
      </c>
      <c r="F1022" s="3">
        <v>53</v>
      </c>
      <c r="G1022" s="2">
        <v>190</v>
      </c>
      <c r="H1022" s="3">
        <v>320</v>
      </c>
      <c r="I1022" s="68" t="str">
        <f>VLOOKUP(C1022,СПРАВОЧНИК!B:D,2,0)</f>
        <v>КОРЕЯ</v>
      </c>
      <c r="J1022" s="68" t="str">
        <f>VLOOKUP(C1022,СПРАВОЧНИК!B:D,3,0)</f>
        <v>ИНОМАРКИ</v>
      </c>
      <c r="K1022" s="69" t="str">
        <f>VLOOKUP(СВОД2023[[#This Row],[ФО]],СПРАВОЧНИК!H:P,2,0)</f>
        <v>Северо-Западный ФО</v>
      </c>
    </row>
    <row r="1023" spans="1:11" x14ac:dyDescent="0.2">
      <c r="A1023" t="s">
        <v>649</v>
      </c>
      <c r="B1023" t="s">
        <v>641</v>
      </c>
      <c r="C1023" s="1" t="s">
        <v>331</v>
      </c>
      <c r="D1023" s="1" t="s">
        <v>948</v>
      </c>
      <c r="E1023" s="2">
        <v>81</v>
      </c>
      <c r="F1023" s="3">
        <v>53</v>
      </c>
      <c r="G1023" s="2">
        <v>513</v>
      </c>
      <c r="H1023" s="3">
        <v>662</v>
      </c>
      <c r="I1023" s="68" t="str">
        <f>VLOOKUP(C1023,СПРАВОЧНИК!B:D,2,0)</f>
        <v>КОРЕЯ</v>
      </c>
      <c r="J1023" s="68" t="str">
        <f>VLOOKUP(C1023,СПРАВОЧНИК!B:D,3,0)</f>
        <v>ИНОМАРКИ</v>
      </c>
      <c r="K1023" s="69" t="str">
        <f>VLOOKUP(СВОД2023[[#This Row],[ФО]],СПРАВОЧНИК!H:P,2,0)</f>
        <v>Северо-Западный ФО</v>
      </c>
    </row>
    <row r="1024" spans="1:11" x14ac:dyDescent="0.2">
      <c r="A1024" t="s">
        <v>649</v>
      </c>
      <c r="B1024" t="s">
        <v>641</v>
      </c>
      <c r="C1024" s="1" t="s">
        <v>331</v>
      </c>
      <c r="D1024" s="1" t="s">
        <v>1017</v>
      </c>
      <c r="E1024" s="2">
        <v>1</v>
      </c>
      <c r="F1024" s="3">
        <v>4</v>
      </c>
      <c r="G1024" s="2">
        <v>12</v>
      </c>
      <c r="H1024" s="3">
        <v>36</v>
      </c>
      <c r="I1024" s="68" t="str">
        <f>VLOOKUP(C1024,СПРАВОЧНИК!B:D,2,0)</f>
        <v>КОРЕЯ</v>
      </c>
      <c r="J1024" s="68" t="str">
        <f>VLOOKUP(C1024,СПРАВОЧНИК!B:D,3,0)</f>
        <v>ИНОМАРКИ</v>
      </c>
      <c r="K1024" s="69" t="str">
        <f>VLOOKUP(СВОД2023[[#This Row],[ФО]],СПРАВОЧНИК!H:P,2,0)</f>
        <v>Северо-Западный ФО</v>
      </c>
    </row>
    <row r="1025" spans="1:11" x14ac:dyDescent="0.2">
      <c r="A1025" t="s">
        <v>649</v>
      </c>
      <c r="B1025" t="s">
        <v>641</v>
      </c>
      <c r="C1025" s="1" t="s">
        <v>343</v>
      </c>
      <c r="D1025" s="1" t="s">
        <v>344</v>
      </c>
      <c r="E1025" s="2">
        <v>227</v>
      </c>
      <c r="F1025" s="3">
        <v>24</v>
      </c>
      <c r="G1025" s="2">
        <v>1384</v>
      </c>
      <c r="H1025" s="3">
        <v>391</v>
      </c>
      <c r="I1025" s="68" t="str">
        <f>VLOOKUP(C1025,СПРАВОЧНИК!B:D,2,0)</f>
        <v>РОССИЯ</v>
      </c>
      <c r="J1025" s="68" t="str">
        <f>VLOOKUP(C1025,СПРАВОЧНИК!B:D,3,0)</f>
        <v>ОТЕЧЕСТВЕННЫЕ</v>
      </c>
      <c r="K1025" s="69" t="str">
        <f>VLOOKUP(СВОД2023[[#This Row],[ФО]],СПРАВОЧНИК!H:P,2,0)</f>
        <v>Северо-Западный ФО</v>
      </c>
    </row>
    <row r="1026" spans="1:11" x14ac:dyDescent="0.2">
      <c r="A1026" t="s">
        <v>649</v>
      </c>
      <c r="B1026" t="s">
        <v>641</v>
      </c>
      <c r="C1026" s="1" t="s">
        <v>343</v>
      </c>
      <c r="D1026" s="1" t="s">
        <v>345</v>
      </c>
      <c r="E1026" s="2">
        <v>314</v>
      </c>
      <c r="F1026" s="3">
        <v>88</v>
      </c>
      <c r="G1026" s="2">
        <v>2243</v>
      </c>
      <c r="H1026" s="3">
        <v>845</v>
      </c>
      <c r="I1026" s="68" t="str">
        <f>VLOOKUP(C1026,СПРАВОЧНИК!B:D,2,0)</f>
        <v>РОССИЯ</v>
      </c>
      <c r="J1026" s="68" t="str">
        <f>VLOOKUP(C1026,СПРАВОЧНИК!B:D,3,0)</f>
        <v>ОТЕЧЕСТВЕННЫЕ</v>
      </c>
      <c r="K1026" s="69" t="str">
        <f>VLOOKUP(СВОД2023[[#This Row],[ФО]],СПРАВОЧНИК!H:P,2,0)</f>
        <v>Северо-Западный ФО</v>
      </c>
    </row>
    <row r="1027" spans="1:11" x14ac:dyDescent="0.2">
      <c r="A1027" t="s">
        <v>649</v>
      </c>
      <c r="B1027" t="s">
        <v>641</v>
      </c>
      <c r="C1027" s="1" t="s">
        <v>343</v>
      </c>
      <c r="D1027" s="1" t="s">
        <v>346</v>
      </c>
      <c r="E1027" s="2"/>
      <c r="F1027" s="3">
        <v>15</v>
      </c>
      <c r="G1027" s="2">
        <v>1</v>
      </c>
      <c r="H1027" s="3">
        <v>145</v>
      </c>
      <c r="I1027" s="68" t="str">
        <f>VLOOKUP(C1027,СПРАВОЧНИК!B:D,2,0)</f>
        <v>РОССИЯ</v>
      </c>
      <c r="J1027" s="68" t="str">
        <f>VLOOKUP(C1027,СПРАВОЧНИК!B:D,3,0)</f>
        <v>ОТЕЧЕСТВЕННЫЕ</v>
      </c>
      <c r="K1027" s="69" t="str">
        <f>VLOOKUP(СВОД2023[[#This Row],[ФО]],СПРАВОЧНИК!H:P,2,0)</f>
        <v>Северо-Западный ФО</v>
      </c>
    </row>
    <row r="1028" spans="1:11" x14ac:dyDescent="0.2">
      <c r="A1028" t="s">
        <v>649</v>
      </c>
      <c r="B1028" t="s">
        <v>641</v>
      </c>
      <c r="C1028" s="1" t="s">
        <v>343</v>
      </c>
      <c r="D1028" s="1" t="s">
        <v>347</v>
      </c>
      <c r="E1028" s="2">
        <v>853</v>
      </c>
      <c r="F1028" s="3">
        <v>130</v>
      </c>
      <c r="G1028" s="2">
        <v>4442</v>
      </c>
      <c r="H1028" s="3">
        <v>791</v>
      </c>
      <c r="I1028" s="68" t="str">
        <f>VLOOKUP(C1028,СПРАВОЧНИК!B:D,2,0)</f>
        <v>РОССИЯ</v>
      </c>
      <c r="J1028" s="68" t="str">
        <f>VLOOKUP(C1028,СПРАВОЧНИК!B:D,3,0)</f>
        <v>ОТЕЧЕСТВЕННЫЕ</v>
      </c>
      <c r="K1028" s="69" t="str">
        <f>VLOOKUP(СВОД2023[[#This Row],[ФО]],СПРАВОЧНИК!H:P,2,0)</f>
        <v>Северо-Западный ФО</v>
      </c>
    </row>
    <row r="1029" spans="1:11" x14ac:dyDescent="0.2">
      <c r="A1029" t="s">
        <v>649</v>
      </c>
      <c r="B1029" t="s">
        <v>641</v>
      </c>
      <c r="C1029" s="1" t="s">
        <v>343</v>
      </c>
      <c r="D1029" s="1" t="s">
        <v>348</v>
      </c>
      <c r="E1029" s="2">
        <v>370</v>
      </c>
      <c r="F1029" s="3">
        <v>87</v>
      </c>
      <c r="G1029" s="2">
        <v>2426</v>
      </c>
      <c r="H1029" s="3">
        <v>496</v>
      </c>
      <c r="I1029" s="68" t="str">
        <f>VLOOKUP(C1029,СПРАВОЧНИК!B:D,2,0)</f>
        <v>РОССИЯ</v>
      </c>
      <c r="J1029" s="68" t="str">
        <f>VLOOKUP(C1029,СПРАВОЧНИК!B:D,3,0)</f>
        <v>ОТЕЧЕСТВЕННЫЕ</v>
      </c>
      <c r="K1029" s="69" t="str">
        <f>VLOOKUP(СВОД2023[[#This Row],[ФО]],СПРАВОЧНИК!H:P,2,0)</f>
        <v>Северо-Западный ФО</v>
      </c>
    </row>
    <row r="1030" spans="1:11" x14ac:dyDescent="0.2">
      <c r="A1030" t="s">
        <v>649</v>
      </c>
      <c r="B1030" t="s">
        <v>641</v>
      </c>
      <c r="C1030" s="1" t="s">
        <v>343</v>
      </c>
      <c r="D1030" s="1" t="s">
        <v>349</v>
      </c>
      <c r="E1030" s="2"/>
      <c r="F1030" s="3">
        <v>2</v>
      </c>
      <c r="G1030" s="2"/>
      <c r="H1030" s="3">
        <v>22</v>
      </c>
      <c r="I1030" s="68" t="str">
        <f>VLOOKUP(C1030,СПРАВОЧНИК!B:D,2,0)</f>
        <v>РОССИЯ</v>
      </c>
      <c r="J1030" s="68" t="str">
        <f>VLOOKUP(C1030,СПРАВОЧНИК!B:D,3,0)</f>
        <v>ОТЕЧЕСТВЕННЫЕ</v>
      </c>
      <c r="K1030" s="69" t="str">
        <f>VLOOKUP(СВОД2023[[#This Row],[ФО]],СПРАВОЧНИК!H:P,2,0)</f>
        <v>Северо-Западный ФО</v>
      </c>
    </row>
    <row r="1031" spans="1:11" x14ac:dyDescent="0.2">
      <c r="A1031" t="s">
        <v>649</v>
      </c>
      <c r="B1031" t="s">
        <v>641</v>
      </c>
      <c r="C1031" s="1" t="s">
        <v>343</v>
      </c>
      <c r="D1031" s="1" t="s">
        <v>350</v>
      </c>
      <c r="E1031" s="2">
        <v>228</v>
      </c>
      <c r="F1031" s="3">
        <v>51</v>
      </c>
      <c r="G1031" s="2">
        <v>1225</v>
      </c>
      <c r="H1031" s="3">
        <v>333</v>
      </c>
      <c r="I1031" s="68" t="str">
        <f>VLOOKUP(C1031,СПРАВОЧНИК!B:D,2,0)</f>
        <v>РОССИЯ</v>
      </c>
      <c r="J1031" s="68" t="str">
        <f>VLOOKUP(C1031,СПРАВОЧНИК!B:D,3,0)</f>
        <v>ОТЕЧЕСТВЕННЫЕ</v>
      </c>
      <c r="K1031" s="69" t="str">
        <f>VLOOKUP(СВОД2023[[#This Row],[ФО]],СПРАВОЧНИК!H:P,2,0)</f>
        <v>Северо-Западный ФО</v>
      </c>
    </row>
    <row r="1032" spans="1:11" x14ac:dyDescent="0.2">
      <c r="A1032" t="s">
        <v>649</v>
      </c>
      <c r="B1032" t="s">
        <v>641</v>
      </c>
      <c r="C1032" s="1" t="s">
        <v>343</v>
      </c>
      <c r="D1032" s="1" t="s">
        <v>351</v>
      </c>
      <c r="E1032" s="2"/>
      <c r="F1032" s="3"/>
      <c r="G1032" s="2"/>
      <c r="H1032" s="3">
        <v>44</v>
      </c>
      <c r="I1032" s="68" t="str">
        <f>VLOOKUP(C1032,СПРАВОЧНИК!B:D,2,0)</f>
        <v>РОССИЯ</v>
      </c>
      <c r="J1032" s="68" t="str">
        <f>VLOOKUP(C1032,СПРАВОЧНИК!B:D,3,0)</f>
        <v>ОТЕЧЕСТВЕННЫЕ</v>
      </c>
      <c r="K1032" s="69" t="str">
        <f>VLOOKUP(СВОД2023[[#This Row],[ФО]],СПРАВОЧНИК!H:P,2,0)</f>
        <v>Северо-Западный ФО</v>
      </c>
    </row>
    <row r="1033" spans="1:11" x14ac:dyDescent="0.2">
      <c r="A1033" t="s">
        <v>649</v>
      </c>
      <c r="B1033" t="s">
        <v>641</v>
      </c>
      <c r="C1033" s="1" t="s">
        <v>343</v>
      </c>
      <c r="D1033" s="1" t="s">
        <v>352</v>
      </c>
      <c r="E1033" s="2">
        <v>3</v>
      </c>
      <c r="F1033" s="3">
        <v>115</v>
      </c>
      <c r="G1033" s="2">
        <v>78</v>
      </c>
      <c r="H1033" s="3">
        <v>1287</v>
      </c>
      <c r="I1033" s="68" t="str">
        <f>VLOOKUP(C1033,СПРАВОЧНИК!B:D,2,0)</f>
        <v>РОССИЯ</v>
      </c>
      <c r="J1033" s="68" t="str">
        <f>VLOOKUP(C1033,СПРАВОЧНИК!B:D,3,0)</f>
        <v>ОТЕЧЕСТВЕННЫЕ</v>
      </c>
      <c r="K1033" s="69" t="str">
        <f>VLOOKUP(СВОД2023[[#This Row],[ФО]],СПРАВОЧНИК!H:P,2,0)</f>
        <v>Северо-Западный ФО</v>
      </c>
    </row>
    <row r="1034" spans="1:11" x14ac:dyDescent="0.2">
      <c r="A1034" t="s">
        <v>649</v>
      </c>
      <c r="B1034" t="s">
        <v>641</v>
      </c>
      <c r="C1034" s="1" t="s">
        <v>343</v>
      </c>
      <c r="D1034" s="1" t="s">
        <v>353</v>
      </c>
      <c r="E1034" s="2">
        <v>199</v>
      </c>
      <c r="F1034" s="3">
        <v>191</v>
      </c>
      <c r="G1034" s="2">
        <v>382</v>
      </c>
      <c r="H1034" s="3">
        <v>2099</v>
      </c>
      <c r="I1034" s="68" t="str">
        <f>VLOOKUP(C1034,СПРАВОЧНИК!B:D,2,0)</f>
        <v>РОССИЯ</v>
      </c>
      <c r="J1034" s="68" t="str">
        <f>VLOOKUP(C1034,СПРАВОЧНИК!B:D,3,0)</f>
        <v>ОТЕЧЕСТВЕННЫЕ</v>
      </c>
      <c r="K1034" s="69" t="str">
        <f>VLOOKUP(СВОД2023[[#This Row],[ФО]],СПРАВОЧНИК!H:P,2,0)</f>
        <v>Северо-Западный ФО</v>
      </c>
    </row>
    <row r="1035" spans="1:11" x14ac:dyDescent="0.2">
      <c r="A1035" t="s">
        <v>649</v>
      </c>
      <c r="B1035" t="s">
        <v>641</v>
      </c>
      <c r="C1035" s="1" t="s">
        <v>343</v>
      </c>
      <c r="D1035" s="1" t="s">
        <v>354</v>
      </c>
      <c r="E1035" s="2">
        <v>1</v>
      </c>
      <c r="F1035" s="3">
        <v>39</v>
      </c>
      <c r="G1035" s="2">
        <v>17</v>
      </c>
      <c r="H1035" s="3">
        <v>410</v>
      </c>
      <c r="I1035" s="68" t="str">
        <f>VLOOKUP(C1035,СПРАВОЧНИК!B:D,2,0)</f>
        <v>РОССИЯ</v>
      </c>
      <c r="J1035" s="68" t="str">
        <f>VLOOKUP(C1035,СПРАВОЧНИК!B:D,3,0)</f>
        <v>ОТЕЧЕСТВЕННЫЕ</v>
      </c>
      <c r="K1035" s="69" t="str">
        <f>VLOOKUP(СВОД2023[[#This Row],[ФО]],СПРАВОЧНИК!H:P,2,0)</f>
        <v>Северо-Западный ФО</v>
      </c>
    </row>
    <row r="1036" spans="1:11" x14ac:dyDescent="0.2">
      <c r="A1036" t="s">
        <v>649</v>
      </c>
      <c r="B1036" t="s">
        <v>641</v>
      </c>
      <c r="C1036" s="1" t="s">
        <v>355</v>
      </c>
      <c r="D1036" s="1" t="s">
        <v>356</v>
      </c>
      <c r="E1036" s="2"/>
      <c r="F1036" s="3"/>
      <c r="G1036" s="2"/>
      <c r="H1036" s="3">
        <v>1</v>
      </c>
      <c r="I1036" s="68" t="str">
        <f>VLOOKUP(C1036,СПРАВОЧНИК!B:D,2,0)</f>
        <v>ЕВРОПА</v>
      </c>
      <c r="J1036" s="68" t="str">
        <f>VLOOKUP(C1036,СПРАВОЧНИК!B:D,3,0)</f>
        <v>ИНОМАРКИ</v>
      </c>
      <c r="K1036" s="69" t="str">
        <f>VLOOKUP(СВОД2023[[#This Row],[ФО]],СПРАВОЧНИК!H:P,2,0)</f>
        <v>Северо-Западный ФО</v>
      </c>
    </row>
    <row r="1037" spans="1:11" x14ac:dyDescent="0.2">
      <c r="A1037" t="s">
        <v>649</v>
      </c>
      <c r="B1037" t="s">
        <v>641</v>
      </c>
      <c r="C1037" s="1" t="s">
        <v>355</v>
      </c>
      <c r="D1037" s="1" t="s">
        <v>357</v>
      </c>
      <c r="E1037" s="2"/>
      <c r="F1037" s="3"/>
      <c r="G1037" s="2">
        <v>3</v>
      </c>
      <c r="H1037" s="3"/>
      <c r="I1037" s="68" t="str">
        <f>VLOOKUP(C1037,СПРАВОЧНИК!B:D,2,0)</f>
        <v>ЕВРОПА</v>
      </c>
      <c r="J1037" s="68" t="str">
        <f>VLOOKUP(C1037,СПРАВОЧНИК!B:D,3,0)</f>
        <v>ИНОМАРКИ</v>
      </c>
      <c r="K1037" s="69" t="str">
        <f>VLOOKUP(СВОД2023[[#This Row],[ФО]],СПРАВОЧНИК!H:P,2,0)</f>
        <v>Северо-Западный ФО</v>
      </c>
    </row>
    <row r="1038" spans="1:11" x14ac:dyDescent="0.2">
      <c r="A1038" t="s">
        <v>649</v>
      </c>
      <c r="B1038" t="s">
        <v>641</v>
      </c>
      <c r="C1038" s="1" t="s">
        <v>355</v>
      </c>
      <c r="D1038" s="1" t="s">
        <v>358</v>
      </c>
      <c r="E1038" s="2">
        <v>2</v>
      </c>
      <c r="F1038" s="3"/>
      <c r="G1038" s="2">
        <v>7</v>
      </c>
      <c r="H1038" s="3"/>
      <c r="I1038" s="68" t="str">
        <f>VLOOKUP(C1038,СПРАВОЧНИК!B:D,2,0)</f>
        <v>ЕВРОПА</v>
      </c>
      <c r="J1038" s="68" t="str">
        <f>VLOOKUP(C1038,СПРАВОЧНИК!B:D,3,0)</f>
        <v>ИНОМАРКИ</v>
      </c>
      <c r="K1038" s="69" t="str">
        <f>VLOOKUP(СВОД2023[[#This Row],[ФО]],СПРАВОЧНИК!H:P,2,0)</f>
        <v>Северо-Западный ФО</v>
      </c>
    </row>
    <row r="1039" spans="1:11" x14ac:dyDescent="0.2">
      <c r="A1039" t="s">
        <v>649</v>
      </c>
      <c r="B1039" t="s">
        <v>641</v>
      </c>
      <c r="C1039" s="1" t="s">
        <v>359</v>
      </c>
      <c r="D1039" s="1" t="s">
        <v>360</v>
      </c>
      <c r="E1039" s="2">
        <v>4</v>
      </c>
      <c r="F1039" s="3">
        <v>4</v>
      </c>
      <c r="G1039" s="2">
        <v>18</v>
      </c>
      <c r="H1039" s="3">
        <v>53</v>
      </c>
      <c r="I1039" s="68" t="str">
        <f>VLOOKUP(C1039,СПРАВОЧНИК!B:D,2,0)</f>
        <v>ЕВРОПА</v>
      </c>
      <c r="J1039" s="68" t="str">
        <f>VLOOKUP(C1039,СПРАВОЧНИК!B:D,3,0)</f>
        <v>ИНОМАРКИ</v>
      </c>
      <c r="K1039" s="69" t="str">
        <f>VLOOKUP(СВОД2023[[#This Row],[ФО]],СПРАВОЧНИК!H:P,2,0)</f>
        <v>Северо-Западный ФО</v>
      </c>
    </row>
    <row r="1040" spans="1:11" x14ac:dyDescent="0.2">
      <c r="A1040" t="s">
        <v>649</v>
      </c>
      <c r="B1040" t="s">
        <v>641</v>
      </c>
      <c r="C1040" s="1" t="s">
        <v>359</v>
      </c>
      <c r="D1040" s="1" t="s">
        <v>361</v>
      </c>
      <c r="E1040" s="2"/>
      <c r="F1040" s="3"/>
      <c r="G1040" s="2">
        <v>1</v>
      </c>
      <c r="H1040" s="3">
        <v>1</v>
      </c>
      <c r="I1040" s="68" t="str">
        <f>VLOOKUP(C1040,СПРАВОЧНИК!B:D,2,0)</f>
        <v>ЕВРОПА</v>
      </c>
      <c r="J1040" s="68" t="str">
        <f>VLOOKUP(C1040,СПРАВОЧНИК!B:D,3,0)</f>
        <v>ИНОМАРКИ</v>
      </c>
      <c r="K1040" s="69" t="str">
        <f>VLOOKUP(СВОД2023[[#This Row],[ФО]],СПРАВОЧНИК!H:P,2,0)</f>
        <v>Северо-Западный ФО</v>
      </c>
    </row>
    <row r="1041" spans="1:11" x14ac:dyDescent="0.2">
      <c r="A1041" t="s">
        <v>649</v>
      </c>
      <c r="B1041" t="s">
        <v>641</v>
      </c>
      <c r="C1041" s="1" t="s">
        <v>359</v>
      </c>
      <c r="D1041" s="1" t="s">
        <v>362</v>
      </c>
      <c r="E1041" s="2">
        <v>1</v>
      </c>
      <c r="F1041" s="3">
        <v>1</v>
      </c>
      <c r="G1041" s="2">
        <v>8</v>
      </c>
      <c r="H1041" s="3">
        <v>32</v>
      </c>
      <c r="I1041" s="68" t="str">
        <f>VLOOKUP(C1041,СПРАВОЧНИК!B:D,2,0)</f>
        <v>ЕВРОПА</v>
      </c>
      <c r="J1041" s="68" t="str">
        <f>VLOOKUP(C1041,СПРАВОЧНИК!B:D,3,0)</f>
        <v>ИНОМАРКИ</v>
      </c>
      <c r="K1041" s="69" t="str">
        <f>VLOOKUP(СВОД2023[[#This Row],[ФО]],СПРАВОЧНИК!H:P,2,0)</f>
        <v>Северо-Западный ФО</v>
      </c>
    </row>
    <row r="1042" spans="1:11" x14ac:dyDescent="0.2">
      <c r="A1042" t="s">
        <v>649</v>
      </c>
      <c r="B1042" t="s">
        <v>641</v>
      </c>
      <c r="C1042" s="1" t="s">
        <v>359</v>
      </c>
      <c r="D1042" s="1" t="s">
        <v>363</v>
      </c>
      <c r="E1042" s="2">
        <v>12</v>
      </c>
      <c r="F1042" s="3"/>
      <c r="G1042" s="2">
        <v>76</v>
      </c>
      <c r="H1042" s="3">
        <v>60</v>
      </c>
      <c r="I1042" s="68" t="str">
        <f>VLOOKUP(C1042,СПРАВОЧНИК!B:D,2,0)</f>
        <v>ЕВРОПА</v>
      </c>
      <c r="J1042" s="68" t="str">
        <f>VLOOKUP(C1042,СПРАВОЧНИК!B:D,3,0)</f>
        <v>ИНОМАРКИ</v>
      </c>
      <c r="K1042" s="69" t="str">
        <f>VLOOKUP(СВОД2023[[#This Row],[ФО]],СПРАВОЧНИК!H:P,2,0)</f>
        <v>Северо-Западный ФО</v>
      </c>
    </row>
    <row r="1043" spans="1:11" x14ac:dyDescent="0.2">
      <c r="A1043" t="s">
        <v>649</v>
      </c>
      <c r="B1043" t="s">
        <v>641</v>
      </c>
      <c r="C1043" s="1" t="s">
        <v>359</v>
      </c>
      <c r="D1043" s="1" t="s">
        <v>364</v>
      </c>
      <c r="E1043" s="2"/>
      <c r="F1043" s="3">
        <v>4</v>
      </c>
      <c r="G1043" s="2">
        <v>4</v>
      </c>
      <c r="H1043" s="3">
        <v>34</v>
      </c>
      <c r="I1043" s="68" t="str">
        <f>VLOOKUP(C1043,СПРАВОЧНИК!B:D,2,0)</f>
        <v>ЕВРОПА</v>
      </c>
      <c r="J1043" s="68" t="str">
        <f>VLOOKUP(C1043,СПРАВОЧНИК!B:D,3,0)</f>
        <v>ИНОМАРКИ</v>
      </c>
      <c r="K1043" s="69" t="str">
        <f>VLOOKUP(СВОД2023[[#This Row],[ФО]],СПРАВОЧНИК!H:P,2,0)</f>
        <v>Северо-Западный ФО</v>
      </c>
    </row>
    <row r="1044" spans="1:11" x14ac:dyDescent="0.2">
      <c r="A1044" t="s">
        <v>649</v>
      </c>
      <c r="B1044" t="s">
        <v>641</v>
      </c>
      <c r="C1044" s="1" t="s">
        <v>359</v>
      </c>
      <c r="D1044" s="1" t="s">
        <v>365</v>
      </c>
      <c r="E1044" s="2">
        <v>6</v>
      </c>
      <c r="F1044" s="3">
        <v>3</v>
      </c>
      <c r="G1044" s="2">
        <v>31</v>
      </c>
      <c r="H1044" s="3">
        <v>53</v>
      </c>
      <c r="I1044" s="68" t="str">
        <f>VLOOKUP(C1044,СПРАВОЧНИК!B:D,2,0)</f>
        <v>ЕВРОПА</v>
      </c>
      <c r="J1044" s="68" t="str">
        <f>VLOOKUP(C1044,СПРАВОЧНИК!B:D,3,0)</f>
        <v>ИНОМАРКИ</v>
      </c>
      <c r="K1044" s="69" t="str">
        <f>VLOOKUP(СВОД2023[[#This Row],[ФО]],СПРАВОЧНИК!H:P,2,0)</f>
        <v>Северо-Западный ФО</v>
      </c>
    </row>
    <row r="1045" spans="1:11" x14ac:dyDescent="0.2">
      <c r="A1045" t="s">
        <v>649</v>
      </c>
      <c r="B1045" t="s">
        <v>641</v>
      </c>
      <c r="C1045" s="1" t="s">
        <v>359</v>
      </c>
      <c r="D1045" s="1" t="s">
        <v>366</v>
      </c>
      <c r="E1045" s="2">
        <v>3</v>
      </c>
      <c r="F1045" s="3">
        <v>2</v>
      </c>
      <c r="G1045" s="2">
        <v>8</v>
      </c>
      <c r="H1045" s="3">
        <v>15</v>
      </c>
      <c r="I1045" s="68" t="str">
        <f>VLOOKUP(C1045,СПРАВОЧНИК!B:D,2,0)</f>
        <v>ЕВРОПА</v>
      </c>
      <c r="J1045" s="68" t="str">
        <f>VLOOKUP(C1045,СПРАВОЧНИК!B:D,3,0)</f>
        <v>ИНОМАРКИ</v>
      </c>
      <c r="K1045" s="69" t="str">
        <f>VLOOKUP(СВОД2023[[#This Row],[ФО]],СПРАВОЧНИК!H:P,2,0)</f>
        <v>Северо-Западный ФО</v>
      </c>
    </row>
    <row r="1046" spans="1:11" x14ac:dyDescent="0.2">
      <c r="A1046" t="s">
        <v>649</v>
      </c>
      <c r="B1046" t="s">
        <v>641</v>
      </c>
      <c r="C1046" s="1" t="s">
        <v>369</v>
      </c>
      <c r="D1046" s="1" t="s">
        <v>371</v>
      </c>
      <c r="E1046" s="2"/>
      <c r="F1046" s="3">
        <v>3</v>
      </c>
      <c r="G1046" s="2">
        <v>7</v>
      </c>
      <c r="H1046" s="3">
        <v>19</v>
      </c>
      <c r="I1046" s="68" t="str">
        <f>VLOOKUP(C1046,СПРАВОЧНИК!B:D,2,0)</f>
        <v>ЯПОНИЯ</v>
      </c>
      <c r="J1046" s="68" t="str">
        <f>VLOOKUP(C1046,СПРАВОЧНИК!B:D,3,0)</f>
        <v>ИНОМАРКИ</v>
      </c>
      <c r="K1046" s="69" t="str">
        <f>VLOOKUP(СВОД2023[[#This Row],[ФО]],СПРАВОЧНИК!H:P,2,0)</f>
        <v>Северо-Западный ФО</v>
      </c>
    </row>
    <row r="1047" spans="1:11" x14ac:dyDescent="0.2">
      <c r="A1047" t="s">
        <v>649</v>
      </c>
      <c r="B1047" t="s">
        <v>641</v>
      </c>
      <c r="C1047" s="1" t="s">
        <v>369</v>
      </c>
      <c r="D1047" s="1" t="s">
        <v>372</v>
      </c>
      <c r="E1047" s="2"/>
      <c r="F1047" s="3"/>
      <c r="G1047" s="2">
        <v>8</v>
      </c>
      <c r="H1047" s="3">
        <v>14</v>
      </c>
      <c r="I1047" s="68" t="str">
        <f>VLOOKUP(C1047,СПРАВОЧНИК!B:D,2,0)</f>
        <v>ЯПОНИЯ</v>
      </c>
      <c r="J1047" s="68" t="str">
        <f>VLOOKUP(C1047,СПРАВОЧНИК!B:D,3,0)</f>
        <v>ИНОМАРКИ</v>
      </c>
      <c r="K1047" s="69" t="str">
        <f>VLOOKUP(СВОД2023[[#This Row],[ФО]],СПРАВОЧНИК!H:P,2,0)</f>
        <v>Северо-Западный ФО</v>
      </c>
    </row>
    <row r="1048" spans="1:11" x14ac:dyDescent="0.2">
      <c r="A1048" t="s">
        <v>649</v>
      </c>
      <c r="B1048" t="s">
        <v>641</v>
      </c>
      <c r="C1048" s="1" t="s">
        <v>369</v>
      </c>
      <c r="D1048" s="1" t="s">
        <v>373</v>
      </c>
      <c r="E1048" s="2"/>
      <c r="F1048" s="3"/>
      <c r="G1048" s="2">
        <v>1</v>
      </c>
      <c r="H1048" s="3">
        <v>1</v>
      </c>
      <c r="I1048" s="68" t="str">
        <f>VLOOKUP(C1048,СПРАВОЧНИК!B:D,2,0)</f>
        <v>ЯПОНИЯ</v>
      </c>
      <c r="J1048" s="68" t="str">
        <f>VLOOKUP(C1048,СПРАВОЧНИК!B:D,3,0)</f>
        <v>ИНОМАРКИ</v>
      </c>
      <c r="K1048" s="69" t="str">
        <f>VLOOKUP(СВОД2023[[#This Row],[ФО]],СПРАВОЧНИК!H:P,2,0)</f>
        <v>Северо-Западный ФО</v>
      </c>
    </row>
    <row r="1049" spans="1:11" x14ac:dyDescent="0.2">
      <c r="A1049" t="s">
        <v>649</v>
      </c>
      <c r="B1049" t="s">
        <v>641</v>
      </c>
      <c r="C1049" s="1" t="s">
        <v>369</v>
      </c>
      <c r="D1049" s="1" t="s">
        <v>374</v>
      </c>
      <c r="E1049" s="2">
        <v>1</v>
      </c>
      <c r="F1049" s="3"/>
      <c r="G1049" s="2">
        <v>1</v>
      </c>
      <c r="H1049" s="3"/>
      <c r="I1049" s="68" t="str">
        <f>VLOOKUP(C1049,СПРАВОЧНИК!B:D,2,0)</f>
        <v>ЯПОНИЯ</v>
      </c>
      <c r="J1049" s="68" t="str">
        <f>VLOOKUP(C1049,СПРАВОЧНИК!B:D,3,0)</f>
        <v>ИНОМАРКИ</v>
      </c>
      <c r="K1049" s="69" t="str">
        <f>VLOOKUP(СВОД2023[[#This Row],[ФО]],СПРАВОЧНИК!H:P,2,0)</f>
        <v>Северо-Западный ФО</v>
      </c>
    </row>
    <row r="1050" spans="1:11" x14ac:dyDescent="0.2">
      <c r="A1050" t="s">
        <v>649</v>
      </c>
      <c r="B1050" t="s">
        <v>641</v>
      </c>
      <c r="C1050" s="1" t="s">
        <v>369</v>
      </c>
      <c r="D1050" s="1" t="s">
        <v>375</v>
      </c>
      <c r="E1050" s="2">
        <v>1</v>
      </c>
      <c r="F1050" s="3"/>
      <c r="G1050" s="2">
        <v>2</v>
      </c>
      <c r="H1050" s="3"/>
      <c r="I1050" s="68" t="str">
        <f>VLOOKUP(C1050,СПРАВОЧНИК!B:D,2,0)</f>
        <v>ЯПОНИЯ</v>
      </c>
      <c r="J1050" s="68" t="str">
        <f>VLOOKUP(C1050,СПРАВОЧНИК!B:D,3,0)</f>
        <v>ИНОМАРКИ</v>
      </c>
      <c r="K1050" s="69" t="str">
        <f>VLOOKUP(СВОД2023[[#This Row],[ФО]],СПРАВОЧНИК!H:P,2,0)</f>
        <v>Северо-Западный ФО</v>
      </c>
    </row>
    <row r="1051" spans="1:11" x14ac:dyDescent="0.2">
      <c r="A1051" t="s">
        <v>649</v>
      </c>
      <c r="B1051" t="s">
        <v>641</v>
      </c>
      <c r="C1051" s="1" t="s">
        <v>369</v>
      </c>
      <c r="D1051" s="1" t="s">
        <v>376</v>
      </c>
      <c r="E1051" s="2">
        <v>6</v>
      </c>
      <c r="F1051" s="3">
        <v>4</v>
      </c>
      <c r="G1051" s="2">
        <v>50</v>
      </c>
      <c r="H1051" s="3">
        <v>34</v>
      </c>
      <c r="I1051" s="68" t="str">
        <f>VLOOKUP(C1051,СПРАВОЧНИК!B:D,2,0)</f>
        <v>ЯПОНИЯ</v>
      </c>
      <c r="J1051" s="68" t="str">
        <f>VLOOKUP(C1051,СПРАВОЧНИК!B:D,3,0)</f>
        <v>ИНОМАРКИ</v>
      </c>
      <c r="K1051" s="69" t="str">
        <f>VLOOKUP(СВОД2023[[#This Row],[ФО]],СПРАВОЧНИК!H:P,2,0)</f>
        <v>Северо-Западный ФО</v>
      </c>
    </row>
    <row r="1052" spans="1:11" x14ac:dyDescent="0.2">
      <c r="A1052" t="s">
        <v>649</v>
      </c>
      <c r="B1052" t="s">
        <v>641</v>
      </c>
      <c r="C1052" s="1" t="s">
        <v>369</v>
      </c>
      <c r="D1052" s="1" t="s">
        <v>377</v>
      </c>
      <c r="E1052" s="2">
        <v>1</v>
      </c>
      <c r="F1052" s="3">
        <v>2</v>
      </c>
      <c r="G1052" s="2">
        <v>18</v>
      </c>
      <c r="H1052" s="3">
        <v>31</v>
      </c>
      <c r="I1052" s="68" t="str">
        <f>VLOOKUP(C1052,СПРАВОЧНИК!B:D,2,0)</f>
        <v>ЯПОНИЯ</v>
      </c>
      <c r="J1052" s="68" t="str">
        <f>VLOOKUP(C1052,СПРАВОЧНИК!B:D,3,0)</f>
        <v>ИНОМАРКИ</v>
      </c>
      <c r="K1052" s="69" t="str">
        <f>VLOOKUP(СВОД2023[[#This Row],[ФО]],СПРАВОЧНИК!H:P,2,0)</f>
        <v>Северо-Западный ФО</v>
      </c>
    </row>
    <row r="1053" spans="1:11" x14ac:dyDescent="0.2">
      <c r="A1053" t="s">
        <v>649</v>
      </c>
      <c r="B1053" t="s">
        <v>641</v>
      </c>
      <c r="C1053" s="1" t="s">
        <v>369</v>
      </c>
      <c r="D1053" s="1" t="s">
        <v>378</v>
      </c>
      <c r="E1053" s="2">
        <v>14</v>
      </c>
      <c r="F1053" s="3">
        <v>1</v>
      </c>
      <c r="G1053" s="2">
        <v>77</v>
      </c>
      <c r="H1053" s="3">
        <v>141</v>
      </c>
      <c r="I1053" s="68" t="str">
        <f>VLOOKUP(C1053,СПРАВОЧНИК!B:D,2,0)</f>
        <v>ЯПОНИЯ</v>
      </c>
      <c r="J1053" s="68" t="str">
        <f>VLOOKUP(C1053,СПРАВОЧНИК!B:D,3,0)</f>
        <v>ИНОМАРКИ</v>
      </c>
      <c r="K1053" s="69" t="str">
        <f>VLOOKUP(СВОД2023[[#This Row],[ФО]],СПРАВОЧНИК!H:P,2,0)</f>
        <v>Северо-Западный ФО</v>
      </c>
    </row>
    <row r="1054" spans="1:11" x14ac:dyDescent="0.2">
      <c r="A1054" t="s">
        <v>649</v>
      </c>
      <c r="B1054" t="s">
        <v>641</v>
      </c>
      <c r="C1054" s="1" t="s">
        <v>369</v>
      </c>
      <c r="D1054" s="1" t="s">
        <v>379</v>
      </c>
      <c r="E1054" s="2"/>
      <c r="F1054" s="3"/>
      <c r="G1054" s="2">
        <v>1</v>
      </c>
      <c r="H1054" s="3">
        <v>2</v>
      </c>
      <c r="I1054" s="68" t="str">
        <f>VLOOKUP(C1054,СПРАВОЧНИК!B:D,2,0)</f>
        <v>ЯПОНИЯ</v>
      </c>
      <c r="J1054" s="68" t="str">
        <f>VLOOKUP(C1054,СПРАВОЧНИК!B:D,3,0)</f>
        <v>ИНОМАРКИ</v>
      </c>
      <c r="K1054" s="69" t="str">
        <f>VLOOKUP(СВОД2023[[#This Row],[ФО]],СПРАВОЧНИК!H:P,2,0)</f>
        <v>Северо-Западный ФО</v>
      </c>
    </row>
    <row r="1055" spans="1:11" x14ac:dyDescent="0.2">
      <c r="A1055" t="s">
        <v>649</v>
      </c>
      <c r="B1055" t="s">
        <v>641</v>
      </c>
      <c r="C1055" s="1" t="s">
        <v>380</v>
      </c>
      <c r="D1055" s="1" t="s">
        <v>381</v>
      </c>
      <c r="E1055" s="2">
        <v>1</v>
      </c>
      <c r="F1055" s="3"/>
      <c r="G1055" s="2">
        <v>3</v>
      </c>
      <c r="H1055" s="3"/>
      <c r="I1055" s="68" t="str">
        <f>VLOOKUP(C1055,СПРАВОЧНИК!B:D,2,0)</f>
        <v>КИТАЙ</v>
      </c>
      <c r="J1055" s="68" t="str">
        <f>VLOOKUP(C1055,СПРАВОЧНИК!B:D,3,0)</f>
        <v>ИНОМАРКИ</v>
      </c>
      <c r="K1055" s="69" t="str">
        <f>VLOOKUP(СВОД2023[[#This Row],[ФО]],СПРАВОЧНИК!H:P,2,0)</f>
        <v>Северо-Западный ФО</v>
      </c>
    </row>
    <row r="1056" spans="1:11" x14ac:dyDescent="0.2">
      <c r="A1056" t="s">
        <v>649</v>
      </c>
      <c r="B1056" t="s">
        <v>641</v>
      </c>
      <c r="C1056" s="1" t="s">
        <v>380</v>
      </c>
      <c r="D1056" s="1" t="s">
        <v>681</v>
      </c>
      <c r="E1056" s="2">
        <v>2</v>
      </c>
      <c r="F1056" s="3"/>
      <c r="G1056" s="2">
        <v>2</v>
      </c>
      <c r="H1056" s="3"/>
      <c r="I1056" s="68" t="str">
        <f>VLOOKUP(C1056,СПРАВОЧНИК!B:D,2,0)</f>
        <v>КИТАЙ</v>
      </c>
      <c r="J1056" s="68" t="str">
        <f>VLOOKUP(C1056,СПРАВОЧНИК!B:D,3,0)</f>
        <v>ИНОМАРКИ</v>
      </c>
      <c r="K1056" s="69" t="str">
        <f>VLOOKUP(СВОД2023[[#This Row],[ФО]],СПРАВОЧНИК!H:P,2,0)</f>
        <v>Северо-Западный ФО</v>
      </c>
    </row>
    <row r="1057" spans="1:11" x14ac:dyDescent="0.2">
      <c r="A1057" t="s">
        <v>649</v>
      </c>
      <c r="B1057" t="s">
        <v>641</v>
      </c>
      <c r="C1057" s="1" t="s">
        <v>380</v>
      </c>
      <c r="D1057" s="1" t="s">
        <v>382</v>
      </c>
      <c r="E1057" s="2">
        <v>3</v>
      </c>
      <c r="F1057" s="3"/>
      <c r="G1057" s="2">
        <v>4</v>
      </c>
      <c r="H1057" s="3"/>
      <c r="I1057" s="68" t="str">
        <f>VLOOKUP(C1057,СПРАВОЧНИК!B:D,2,0)</f>
        <v>КИТАЙ</v>
      </c>
      <c r="J1057" s="68" t="str">
        <f>VLOOKUP(C1057,СПРАВОЧНИК!B:D,3,0)</f>
        <v>ИНОМАРКИ</v>
      </c>
      <c r="K1057" s="69" t="str">
        <f>VLOOKUP(СВОД2023[[#This Row],[ФО]],СПРАВОЧНИК!H:P,2,0)</f>
        <v>Северо-Западный ФО</v>
      </c>
    </row>
    <row r="1058" spans="1:11" x14ac:dyDescent="0.2">
      <c r="A1058" t="s">
        <v>649</v>
      </c>
      <c r="B1058" t="s">
        <v>641</v>
      </c>
      <c r="C1058" s="1" t="s">
        <v>380</v>
      </c>
      <c r="D1058" s="1" t="s">
        <v>383</v>
      </c>
      <c r="E1058" s="2">
        <v>11</v>
      </c>
      <c r="F1058" s="3"/>
      <c r="G1058" s="2">
        <v>23</v>
      </c>
      <c r="H1058" s="3"/>
      <c r="I1058" s="68" t="str">
        <f>VLOOKUP(C1058,СПРАВОЧНИК!B:D,2,0)</f>
        <v>КИТАЙ</v>
      </c>
      <c r="J1058" s="68" t="str">
        <f>VLOOKUP(C1058,СПРАВОЧНИК!B:D,3,0)</f>
        <v>ИНОМАРКИ</v>
      </c>
      <c r="K1058" s="69" t="str">
        <f>VLOOKUP(СВОД2023[[#This Row],[ФО]],СПРАВОЧНИК!H:P,2,0)</f>
        <v>Северо-Западный ФО</v>
      </c>
    </row>
    <row r="1059" spans="1:11" x14ac:dyDescent="0.2">
      <c r="A1059" t="s">
        <v>649</v>
      </c>
      <c r="B1059" t="s">
        <v>641</v>
      </c>
      <c r="C1059" s="1" t="s">
        <v>384</v>
      </c>
      <c r="D1059" s="1" t="s">
        <v>385</v>
      </c>
      <c r="E1059" s="2"/>
      <c r="F1059" s="3"/>
      <c r="G1059" s="2">
        <v>2</v>
      </c>
      <c r="H1059" s="3"/>
      <c r="I1059" s="68" t="str">
        <f>VLOOKUP(C1059,СПРАВОЧНИК!B:D,2,0)</f>
        <v>США</v>
      </c>
      <c r="J1059" s="68" t="str">
        <f>VLOOKUP(C1059,СПРАВОЧНИК!B:D,3,0)</f>
        <v>ИНОМАРКИ</v>
      </c>
      <c r="K1059" s="69" t="str">
        <f>VLOOKUP(СВОД2023[[#This Row],[ФО]],СПРАВОЧНИК!H:P,2,0)</f>
        <v>Северо-Западный ФО</v>
      </c>
    </row>
    <row r="1060" spans="1:11" x14ac:dyDescent="0.2">
      <c r="A1060" t="s">
        <v>649</v>
      </c>
      <c r="B1060" t="s">
        <v>641</v>
      </c>
      <c r="C1060" s="1" t="s">
        <v>384</v>
      </c>
      <c r="D1060" s="1" t="s">
        <v>386</v>
      </c>
      <c r="E1060" s="2"/>
      <c r="F1060" s="3"/>
      <c r="G1060" s="2"/>
      <c r="H1060" s="3">
        <v>1</v>
      </c>
      <c r="I1060" s="68" t="str">
        <f>VLOOKUP(C1060,СПРАВОЧНИК!B:D,2,0)</f>
        <v>США</v>
      </c>
      <c r="J1060" s="68" t="str">
        <f>VLOOKUP(C1060,СПРАВОЧНИК!B:D,3,0)</f>
        <v>ИНОМАРКИ</v>
      </c>
      <c r="K1060" s="69" t="str">
        <f>VLOOKUP(СВОД2023[[#This Row],[ФО]],СПРАВОЧНИК!H:P,2,0)</f>
        <v>Северо-Западный ФО</v>
      </c>
    </row>
    <row r="1061" spans="1:11" x14ac:dyDescent="0.2">
      <c r="A1061" t="s">
        <v>649</v>
      </c>
      <c r="B1061" t="s">
        <v>641</v>
      </c>
      <c r="C1061" s="1" t="s">
        <v>384</v>
      </c>
      <c r="D1061" s="1" t="s">
        <v>388</v>
      </c>
      <c r="E1061" s="2"/>
      <c r="F1061" s="3">
        <v>1</v>
      </c>
      <c r="G1061" s="2"/>
      <c r="H1061" s="3">
        <v>1</v>
      </c>
      <c r="I1061" s="68" t="str">
        <f>VLOOKUP(C1061,СПРАВОЧНИК!B:D,2,0)</f>
        <v>США</v>
      </c>
      <c r="J1061" s="68" t="str">
        <f>VLOOKUP(C1061,СПРАВОЧНИК!B:D,3,0)</f>
        <v>ИНОМАРКИ</v>
      </c>
      <c r="K1061" s="69" t="str">
        <f>VLOOKUP(СВОД2023[[#This Row],[ФО]],СПРАВОЧНИК!H:P,2,0)</f>
        <v>Северо-Западный ФО</v>
      </c>
    </row>
    <row r="1062" spans="1:11" x14ac:dyDescent="0.2">
      <c r="A1062" t="s">
        <v>649</v>
      </c>
      <c r="B1062" t="s">
        <v>641</v>
      </c>
      <c r="C1062" s="1" t="s">
        <v>384</v>
      </c>
      <c r="D1062" s="1" t="s">
        <v>389</v>
      </c>
      <c r="E1062" s="2"/>
      <c r="F1062" s="3"/>
      <c r="G1062" s="2">
        <v>1</v>
      </c>
      <c r="H1062" s="3"/>
      <c r="I1062" s="68" t="str">
        <f>VLOOKUP(C1062,СПРАВОЧНИК!B:D,2,0)</f>
        <v>США</v>
      </c>
      <c r="J1062" s="68" t="str">
        <f>VLOOKUP(C1062,СПРАВОЧНИК!B:D,3,0)</f>
        <v>ИНОМАРКИ</v>
      </c>
      <c r="K1062" s="69" t="str">
        <f>VLOOKUP(СВОД2023[[#This Row],[ФО]],СПРАВОЧНИК!H:P,2,0)</f>
        <v>Северо-Западный ФО</v>
      </c>
    </row>
    <row r="1063" spans="1:11" x14ac:dyDescent="0.2">
      <c r="A1063" t="s">
        <v>649</v>
      </c>
      <c r="B1063" t="s">
        <v>641</v>
      </c>
      <c r="C1063" s="1" t="s">
        <v>724</v>
      </c>
      <c r="D1063" s="1" t="s">
        <v>1019</v>
      </c>
      <c r="E1063" s="2">
        <v>3</v>
      </c>
      <c r="F1063" s="3"/>
      <c r="G1063" s="2">
        <v>3</v>
      </c>
      <c r="H1063" s="3"/>
      <c r="I1063" s="68" t="str">
        <f>VLOOKUP(C1063,СПРАВОЧНИК!B:D,2,0)</f>
        <v>КИТАЙ</v>
      </c>
      <c r="J1063" s="68" t="str">
        <f>VLOOKUP(C1063,СПРАВОЧНИК!B:D,3,0)</f>
        <v>ИНОМАРКИ</v>
      </c>
      <c r="K1063" s="69" t="str">
        <f>VLOOKUP(СВОД2023[[#This Row],[ФО]],СПРАВОЧНИК!H:P,2,0)</f>
        <v>Северо-Западный ФО</v>
      </c>
    </row>
    <row r="1064" spans="1:11" x14ac:dyDescent="0.2">
      <c r="A1064" t="s">
        <v>649</v>
      </c>
      <c r="B1064" t="s">
        <v>641</v>
      </c>
      <c r="C1064" s="1" t="s">
        <v>694</v>
      </c>
      <c r="D1064" s="1" t="s">
        <v>695</v>
      </c>
      <c r="E1064" s="2">
        <v>3</v>
      </c>
      <c r="F1064" s="3"/>
      <c r="G1064" s="2">
        <v>6</v>
      </c>
      <c r="H1064" s="3"/>
      <c r="I1064" s="68" t="str">
        <f>VLOOKUP(C1064,СПРАВОЧНИК!B:D,2,0)</f>
        <v>КИТАЙ</v>
      </c>
      <c r="J1064" s="68" t="str">
        <f>VLOOKUP(C1064,СПРАВОЧНИК!B:D,3,0)</f>
        <v>ИНОМАРКИ</v>
      </c>
      <c r="K1064" s="69" t="str">
        <f>VLOOKUP(СВОД2023[[#This Row],[ФО]],СПРАВОЧНИК!H:P,2,0)</f>
        <v>Северо-Западный ФО</v>
      </c>
    </row>
    <row r="1065" spans="1:11" x14ac:dyDescent="0.2">
      <c r="A1065" t="s">
        <v>649</v>
      </c>
      <c r="B1065" t="s">
        <v>641</v>
      </c>
      <c r="C1065" s="1" t="s">
        <v>694</v>
      </c>
      <c r="D1065" s="1" t="s">
        <v>696</v>
      </c>
      <c r="E1065" s="2">
        <v>6</v>
      </c>
      <c r="F1065" s="3"/>
      <c r="G1065" s="2">
        <v>9</v>
      </c>
      <c r="H1065" s="3"/>
      <c r="I1065" s="68" t="str">
        <f>VLOOKUP(C1065,СПРАВОЧНИК!B:D,2,0)</f>
        <v>КИТАЙ</v>
      </c>
      <c r="J1065" s="68" t="str">
        <f>VLOOKUP(C1065,СПРАВОЧНИК!B:D,3,0)</f>
        <v>ИНОМАРКИ</v>
      </c>
      <c r="K1065" s="69" t="str">
        <f>VLOOKUP(СВОД2023[[#This Row],[ФО]],СПРАВОЧНИК!H:P,2,0)</f>
        <v>Северо-Западный ФО</v>
      </c>
    </row>
    <row r="1066" spans="1:11" x14ac:dyDescent="0.2">
      <c r="A1066" t="s">
        <v>649</v>
      </c>
      <c r="B1066" t="s">
        <v>641</v>
      </c>
      <c r="C1066" s="1" t="s">
        <v>390</v>
      </c>
      <c r="D1066" s="1" t="s">
        <v>391</v>
      </c>
      <c r="E1066" s="2"/>
      <c r="F1066" s="3"/>
      <c r="G1066" s="2">
        <v>1</v>
      </c>
      <c r="H1066" s="3"/>
      <c r="I1066" s="68" t="str">
        <f>VLOOKUP(C1066,СПРАВОЧНИК!B:D,2,0)</f>
        <v>ЕВРОПА</v>
      </c>
      <c r="J1066" s="68" t="str">
        <f>VLOOKUP(C1066,СПРАВОЧНИК!B:D,3,0)</f>
        <v>ИНОМАРКИ</v>
      </c>
      <c r="K1066" s="69" t="str">
        <f>VLOOKUP(СВОД2023[[#This Row],[ФО]],СПРАВОЧНИК!H:P,2,0)</f>
        <v>Северо-Западный ФО</v>
      </c>
    </row>
    <row r="1067" spans="1:11" x14ac:dyDescent="0.2">
      <c r="A1067" t="s">
        <v>649</v>
      </c>
      <c r="B1067" t="s">
        <v>641</v>
      </c>
      <c r="C1067" s="1" t="s">
        <v>390</v>
      </c>
      <c r="D1067" s="1" t="s">
        <v>392</v>
      </c>
      <c r="E1067" s="2"/>
      <c r="F1067" s="3"/>
      <c r="G1067" s="2">
        <v>1</v>
      </c>
      <c r="H1067" s="3">
        <v>6</v>
      </c>
      <c r="I1067" s="68" t="str">
        <f>VLOOKUP(C1067,СПРАВОЧНИК!B:D,2,0)</f>
        <v>ЕВРОПА</v>
      </c>
      <c r="J1067" s="68" t="str">
        <f>VLOOKUP(C1067,СПРАВОЧНИК!B:D,3,0)</f>
        <v>ИНОМАРКИ</v>
      </c>
      <c r="K1067" s="69" t="str">
        <f>VLOOKUP(СВОД2023[[#This Row],[ФО]],СПРАВОЧНИК!H:P,2,0)</f>
        <v>Северо-Западный ФО</v>
      </c>
    </row>
    <row r="1068" spans="1:11" x14ac:dyDescent="0.2">
      <c r="A1068" t="s">
        <v>649</v>
      </c>
      <c r="B1068" t="s">
        <v>641</v>
      </c>
      <c r="C1068" s="1" t="s">
        <v>393</v>
      </c>
      <c r="D1068" s="1" t="s">
        <v>394</v>
      </c>
      <c r="E1068" s="2">
        <v>12</v>
      </c>
      <c r="F1068" s="3"/>
      <c r="G1068" s="2">
        <v>26</v>
      </c>
      <c r="H1068" s="3"/>
      <c r="I1068" s="68" t="str">
        <f>VLOOKUP(C1068,СПРАВОЧНИК!B:D,2,0)</f>
        <v>ЯПОНИЯ</v>
      </c>
      <c r="J1068" s="68" t="str">
        <f>VLOOKUP(C1068,СПРАВОЧНИК!B:D,3,0)</f>
        <v>ИНОМАРКИ</v>
      </c>
      <c r="K1068" s="69" t="str">
        <f>VLOOKUP(СВОД2023[[#This Row],[ФО]],СПРАВОЧНИК!H:P,2,0)</f>
        <v>Северо-Западный ФО</v>
      </c>
    </row>
    <row r="1069" spans="1:11" x14ac:dyDescent="0.2">
      <c r="A1069" t="s">
        <v>649</v>
      </c>
      <c r="B1069" t="s">
        <v>641</v>
      </c>
      <c r="C1069" s="1" t="s">
        <v>393</v>
      </c>
      <c r="D1069" s="1" t="s">
        <v>396</v>
      </c>
      <c r="E1069" s="2">
        <v>1</v>
      </c>
      <c r="F1069" s="3"/>
      <c r="G1069" s="2">
        <v>10</v>
      </c>
      <c r="H1069" s="3">
        <v>1</v>
      </c>
      <c r="I1069" s="68" t="str">
        <f>VLOOKUP(C1069,СПРАВОЧНИК!B:D,2,0)</f>
        <v>ЯПОНИЯ</v>
      </c>
      <c r="J1069" s="68" t="str">
        <f>VLOOKUP(C1069,СПРАВОЧНИК!B:D,3,0)</f>
        <v>ИНОМАРКИ</v>
      </c>
      <c r="K1069" s="69" t="str">
        <f>VLOOKUP(СВОД2023[[#This Row],[ФО]],СПРАВОЧНИК!H:P,2,0)</f>
        <v>Северо-Западный ФО</v>
      </c>
    </row>
    <row r="1070" spans="1:11" x14ac:dyDescent="0.2">
      <c r="A1070" t="s">
        <v>649</v>
      </c>
      <c r="B1070" t="s">
        <v>641</v>
      </c>
      <c r="C1070" s="1" t="s">
        <v>393</v>
      </c>
      <c r="D1070" s="1" t="s">
        <v>397</v>
      </c>
      <c r="E1070" s="2">
        <v>16</v>
      </c>
      <c r="F1070" s="3">
        <v>57</v>
      </c>
      <c r="G1070" s="2">
        <v>102</v>
      </c>
      <c r="H1070" s="3">
        <v>709</v>
      </c>
      <c r="I1070" s="68" t="str">
        <f>VLOOKUP(C1070,СПРАВОЧНИК!B:D,2,0)</f>
        <v>ЯПОНИЯ</v>
      </c>
      <c r="J1070" s="68" t="str">
        <f>VLOOKUP(C1070,СПРАВОЧНИК!B:D,3,0)</f>
        <v>ИНОМАРКИ</v>
      </c>
      <c r="K1070" s="69" t="str">
        <f>VLOOKUP(СВОД2023[[#This Row],[ФО]],СПРАВОЧНИК!H:P,2,0)</f>
        <v>Северо-Западный ФО</v>
      </c>
    </row>
    <row r="1071" spans="1:11" x14ac:dyDescent="0.2">
      <c r="A1071" t="s">
        <v>649</v>
      </c>
      <c r="B1071" t="s">
        <v>641</v>
      </c>
      <c r="C1071" s="1" t="s">
        <v>393</v>
      </c>
      <c r="D1071" s="1" t="s">
        <v>399</v>
      </c>
      <c r="E1071" s="2">
        <v>3</v>
      </c>
      <c r="F1071" s="3"/>
      <c r="G1071" s="2">
        <v>3</v>
      </c>
      <c r="H1071" s="3"/>
      <c r="I1071" s="68" t="str">
        <f>VLOOKUP(C1071,СПРАВОЧНИК!B:D,2,0)</f>
        <v>ЯПОНИЯ</v>
      </c>
      <c r="J1071" s="68" t="str">
        <f>VLOOKUP(C1071,СПРАВОЧНИК!B:D,3,0)</f>
        <v>ИНОМАРКИ</v>
      </c>
      <c r="K1071" s="69" t="str">
        <f>VLOOKUP(СВОД2023[[#This Row],[ФО]],СПРАВОЧНИК!H:P,2,0)</f>
        <v>Северо-Западный ФО</v>
      </c>
    </row>
    <row r="1072" spans="1:11" x14ac:dyDescent="0.2">
      <c r="A1072" t="s">
        <v>649</v>
      </c>
      <c r="B1072" t="s">
        <v>641</v>
      </c>
      <c r="C1072" s="1" t="s">
        <v>393</v>
      </c>
      <c r="D1072" s="1" t="s">
        <v>400</v>
      </c>
      <c r="E1072" s="2"/>
      <c r="F1072" s="3">
        <v>8</v>
      </c>
      <c r="G1072" s="2">
        <v>13</v>
      </c>
      <c r="H1072" s="3">
        <v>68</v>
      </c>
      <c r="I1072" s="68" t="str">
        <f>VLOOKUP(C1072,СПРАВОЧНИК!B:D,2,0)</f>
        <v>ЯПОНИЯ</v>
      </c>
      <c r="J1072" s="68" t="str">
        <f>VLOOKUP(C1072,СПРАВОЧНИК!B:D,3,0)</f>
        <v>ИНОМАРКИ</v>
      </c>
      <c r="K1072" s="69" t="str">
        <f>VLOOKUP(СВОД2023[[#This Row],[ФО]],СПРАВОЧНИК!H:P,2,0)</f>
        <v>Северо-Западный ФО</v>
      </c>
    </row>
    <row r="1073" spans="1:11" x14ac:dyDescent="0.2">
      <c r="A1073" t="s">
        <v>649</v>
      </c>
      <c r="B1073" t="s">
        <v>641</v>
      </c>
      <c r="C1073" s="1" t="s">
        <v>393</v>
      </c>
      <c r="D1073" s="1" t="s">
        <v>403</v>
      </c>
      <c r="E1073" s="2"/>
      <c r="F1073" s="3"/>
      <c r="G1073" s="2">
        <v>3</v>
      </c>
      <c r="H1073" s="3"/>
      <c r="I1073" s="68" t="str">
        <f>VLOOKUP(C1073,СПРАВОЧНИК!B:D,2,0)</f>
        <v>ЯПОНИЯ</v>
      </c>
      <c r="J1073" s="68" t="str">
        <f>VLOOKUP(C1073,СПРАВОЧНИК!B:D,3,0)</f>
        <v>ИНОМАРКИ</v>
      </c>
      <c r="K1073" s="69" t="str">
        <f>VLOOKUP(СВОД2023[[#This Row],[ФО]],СПРАВОЧНИК!H:P,2,0)</f>
        <v>Северо-Западный ФО</v>
      </c>
    </row>
    <row r="1074" spans="1:11" x14ac:dyDescent="0.2">
      <c r="A1074" t="s">
        <v>649</v>
      </c>
      <c r="B1074" t="s">
        <v>641</v>
      </c>
      <c r="C1074" s="1" t="s">
        <v>393</v>
      </c>
      <c r="D1074" s="1" t="s">
        <v>404</v>
      </c>
      <c r="E1074" s="2">
        <v>1</v>
      </c>
      <c r="F1074" s="3">
        <v>21</v>
      </c>
      <c r="G1074" s="2">
        <v>10</v>
      </c>
      <c r="H1074" s="3">
        <v>159</v>
      </c>
      <c r="I1074" s="68" t="str">
        <f>VLOOKUP(C1074,СПРАВОЧНИК!B:D,2,0)</f>
        <v>ЯПОНИЯ</v>
      </c>
      <c r="J1074" s="68" t="str">
        <f>VLOOKUP(C1074,СПРАВОЧНИК!B:D,3,0)</f>
        <v>ИНОМАРКИ</v>
      </c>
      <c r="K1074" s="69" t="str">
        <f>VLOOKUP(СВОД2023[[#This Row],[ФО]],СПРАВОЧНИК!H:P,2,0)</f>
        <v>Северо-Западный ФО</v>
      </c>
    </row>
    <row r="1075" spans="1:11" x14ac:dyDescent="0.2">
      <c r="A1075" t="s">
        <v>649</v>
      </c>
      <c r="B1075" t="s">
        <v>641</v>
      </c>
      <c r="C1075" s="1" t="s">
        <v>393</v>
      </c>
      <c r="D1075" s="1" t="s">
        <v>405</v>
      </c>
      <c r="E1075" s="2">
        <v>36</v>
      </c>
      <c r="F1075" s="3"/>
      <c r="G1075" s="2">
        <v>115</v>
      </c>
      <c r="H1075" s="3"/>
      <c r="I1075" s="68" t="str">
        <f>VLOOKUP(C1075,СПРАВОЧНИК!B:D,2,0)</f>
        <v>ЯПОНИЯ</v>
      </c>
      <c r="J1075" s="68" t="str">
        <f>VLOOKUP(C1075,СПРАВОЧНИК!B:D,3,0)</f>
        <v>ИНОМАРКИ</v>
      </c>
      <c r="K1075" s="69" t="str">
        <f>VLOOKUP(СВОД2023[[#This Row],[ФО]],СПРАВОЧНИК!H:P,2,0)</f>
        <v>Северо-Западный ФО</v>
      </c>
    </row>
    <row r="1076" spans="1:11" x14ac:dyDescent="0.2">
      <c r="A1076" t="s">
        <v>649</v>
      </c>
      <c r="B1076" t="s">
        <v>641</v>
      </c>
      <c r="C1076" s="1" t="s">
        <v>393</v>
      </c>
      <c r="D1076" s="1" t="s">
        <v>407</v>
      </c>
      <c r="E1076" s="2"/>
      <c r="F1076" s="3"/>
      <c r="G1076" s="2"/>
      <c r="H1076" s="3">
        <v>12</v>
      </c>
      <c r="I1076" s="68" t="str">
        <f>VLOOKUP(C1076,СПРАВОЧНИК!B:D,2,0)</f>
        <v>ЯПОНИЯ</v>
      </c>
      <c r="J1076" s="68" t="str">
        <f>VLOOKUP(C1076,СПРАВОЧНИК!B:D,3,0)</f>
        <v>ИНОМАРКИ</v>
      </c>
      <c r="K1076" s="69" t="str">
        <f>VLOOKUP(СВОД2023[[#This Row],[ФО]],СПРАВОЧНИК!H:P,2,0)</f>
        <v>Северо-Западный ФО</v>
      </c>
    </row>
    <row r="1077" spans="1:11" x14ac:dyDescent="0.2">
      <c r="A1077" t="s">
        <v>649</v>
      </c>
      <c r="B1077" t="s">
        <v>641</v>
      </c>
      <c r="C1077" s="1" t="s">
        <v>393</v>
      </c>
      <c r="D1077" s="1" t="s">
        <v>408</v>
      </c>
      <c r="E1077" s="2"/>
      <c r="F1077" s="3"/>
      <c r="G1077" s="2">
        <v>1</v>
      </c>
      <c r="H1077" s="3"/>
      <c r="I1077" s="68" t="str">
        <f>VLOOKUP(C1077,СПРАВОЧНИК!B:D,2,0)</f>
        <v>ЯПОНИЯ</v>
      </c>
      <c r="J1077" s="68" t="str">
        <f>VLOOKUP(C1077,СПРАВОЧНИК!B:D,3,0)</f>
        <v>ИНОМАРКИ</v>
      </c>
      <c r="K1077" s="69" t="str">
        <f>VLOOKUP(СВОД2023[[#This Row],[ФО]],СПРАВОЧНИК!H:P,2,0)</f>
        <v>Северо-Западный ФО</v>
      </c>
    </row>
    <row r="1078" spans="1:11" x14ac:dyDescent="0.2">
      <c r="A1078" t="s">
        <v>649</v>
      </c>
      <c r="B1078" t="s">
        <v>641</v>
      </c>
      <c r="C1078" s="1" t="s">
        <v>411</v>
      </c>
      <c r="D1078" s="1" t="s">
        <v>412</v>
      </c>
      <c r="E1078" s="2"/>
      <c r="F1078" s="3"/>
      <c r="G1078" s="2">
        <v>3</v>
      </c>
      <c r="H1078" s="3">
        <v>12</v>
      </c>
      <c r="I1078" s="68" t="str">
        <f>VLOOKUP(C1078,СПРАВОЧНИК!B:D,2,0)</f>
        <v>ЕВРОПА</v>
      </c>
      <c r="J1078" s="68" t="str">
        <f>VLOOKUP(C1078,СПРАВОЧНИК!B:D,3,0)</f>
        <v>ИНОМАРКИ</v>
      </c>
      <c r="K1078" s="69" t="str">
        <f>VLOOKUP(СВОД2023[[#This Row],[ФО]],СПРАВОЧНИК!H:P,2,0)</f>
        <v>Северо-Западный ФО</v>
      </c>
    </row>
    <row r="1079" spans="1:11" x14ac:dyDescent="0.2">
      <c r="A1079" t="s">
        <v>649</v>
      </c>
      <c r="B1079" t="s">
        <v>641</v>
      </c>
      <c r="C1079" s="1" t="s">
        <v>411</v>
      </c>
      <c r="D1079" s="1" t="s">
        <v>413</v>
      </c>
      <c r="E1079" s="2"/>
      <c r="F1079" s="3">
        <v>1</v>
      </c>
      <c r="G1079" s="2">
        <v>2</v>
      </c>
      <c r="H1079" s="3">
        <v>8</v>
      </c>
      <c r="I1079" s="68" t="str">
        <f>VLOOKUP(C1079,СПРАВОЧНИК!B:D,2,0)</f>
        <v>ЕВРОПА</v>
      </c>
      <c r="J1079" s="68" t="str">
        <f>VLOOKUP(C1079,СПРАВОЧНИК!B:D,3,0)</f>
        <v>ИНОМАРКИ</v>
      </c>
      <c r="K1079" s="69" t="str">
        <f>VLOOKUP(СВОД2023[[#This Row],[ФО]],СПРАВОЧНИК!H:P,2,0)</f>
        <v>Северо-Западный ФО</v>
      </c>
    </row>
    <row r="1080" spans="1:11" x14ac:dyDescent="0.2">
      <c r="A1080" t="s">
        <v>649</v>
      </c>
      <c r="B1080" t="s">
        <v>641</v>
      </c>
      <c r="C1080" s="1" t="s">
        <v>411</v>
      </c>
      <c r="D1080" s="1" t="s">
        <v>414</v>
      </c>
      <c r="E1080" s="2">
        <v>4</v>
      </c>
      <c r="F1080" s="3">
        <v>2</v>
      </c>
      <c r="G1080" s="2">
        <v>16</v>
      </c>
      <c r="H1080" s="3">
        <v>20</v>
      </c>
      <c r="I1080" s="68" t="str">
        <f>VLOOKUP(C1080,СПРАВОЧНИК!B:D,2,0)</f>
        <v>ЕВРОПА</v>
      </c>
      <c r="J1080" s="68" t="str">
        <f>VLOOKUP(C1080,СПРАВОЧНИК!B:D,3,0)</f>
        <v>ИНОМАРКИ</v>
      </c>
      <c r="K1080" s="69" t="str">
        <f>VLOOKUP(СВОД2023[[#This Row],[ФО]],СПРАВОЧНИК!H:P,2,0)</f>
        <v>Северо-Западный ФО</v>
      </c>
    </row>
    <row r="1081" spans="1:11" x14ac:dyDescent="0.2">
      <c r="A1081" t="s">
        <v>649</v>
      </c>
      <c r="B1081" t="s">
        <v>641</v>
      </c>
      <c r="C1081" s="1" t="s">
        <v>411</v>
      </c>
      <c r="D1081" s="1" t="s">
        <v>415</v>
      </c>
      <c r="E1081" s="2">
        <v>1</v>
      </c>
      <c r="F1081" s="3">
        <v>4</v>
      </c>
      <c r="G1081" s="2">
        <v>5</v>
      </c>
      <c r="H1081" s="3">
        <v>18</v>
      </c>
      <c r="I1081" s="68" t="str">
        <f>VLOOKUP(C1081,СПРАВОЧНИК!B:D,2,0)</f>
        <v>ЕВРОПА</v>
      </c>
      <c r="J1081" s="68" t="str">
        <f>VLOOKUP(C1081,СПРАВОЧНИК!B:D,3,0)</f>
        <v>ИНОМАРКИ</v>
      </c>
      <c r="K1081" s="69" t="str">
        <f>VLOOKUP(СВОД2023[[#This Row],[ФО]],СПРАВОЧНИК!H:P,2,0)</f>
        <v>Северо-Западный ФО</v>
      </c>
    </row>
    <row r="1082" spans="1:11" x14ac:dyDescent="0.2">
      <c r="A1082" t="s">
        <v>649</v>
      </c>
      <c r="B1082" t="s">
        <v>641</v>
      </c>
      <c r="C1082" s="1" t="s">
        <v>411</v>
      </c>
      <c r="D1082" s="1" t="s">
        <v>416</v>
      </c>
      <c r="E1082" s="2"/>
      <c r="F1082" s="3">
        <v>1</v>
      </c>
      <c r="G1082" s="2">
        <v>2</v>
      </c>
      <c r="H1082" s="3">
        <v>5</v>
      </c>
      <c r="I1082" s="68" t="str">
        <f>VLOOKUP(C1082,СПРАВОЧНИК!B:D,2,0)</f>
        <v>ЕВРОПА</v>
      </c>
      <c r="J1082" s="68" t="str">
        <f>VLOOKUP(C1082,СПРАВОЧНИК!B:D,3,0)</f>
        <v>ИНОМАРКИ</v>
      </c>
      <c r="K1082" s="69" t="str">
        <f>VLOOKUP(СВОД2023[[#This Row],[ФО]],СПРАВОЧНИК!H:P,2,0)</f>
        <v>Северо-Западный ФО</v>
      </c>
    </row>
    <row r="1083" spans="1:11" x14ac:dyDescent="0.2">
      <c r="A1083" t="s">
        <v>649</v>
      </c>
      <c r="B1083" t="s">
        <v>641</v>
      </c>
      <c r="C1083" s="1" t="s">
        <v>411</v>
      </c>
      <c r="D1083" s="1" t="s">
        <v>417</v>
      </c>
      <c r="E1083" s="2">
        <v>3</v>
      </c>
      <c r="F1083" s="3">
        <v>31</v>
      </c>
      <c r="G1083" s="2">
        <v>34</v>
      </c>
      <c r="H1083" s="3">
        <v>242</v>
      </c>
      <c r="I1083" s="68" t="str">
        <f>VLOOKUP(C1083,СПРАВОЧНИК!B:D,2,0)</f>
        <v>ЕВРОПА</v>
      </c>
      <c r="J1083" s="68" t="str">
        <f>VLOOKUP(C1083,СПРАВОЧНИК!B:D,3,0)</f>
        <v>ИНОМАРКИ</v>
      </c>
      <c r="K1083" s="69" t="str">
        <f>VLOOKUP(СВОД2023[[#This Row],[ФО]],СПРАВОЧНИК!H:P,2,0)</f>
        <v>Северо-Западный ФО</v>
      </c>
    </row>
    <row r="1084" spans="1:11" x14ac:dyDescent="0.2">
      <c r="A1084" t="s">
        <v>649</v>
      </c>
      <c r="B1084" t="s">
        <v>641</v>
      </c>
      <c r="C1084" s="1" t="s">
        <v>411</v>
      </c>
      <c r="D1084" s="1" t="s">
        <v>418</v>
      </c>
      <c r="E1084" s="2">
        <v>12</v>
      </c>
      <c r="F1084" s="3">
        <v>3</v>
      </c>
      <c r="G1084" s="2">
        <v>59</v>
      </c>
      <c r="H1084" s="3">
        <v>66</v>
      </c>
      <c r="I1084" s="68" t="str">
        <f>VLOOKUP(C1084,СПРАВОЧНИК!B:D,2,0)</f>
        <v>ЕВРОПА</v>
      </c>
      <c r="J1084" s="68" t="str">
        <f>VLOOKUP(C1084,СПРАВОЧНИК!B:D,3,0)</f>
        <v>ИНОМАРКИ</v>
      </c>
      <c r="K1084" s="69" t="str">
        <f>VLOOKUP(СВОД2023[[#This Row],[ФО]],СПРАВОЧНИК!H:P,2,0)</f>
        <v>Северо-Западный ФО</v>
      </c>
    </row>
    <row r="1085" spans="1:11" x14ac:dyDescent="0.2">
      <c r="A1085" t="s">
        <v>649</v>
      </c>
      <c r="B1085" t="s">
        <v>641</v>
      </c>
      <c r="C1085" s="1" t="s">
        <v>411</v>
      </c>
      <c r="D1085" s="1" t="s">
        <v>419</v>
      </c>
      <c r="E1085" s="2">
        <v>1</v>
      </c>
      <c r="F1085" s="3">
        <v>1</v>
      </c>
      <c r="G1085" s="2">
        <v>1</v>
      </c>
      <c r="H1085" s="3">
        <v>7</v>
      </c>
      <c r="I1085" s="68" t="str">
        <f>VLOOKUP(C1085,СПРАВОЧНИК!B:D,2,0)</f>
        <v>ЕВРОПА</v>
      </c>
      <c r="J1085" s="68" t="str">
        <f>VLOOKUP(C1085,СПРАВОЧНИК!B:D,3,0)</f>
        <v>ИНОМАРКИ</v>
      </c>
      <c r="K1085" s="69" t="str">
        <f>VLOOKUP(СВОД2023[[#This Row],[ФО]],СПРАВОЧНИК!H:P,2,0)</f>
        <v>Северо-Западный ФО</v>
      </c>
    </row>
    <row r="1086" spans="1:11" x14ac:dyDescent="0.2">
      <c r="A1086" t="s">
        <v>649</v>
      </c>
      <c r="B1086" t="s">
        <v>641</v>
      </c>
      <c r="C1086" s="1" t="s">
        <v>411</v>
      </c>
      <c r="D1086" s="1" t="s">
        <v>420</v>
      </c>
      <c r="E1086" s="2">
        <v>1</v>
      </c>
      <c r="F1086" s="3">
        <v>4</v>
      </c>
      <c r="G1086" s="2">
        <v>3</v>
      </c>
      <c r="H1086" s="3">
        <v>70</v>
      </c>
      <c r="I1086" s="68" t="str">
        <f>VLOOKUP(C1086,СПРАВОЧНИК!B:D,2,0)</f>
        <v>ЕВРОПА</v>
      </c>
      <c r="J1086" s="68" t="str">
        <f>VLOOKUP(C1086,СПРАВОЧНИК!B:D,3,0)</f>
        <v>ИНОМАРКИ</v>
      </c>
      <c r="K1086" s="69" t="str">
        <f>VLOOKUP(СВОД2023[[#This Row],[ФО]],СПРАВОЧНИК!H:P,2,0)</f>
        <v>Северо-Западный ФО</v>
      </c>
    </row>
    <row r="1087" spans="1:11" x14ac:dyDescent="0.2">
      <c r="A1087" t="s">
        <v>649</v>
      </c>
      <c r="B1087" t="s">
        <v>641</v>
      </c>
      <c r="C1087" s="1" t="s">
        <v>411</v>
      </c>
      <c r="D1087" s="1" t="s">
        <v>421</v>
      </c>
      <c r="E1087" s="2">
        <v>8</v>
      </c>
      <c r="F1087" s="3">
        <v>17</v>
      </c>
      <c r="G1087" s="2">
        <v>34</v>
      </c>
      <c r="H1087" s="3">
        <v>155</v>
      </c>
      <c r="I1087" s="68" t="str">
        <f>VLOOKUP(C1087,СПРАВОЧНИК!B:D,2,0)</f>
        <v>ЕВРОПА</v>
      </c>
      <c r="J1087" s="68" t="str">
        <f>VLOOKUP(C1087,СПРАВОЧНИК!B:D,3,0)</f>
        <v>ИНОМАРКИ</v>
      </c>
      <c r="K1087" s="69" t="str">
        <f>VLOOKUP(СВОД2023[[#This Row],[ФО]],СПРАВОЧНИК!H:P,2,0)</f>
        <v>Северо-Западный ФО</v>
      </c>
    </row>
    <row r="1088" spans="1:11" x14ac:dyDescent="0.2">
      <c r="A1088" t="s">
        <v>649</v>
      </c>
      <c r="B1088" t="s">
        <v>641</v>
      </c>
      <c r="C1088" s="1" t="s">
        <v>411</v>
      </c>
      <c r="D1088" s="1" t="s">
        <v>422</v>
      </c>
      <c r="E1088" s="2">
        <v>21</v>
      </c>
      <c r="F1088" s="3">
        <v>11</v>
      </c>
      <c r="G1088" s="2">
        <v>107</v>
      </c>
      <c r="H1088" s="3">
        <v>210</v>
      </c>
      <c r="I1088" s="68" t="str">
        <f>VLOOKUP(C1088,СПРАВОЧНИК!B:D,2,0)</f>
        <v>ЕВРОПА</v>
      </c>
      <c r="J1088" s="68" t="str">
        <f>VLOOKUP(C1088,СПРАВОЧНИК!B:D,3,0)</f>
        <v>ИНОМАРКИ</v>
      </c>
      <c r="K1088" s="69" t="str">
        <f>VLOOKUP(СВОД2023[[#This Row],[ФО]],СПРАВОЧНИК!H:P,2,0)</f>
        <v>Северо-Западный ФО</v>
      </c>
    </row>
    <row r="1089" spans="1:11" x14ac:dyDescent="0.2">
      <c r="A1089" t="s">
        <v>649</v>
      </c>
      <c r="B1089" t="s">
        <v>641</v>
      </c>
      <c r="C1089" s="1" t="s">
        <v>411</v>
      </c>
      <c r="D1089" s="1" t="s">
        <v>424</v>
      </c>
      <c r="E1089" s="2">
        <v>8</v>
      </c>
      <c r="F1089" s="3">
        <v>4</v>
      </c>
      <c r="G1089" s="2">
        <v>49</v>
      </c>
      <c r="H1089" s="3">
        <v>172</v>
      </c>
      <c r="I1089" s="68" t="str">
        <f>VLOOKUP(C1089,СПРАВОЧНИК!B:D,2,0)</f>
        <v>ЕВРОПА</v>
      </c>
      <c r="J1089" s="68" t="str">
        <f>VLOOKUP(C1089,СПРАВОЧНИК!B:D,3,0)</f>
        <v>ИНОМАРКИ</v>
      </c>
      <c r="K1089" s="69" t="str">
        <f>VLOOKUP(СВОД2023[[#This Row],[ФО]],СПРАВОЧНИК!H:P,2,0)</f>
        <v>Северо-Западный ФО</v>
      </c>
    </row>
    <row r="1090" spans="1:11" x14ac:dyDescent="0.2">
      <c r="A1090" t="s">
        <v>649</v>
      </c>
      <c r="B1090" t="s">
        <v>641</v>
      </c>
      <c r="C1090" s="1" t="s">
        <v>411</v>
      </c>
      <c r="D1090" s="1" t="s">
        <v>426</v>
      </c>
      <c r="E1090" s="2"/>
      <c r="F1090" s="3"/>
      <c r="G1090" s="2">
        <v>1</v>
      </c>
      <c r="H1090" s="3"/>
      <c r="I1090" s="68" t="str">
        <f>VLOOKUP(C1090,СПРАВОЧНИК!B:D,2,0)</f>
        <v>ЕВРОПА</v>
      </c>
      <c r="J1090" s="68" t="str">
        <f>VLOOKUP(C1090,СПРАВОЧНИК!B:D,3,0)</f>
        <v>ИНОМАРКИ</v>
      </c>
      <c r="K1090" s="69" t="str">
        <f>VLOOKUP(СВОД2023[[#This Row],[ФО]],СПРАВОЧНИК!H:P,2,0)</f>
        <v>Северо-Западный ФО</v>
      </c>
    </row>
    <row r="1091" spans="1:11" x14ac:dyDescent="0.2">
      <c r="A1091" t="s">
        <v>649</v>
      </c>
      <c r="B1091" t="s">
        <v>641</v>
      </c>
      <c r="C1091" s="1" t="s">
        <v>411</v>
      </c>
      <c r="D1091" s="1" t="s">
        <v>427</v>
      </c>
      <c r="E1091" s="2"/>
      <c r="F1091" s="3"/>
      <c r="G1091" s="2">
        <v>1</v>
      </c>
      <c r="H1091" s="3"/>
      <c r="I1091" s="68" t="str">
        <f>VLOOKUP(C1091,СПРАВОЧНИК!B:D,2,0)</f>
        <v>ЕВРОПА</v>
      </c>
      <c r="J1091" s="68" t="str">
        <f>VLOOKUP(C1091,СПРАВОЧНИК!B:D,3,0)</f>
        <v>ИНОМАРКИ</v>
      </c>
      <c r="K1091" s="69" t="str">
        <f>VLOOKUP(СВОД2023[[#This Row],[ФО]],СПРАВОЧНИК!H:P,2,0)</f>
        <v>Северо-Западный ФО</v>
      </c>
    </row>
    <row r="1092" spans="1:11" x14ac:dyDescent="0.2">
      <c r="A1092" t="s">
        <v>649</v>
      </c>
      <c r="B1092" t="s">
        <v>641</v>
      </c>
      <c r="C1092" s="1" t="s">
        <v>411</v>
      </c>
      <c r="D1092" s="1" t="s">
        <v>429</v>
      </c>
      <c r="E1092" s="2"/>
      <c r="F1092" s="3"/>
      <c r="G1092" s="2">
        <v>4</v>
      </c>
      <c r="H1092" s="3">
        <v>1</v>
      </c>
      <c r="I1092" s="68" t="str">
        <f>VLOOKUP(C1092,СПРАВОЧНИК!B:D,2,0)</f>
        <v>ЕВРОПА</v>
      </c>
      <c r="J1092" s="68" t="str">
        <f>VLOOKUP(C1092,СПРАВОЧНИК!B:D,3,0)</f>
        <v>ИНОМАРКИ</v>
      </c>
      <c r="K1092" s="69" t="str">
        <f>VLOOKUP(СВОД2023[[#This Row],[ФО]],СПРАВОЧНИК!H:P,2,0)</f>
        <v>Северо-Западный ФО</v>
      </c>
    </row>
    <row r="1093" spans="1:11" x14ac:dyDescent="0.2">
      <c r="A1093" t="s">
        <v>649</v>
      </c>
      <c r="B1093" t="s">
        <v>641</v>
      </c>
      <c r="C1093" s="1" t="s">
        <v>411</v>
      </c>
      <c r="D1093" s="1" t="s">
        <v>430</v>
      </c>
      <c r="E1093" s="2">
        <v>14</v>
      </c>
      <c r="F1093" s="3">
        <v>7</v>
      </c>
      <c r="G1093" s="2">
        <v>67</v>
      </c>
      <c r="H1093" s="3">
        <v>88</v>
      </c>
      <c r="I1093" s="68" t="str">
        <f>VLOOKUP(C1093,СПРАВОЧНИК!B:D,2,0)</f>
        <v>ЕВРОПА</v>
      </c>
      <c r="J1093" s="68" t="str">
        <f>VLOOKUP(C1093,СПРАВОЧНИК!B:D,3,0)</f>
        <v>ИНОМАРКИ</v>
      </c>
      <c r="K1093" s="69" t="str">
        <f>VLOOKUP(СВОД2023[[#This Row],[ФО]],СПРАВОЧНИК!H:P,2,0)</f>
        <v>Северо-Западный ФО</v>
      </c>
    </row>
    <row r="1094" spans="1:11" x14ac:dyDescent="0.2">
      <c r="A1094" t="s">
        <v>649</v>
      </c>
      <c r="B1094" t="s">
        <v>641</v>
      </c>
      <c r="C1094" s="1" t="s">
        <v>411</v>
      </c>
      <c r="D1094" s="1" t="s">
        <v>431</v>
      </c>
      <c r="E1094" s="2">
        <v>2</v>
      </c>
      <c r="F1094" s="3"/>
      <c r="G1094" s="2">
        <v>4</v>
      </c>
      <c r="H1094" s="3"/>
      <c r="I1094" s="68" t="str">
        <f>VLOOKUP(C1094,СПРАВОЧНИК!B:D,2,0)</f>
        <v>ЕВРОПА</v>
      </c>
      <c r="J1094" s="68" t="str">
        <f>VLOOKUP(C1094,СПРАВОЧНИК!B:D,3,0)</f>
        <v>ИНОМАРКИ</v>
      </c>
      <c r="K1094" s="69" t="str">
        <f>VLOOKUP(СВОД2023[[#This Row],[ФО]],СПРАВОЧНИК!H:P,2,0)</f>
        <v>Северо-Западный ФО</v>
      </c>
    </row>
    <row r="1095" spans="1:11" x14ac:dyDescent="0.2">
      <c r="A1095" t="s">
        <v>649</v>
      </c>
      <c r="B1095" t="s">
        <v>641</v>
      </c>
      <c r="C1095" s="1" t="s">
        <v>437</v>
      </c>
      <c r="D1095" s="1" t="s">
        <v>438</v>
      </c>
      <c r="E1095" s="2"/>
      <c r="F1095" s="3">
        <v>10</v>
      </c>
      <c r="G1095" s="2">
        <v>16</v>
      </c>
      <c r="H1095" s="3">
        <v>89</v>
      </c>
      <c r="I1095" s="68" t="str">
        <f>VLOOKUP(C1095,СПРАВОЧНИК!B:D,2,0)</f>
        <v>ЕВРОПА</v>
      </c>
      <c r="J1095" s="68" t="str">
        <f>VLOOKUP(C1095,СПРАВОЧНИК!B:D,3,0)</f>
        <v>ИНОМАРКИ</v>
      </c>
      <c r="K1095" s="69" t="str">
        <f>VLOOKUP(СВОД2023[[#This Row],[ФО]],СПРАВОЧНИК!H:P,2,0)</f>
        <v>Северо-Западный ФО</v>
      </c>
    </row>
    <row r="1096" spans="1:11" x14ac:dyDescent="0.2">
      <c r="A1096" t="s">
        <v>649</v>
      </c>
      <c r="B1096" t="s">
        <v>641</v>
      </c>
      <c r="C1096" s="1" t="s">
        <v>439</v>
      </c>
      <c r="D1096" s="1" t="s">
        <v>441</v>
      </c>
      <c r="E1096" s="2">
        <v>2</v>
      </c>
      <c r="F1096" s="3">
        <v>3</v>
      </c>
      <c r="G1096" s="2">
        <v>25</v>
      </c>
      <c r="H1096" s="3">
        <v>160</v>
      </c>
      <c r="I1096" s="68" t="str">
        <f>VLOOKUP(C1096,СПРАВОЧНИК!B:D,2,0)</f>
        <v>ЯПОНИЯ</v>
      </c>
      <c r="J1096" s="68" t="str">
        <f>VLOOKUP(C1096,СПРАВОЧНИК!B:D,3,0)</f>
        <v>ИНОМАРКИ</v>
      </c>
      <c r="K1096" s="69" t="str">
        <f>VLOOKUP(СВОД2023[[#This Row],[ФО]],СПРАВОЧНИК!H:P,2,0)</f>
        <v>Северо-Западный ФО</v>
      </c>
    </row>
    <row r="1097" spans="1:11" x14ac:dyDescent="0.2">
      <c r="A1097" t="s">
        <v>649</v>
      </c>
      <c r="B1097" t="s">
        <v>641</v>
      </c>
      <c r="C1097" s="1" t="s">
        <v>439</v>
      </c>
      <c r="D1097" s="1" t="s">
        <v>442</v>
      </c>
      <c r="E1097" s="2">
        <v>1</v>
      </c>
      <c r="F1097" s="3">
        <v>2</v>
      </c>
      <c r="G1097" s="2">
        <v>8</v>
      </c>
      <c r="H1097" s="3">
        <v>56</v>
      </c>
      <c r="I1097" s="68" t="str">
        <f>VLOOKUP(C1097,СПРАВОЧНИК!B:D,2,0)</f>
        <v>ЯПОНИЯ</v>
      </c>
      <c r="J1097" s="68" t="str">
        <f>VLOOKUP(C1097,СПРАВОЧНИК!B:D,3,0)</f>
        <v>ИНОМАРКИ</v>
      </c>
      <c r="K1097" s="69" t="str">
        <f>VLOOKUP(СВОД2023[[#This Row],[ФО]],СПРАВОЧНИК!H:P,2,0)</f>
        <v>Северо-Западный ФО</v>
      </c>
    </row>
    <row r="1098" spans="1:11" x14ac:dyDescent="0.2">
      <c r="A1098" t="s">
        <v>649</v>
      </c>
      <c r="B1098" t="s">
        <v>641</v>
      </c>
      <c r="C1098" s="1" t="s">
        <v>439</v>
      </c>
      <c r="D1098" s="1" t="s">
        <v>445</v>
      </c>
      <c r="E1098" s="2">
        <v>12</v>
      </c>
      <c r="F1098" s="3"/>
      <c r="G1098" s="2">
        <v>43</v>
      </c>
      <c r="H1098" s="3"/>
      <c r="I1098" s="68" t="str">
        <f>VLOOKUP(C1098,СПРАВОЧНИК!B:D,2,0)</f>
        <v>ЯПОНИЯ</v>
      </c>
      <c r="J1098" s="68" t="str">
        <f>VLOOKUP(C1098,СПРАВОЧНИК!B:D,3,0)</f>
        <v>ИНОМАРКИ</v>
      </c>
      <c r="K1098" s="69" t="str">
        <f>VLOOKUP(СВОД2023[[#This Row],[ФО]],СПРАВОЧНИК!H:P,2,0)</f>
        <v>Северо-Западный ФО</v>
      </c>
    </row>
    <row r="1099" spans="1:11" x14ac:dyDescent="0.2">
      <c r="A1099" t="s">
        <v>649</v>
      </c>
      <c r="B1099" t="s">
        <v>641</v>
      </c>
      <c r="C1099" s="1" t="s">
        <v>439</v>
      </c>
      <c r="D1099" s="1" t="s">
        <v>446</v>
      </c>
      <c r="E1099" s="2">
        <v>8</v>
      </c>
      <c r="F1099" s="3"/>
      <c r="G1099" s="2">
        <v>59</v>
      </c>
      <c r="H1099" s="3">
        <v>1</v>
      </c>
      <c r="I1099" s="68" t="str">
        <f>VLOOKUP(C1099,СПРАВОЧНИК!B:D,2,0)</f>
        <v>ЯПОНИЯ</v>
      </c>
      <c r="J1099" s="68" t="str">
        <f>VLOOKUP(C1099,СПРАВОЧНИК!B:D,3,0)</f>
        <v>ИНОМАРКИ</v>
      </c>
      <c r="K1099" s="69" t="str">
        <f>VLOOKUP(СВОД2023[[#This Row],[ФО]],СПРАВОЧНИК!H:P,2,0)</f>
        <v>Северо-Западный ФО</v>
      </c>
    </row>
    <row r="1100" spans="1:11" x14ac:dyDescent="0.2">
      <c r="A1100" t="s">
        <v>649</v>
      </c>
      <c r="B1100" t="s">
        <v>641</v>
      </c>
      <c r="C1100" s="1" t="s">
        <v>439</v>
      </c>
      <c r="D1100" s="1" t="s">
        <v>447</v>
      </c>
      <c r="E1100" s="2">
        <v>36</v>
      </c>
      <c r="F1100" s="3">
        <v>48</v>
      </c>
      <c r="G1100" s="2">
        <v>168</v>
      </c>
      <c r="H1100" s="3">
        <v>924</v>
      </c>
      <c r="I1100" s="68" t="str">
        <f>VLOOKUP(C1100,СПРАВОЧНИК!B:D,2,0)</f>
        <v>ЯПОНИЯ</v>
      </c>
      <c r="J1100" s="68" t="str">
        <f>VLOOKUP(C1100,СПРАВОЧНИК!B:D,3,0)</f>
        <v>ИНОМАРКИ</v>
      </c>
      <c r="K1100" s="69" t="str">
        <f>VLOOKUP(СВОД2023[[#This Row],[ФО]],СПРАВОЧНИК!H:P,2,0)</f>
        <v>Северо-Западный ФО</v>
      </c>
    </row>
    <row r="1101" spans="1:11" x14ac:dyDescent="0.2">
      <c r="A1101" t="s">
        <v>649</v>
      </c>
      <c r="B1101" t="s">
        <v>641</v>
      </c>
      <c r="C1101" s="1" t="s">
        <v>439</v>
      </c>
      <c r="D1101" s="1" t="s">
        <v>448</v>
      </c>
      <c r="E1101" s="2">
        <v>2</v>
      </c>
      <c r="F1101" s="3">
        <v>8</v>
      </c>
      <c r="G1101" s="2">
        <v>24</v>
      </c>
      <c r="H1101" s="3">
        <v>22</v>
      </c>
      <c r="I1101" s="68" t="str">
        <f>VLOOKUP(C1101,СПРАВОЧНИК!B:D,2,0)</f>
        <v>ЯПОНИЯ</v>
      </c>
      <c r="J1101" s="68" t="str">
        <f>VLOOKUP(C1101,СПРАВОЧНИК!B:D,3,0)</f>
        <v>ИНОМАРКИ</v>
      </c>
      <c r="K1101" s="69" t="str">
        <f>VLOOKUP(СВОД2023[[#This Row],[ФО]],СПРАВОЧНИК!H:P,2,0)</f>
        <v>Северо-Западный ФО</v>
      </c>
    </row>
    <row r="1102" spans="1:11" x14ac:dyDescent="0.2">
      <c r="A1102" t="s">
        <v>649</v>
      </c>
      <c r="B1102" t="s">
        <v>641</v>
      </c>
      <c r="C1102" s="1" t="s">
        <v>439</v>
      </c>
      <c r="D1102" s="1" t="s">
        <v>449</v>
      </c>
      <c r="E1102" s="2">
        <v>12</v>
      </c>
      <c r="F1102" s="3">
        <v>22</v>
      </c>
      <c r="G1102" s="2">
        <v>69</v>
      </c>
      <c r="H1102" s="3">
        <v>245</v>
      </c>
      <c r="I1102" s="68" t="str">
        <f>VLOOKUP(C1102,СПРАВОЧНИК!B:D,2,0)</f>
        <v>ЯПОНИЯ</v>
      </c>
      <c r="J1102" s="68" t="str">
        <f>VLOOKUP(C1102,СПРАВОЧНИК!B:D,3,0)</f>
        <v>ИНОМАРКИ</v>
      </c>
      <c r="K1102" s="69" t="str">
        <f>VLOOKUP(СВОД2023[[#This Row],[ФО]],СПРАВОЧНИК!H:P,2,0)</f>
        <v>Северо-Западный ФО</v>
      </c>
    </row>
    <row r="1103" spans="1:11" x14ac:dyDescent="0.2">
      <c r="A1103" t="s">
        <v>649</v>
      </c>
      <c r="B1103" t="s">
        <v>641</v>
      </c>
      <c r="C1103" s="1" t="s">
        <v>451</v>
      </c>
      <c r="D1103" s="1" t="s">
        <v>455</v>
      </c>
      <c r="E1103" s="2"/>
      <c r="F1103" s="3"/>
      <c r="G1103" s="2">
        <v>1</v>
      </c>
      <c r="H1103" s="3"/>
      <c r="I1103" s="68" t="str">
        <f>VLOOKUP(C1103,СПРАВОЧНИК!B:D,2,0)</f>
        <v>КИТАЙ</v>
      </c>
      <c r="J1103" s="68" t="str">
        <f>VLOOKUP(C1103,СПРАВОЧНИК!B:D,3,0)</f>
        <v>ИНОМАРКИ</v>
      </c>
      <c r="K1103" s="69" t="str">
        <f>VLOOKUP(СВОД2023[[#This Row],[ФО]],СПРАВОЧНИК!H:P,2,0)</f>
        <v>Северо-Западный ФО</v>
      </c>
    </row>
    <row r="1104" spans="1:11" x14ac:dyDescent="0.2">
      <c r="A1104" t="s">
        <v>649</v>
      </c>
      <c r="B1104" t="s">
        <v>641</v>
      </c>
      <c r="C1104" s="1" t="s">
        <v>456</v>
      </c>
      <c r="D1104" s="1" t="s">
        <v>461</v>
      </c>
      <c r="E1104" s="2"/>
      <c r="F1104" s="3"/>
      <c r="G1104" s="2"/>
      <c r="H1104" s="3">
        <v>1</v>
      </c>
      <c r="I1104" s="68" t="str">
        <f>VLOOKUP(C1104,СПРАВОЧНИК!B:D,2,0)</f>
        <v>ЯПОНИЯ</v>
      </c>
      <c r="J1104" s="68" t="str">
        <f>VLOOKUP(C1104,СПРАВОЧНИК!B:D,3,0)</f>
        <v>ИНОМАРКИ</v>
      </c>
      <c r="K1104" s="69" t="str">
        <f>VLOOKUP(СВОД2023[[#This Row],[ФО]],СПРАВОЧНИК!H:P,2,0)</f>
        <v>Северо-Западный ФО</v>
      </c>
    </row>
    <row r="1105" spans="1:11" x14ac:dyDescent="0.2">
      <c r="A1105" t="s">
        <v>649</v>
      </c>
      <c r="B1105" t="s">
        <v>641</v>
      </c>
      <c r="C1105" s="1" t="s">
        <v>456</v>
      </c>
      <c r="D1105" s="1" t="s">
        <v>462</v>
      </c>
      <c r="E1105" s="2"/>
      <c r="F1105" s="3"/>
      <c r="G1105" s="2"/>
      <c r="H1105" s="3">
        <v>2</v>
      </c>
      <c r="I1105" s="68" t="str">
        <f>VLOOKUP(C1105,СПРАВОЧНИК!B:D,2,0)</f>
        <v>ЯПОНИЯ</v>
      </c>
      <c r="J1105" s="68" t="str">
        <f>VLOOKUP(C1105,СПРАВОЧНИК!B:D,3,0)</f>
        <v>ИНОМАРКИ</v>
      </c>
      <c r="K1105" s="69" t="str">
        <f>VLOOKUP(СВОД2023[[#This Row],[ФО]],СПРАВОЧНИК!H:P,2,0)</f>
        <v>Северо-Западный ФО</v>
      </c>
    </row>
    <row r="1106" spans="1:11" x14ac:dyDescent="0.2">
      <c r="A1106" t="s">
        <v>649</v>
      </c>
      <c r="B1106" t="s">
        <v>641</v>
      </c>
      <c r="C1106" s="1" t="s">
        <v>456</v>
      </c>
      <c r="D1106" s="1" t="s">
        <v>464</v>
      </c>
      <c r="E1106" s="2">
        <v>2</v>
      </c>
      <c r="F1106" s="3">
        <v>1</v>
      </c>
      <c r="G1106" s="2">
        <v>8</v>
      </c>
      <c r="H1106" s="3">
        <v>75</v>
      </c>
      <c r="I1106" s="68" t="str">
        <f>VLOOKUP(C1106,СПРАВОЧНИК!B:D,2,0)</f>
        <v>ЯПОНИЯ</v>
      </c>
      <c r="J1106" s="68" t="str">
        <f>VLOOKUP(C1106,СПРАВОЧНИК!B:D,3,0)</f>
        <v>ИНОМАРКИ</v>
      </c>
      <c r="K1106" s="69" t="str">
        <f>VLOOKUP(СВОД2023[[#This Row],[ФО]],СПРАВОЧНИК!H:P,2,0)</f>
        <v>Северо-Западный ФО</v>
      </c>
    </row>
    <row r="1107" spans="1:11" x14ac:dyDescent="0.2">
      <c r="A1107" t="s">
        <v>649</v>
      </c>
      <c r="B1107" t="s">
        <v>641</v>
      </c>
      <c r="C1107" s="1" t="s">
        <v>456</v>
      </c>
      <c r="D1107" s="1" t="s">
        <v>465</v>
      </c>
      <c r="E1107" s="2"/>
      <c r="F1107" s="3"/>
      <c r="G1107" s="2"/>
      <c r="H1107" s="3">
        <v>2</v>
      </c>
      <c r="I1107" s="68" t="str">
        <f>VLOOKUP(C1107,СПРАВОЧНИК!B:D,2,0)</f>
        <v>ЯПОНИЯ</v>
      </c>
      <c r="J1107" s="68" t="str">
        <f>VLOOKUP(C1107,СПРАВОЧНИК!B:D,3,0)</f>
        <v>ИНОМАРКИ</v>
      </c>
      <c r="K1107" s="69" t="str">
        <f>VLOOKUP(СВОД2023[[#This Row],[ФО]],СПРАВОЧНИК!H:P,2,0)</f>
        <v>Северо-Западный ФО</v>
      </c>
    </row>
    <row r="1108" spans="1:11" x14ac:dyDescent="0.2">
      <c r="A1108" t="s">
        <v>649</v>
      </c>
      <c r="B1108" t="s">
        <v>641</v>
      </c>
      <c r="C1108" s="1" t="s">
        <v>456</v>
      </c>
      <c r="D1108" s="1" t="s">
        <v>466</v>
      </c>
      <c r="E1108" s="2"/>
      <c r="F1108" s="3"/>
      <c r="G1108" s="2">
        <v>1</v>
      </c>
      <c r="H1108" s="3"/>
      <c r="I1108" s="68" t="str">
        <f>VLOOKUP(C1108,СПРАВОЧНИК!B:D,2,0)</f>
        <v>ЯПОНИЯ</v>
      </c>
      <c r="J1108" s="68" t="str">
        <f>VLOOKUP(C1108,СПРАВОЧНИК!B:D,3,0)</f>
        <v>ИНОМАРКИ</v>
      </c>
      <c r="K1108" s="69" t="str">
        <f>VLOOKUP(СВОД2023[[#This Row],[ФО]],СПРАВОЧНИК!H:P,2,0)</f>
        <v>Северо-Западный ФО</v>
      </c>
    </row>
    <row r="1109" spans="1:11" x14ac:dyDescent="0.2">
      <c r="A1109" t="s">
        <v>649</v>
      </c>
      <c r="B1109" t="s">
        <v>641</v>
      </c>
      <c r="C1109" s="1" t="s">
        <v>456</v>
      </c>
      <c r="D1109" s="1" t="s">
        <v>467</v>
      </c>
      <c r="E1109" s="2">
        <v>1</v>
      </c>
      <c r="F1109" s="3">
        <v>1</v>
      </c>
      <c r="G1109" s="2">
        <v>6</v>
      </c>
      <c r="H1109" s="3">
        <v>14</v>
      </c>
      <c r="I1109" s="68" t="str">
        <f>VLOOKUP(C1109,СПРАВОЧНИК!B:D,2,0)</f>
        <v>ЯПОНИЯ</v>
      </c>
      <c r="J1109" s="68" t="str">
        <f>VLOOKUP(C1109,СПРАВОЧНИК!B:D,3,0)</f>
        <v>ИНОМАРКИ</v>
      </c>
      <c r="K1109" s="69" t="str">
        <f>VLOOKUP(СВОД2023[[#This Row],[ФО]],СПРАВОЧНИК!H:P,2,0)</f>
        <v>Северо-Западный ФО</v>
      </c>
    </row>
    <row r="1110" spans="1:11" x14ac:dyDescent="0.2">
      <c r="A1110" t="s">
        <v>649</v>
      </c>
      <c r="B1110" t="s">
        <v>641</v>
      </c>
      <c r="C1110" s="1" t="s">
        <v>456</v>
      </c>
      <c r="D1110" s="1" t="s">
        <v>468</v>
      </c>
      <c r="E1110" s="2">
        <v>2</v>
      </c>
      <c r="F1110" s="3"/>
      <c r="G1110" s="2">
        <v>8</v>
      </c>
      <c r="H1110" s="3">
        <v>1</v>
      </c>
      <c r="I1110" s="68" t="str">
        <f>VLOOKUP(C1110,СПРАВОЧНИК!B:D,2,0)</f>
        <v>ЯПОНИЯ</v>
      </c>
      <c r="J1110" s="68" t="str">
        <f>VLOOKUP(C1110,СПРАВОЧНИК!B:D,3,0)</f>
        <v>ИНОМАРКИ</v>
      </c>
      <c r="K1110" s="69" t="str">
        <f>VLOOKUP(СВОД2023[[#This Row],[ФО]],СПРАВОЧНИК!H:P,2,0)</f>
        <v>Северо-Западный ФО</v>
      </c>
    </row>
    <row r="1111" spans="1:11" x14ac:dyDescent="0.2">
      <c r="A1111" t="s">
        <v>649</v>
      </c>
      <c r="B1111" t="s">
        <v>641</v>
      </c>
      <c r="C1111" s="1" t="s">
        <v>456</v>
      </c>
      <c r="D1111" s="1" t="s">
        <v>469</v>
      </c>
      <c r="E1111" s="2">
        <v>4</v>
      </c>
      <c r="F1111" s="3">
        <v>18</v>
      </c>
      <c r="G1111" s="2">
        <v>78</v>
      </c>
      <c r="H1111" s="3">
        <v>523</v>
      </c>
      <c r="I1111" s="68" t="str">
        <f>VLOOKUP(C1111,СПРАВОЧНИК!B:D,2,0)</f>
        <v>ЯПОНИЯ</v>
      </c>
      <c r="J1111" s="68" t="str">
        <f>VLOOKUP(C1111,СПРАВОЧНИК!B:D,3,0)</f>
        <v>ИНОМАРКИ</v>
      </c>
      <c r="K1111" s="69" t="str">
        <f>VLOOKUP(СВОД2023[[#This Row],[ФО]],СПРАВОЧНИК!H:P,2,0)</f>
        <v>Северо-Западный ФО</v>
      </c>
    </row>
    <row r="1112" spans="1:11" x14ac:dyDescent="0.2">
      <c r="A1112" t="s">
        <v>649</v>
      </c>
      <c r="B1112" t="s">
        <v>641</v>
      </c>
      <c r="C1112" s="1" t="s">
        <v>456</v>
      </c>
      <c r="D1112" s="1" t="s">
        <v>1055</v>
      </c>
      <c r="E1112" s="2">
        <v>1</v>
      </c>
      <c r="F1112" s="3"/>
      <c r="G1112" s="2">
        <v>1</v>
      </c>
      <c r="H1112" s="3"/>
      <c r="I1112" s="68" t="str">
        <f>VLOOKUP(C1112,СПРАВОЧНИК!B:D,2,0)</f>
        <v>ЯПОНИЯ</v>
      </c>
      <c r="J1112" s="68" t="str">
        <f>VLOOKUP(C1112,СПРАВОЧНИК!B:D,3,0)</f>
        <v>ИНОМАРКИ</v>
      </c>
      <c r="K1112" s="69" t="str">
        <f>VLOOKUP(СВОД2023[[#This Row],[ФО]],СПРАВОЧНИК!H:P,2,0)</f>
        <v>Северо-Западный ФО</v>
      </c>
    </row>
    <row r="1113" spans="1:11" x14ac:dyDescent="0.2">
      <c r="A1113" t="s">
        <v>649</v>
      </c>
      <c r="B1113" t="s">
        <v>641</v>
      </c>
      <c r="C1113" s="1" t="s">
        <v>456</v>
      </c>
      <c r="D1113" s="1" t="s">
        <v>472</v>
      </c>
      <c r="E1113" s="2"/>
      <c r="F1113" s="3">
        <v>14</v>
      </c>
      <c r="G1113" s="2">
        <v>11</v>
      </c>
      <c r="H1113" s="3">
        <v>216</v>
      </c>
      <c r="I1113" s="68" t="str">
        <f>VLOOKUP(C1113,СПРАВОЧНИК!B:D,2,0)</f>
        <v>ЯПОНИЯ</v>
      </c>
      <c r="J1113" s="68" t="str">
        <f>VLOOKUP(C1113,СПРАВОЧНИК!B:D,3,0)</f>
        <v>ИНОМАРКИ</v>
      </c>
      <c r="K1113" s="69" t="str">
        <f>VLOOKUP(СВОД2023[[#This Row],[ФО]],СПРАВОЧНИК!H:P,2,0)</f>
        <v>Северо-Западный ФО</v>
      </c>
    </row>
    <row r="1114" spans="1:11" x14ac:dyDescent="0.2">
      <c r="A1114" t="s">
        <v>649</v>
      </c>
      <c r="B1114" t="s">
        <v>641</v>
      </c>
      <c r="C1114" s="1" t="s">
        <v>456</v>
      </c>
      <c r="D1114" s="1" t="s">
        <v>474</v>
      </c>
      <c r="E1114" s="2">
        <v>4</v>
      </c>
      <c r="F1114" s="3">
        <v>34</v>
      </c>
      <c r="G1114" s="2">
        <v>59</v>
      </c>
      <c r="H1114" s="3">
        <v>606</v>
      </c>
      <c r="I1114" s="68" t="str">
        <f>VLOOKUP(C1114,СПРАВОЧНИК!B:D,2,0)</f>
        <v>ЯПОНИЯ</v>
      </c>
      <c r="J1114" s="68" t="str">
        <f>VLOOKUP(C1114,СПРАВОЧНИК!B:D,3,0)</f>
        <v>ИНОМАРКИ</v>
      </c>
      <c r="K1114" s="69" t="str">
        <f>VLOOKUP(СВОД2023[[#This Row],[ФО]],СПРАВОЧНИК!H:P,2,0)</f>
        <v>Северо-Западный ФО</v>
      </c>
    </row>
    <row r="1115" spans="1:11" x14ac:dyDescent="0.2">
      <c r="A1115" t="s">
        <v>649</v>
      </c>
      <c r="B1115" t="s">
        <v>641</v>
      </c>
      <c r="C1115" s="1" t="s">
        <v>475</v>
      </c>
      <c r="D1115" s="1" t="s">
        <v>476</v>
      </c>
      <c r="E1115" s="2">
        <v>468</v>
      </c>
      <c r="F1115" s="3"/>
      <c r="G1115" s="2">
        <v>2017</v>
      </c>
      <c r="H1115" s="3"/>
      <c r="I1115" s="68" t="str">
        <f>VLOOKUP(C1115,СПРАВОЧНИК!B:D,2,0)</f>
        <v>КИТАЙ</v>
      </c>
      <c r="J1115" s="68" t="str">
        <f>VLOOKUP(C1115,СПРАВОЧНИК!B:D,3,0)</f>
        <v>ИНОМАРКИ</v>
      </c>
      <c r="K1115" s="69" t="str">
        <f>VLOOKUP(СВОД2023[[#This Row],[ФО]],СПРАВОЧНИК!H:P,2,0)</f>
        <v>Северо-Западный ФО</v>
      </c>
    </row>
    <row r="1116" spans="1:11" x14ac:dyDescent="0.2">
      <c r="A1116" t="s">
        <v>649</v>
      </c>
      <c r="B1116" t="s">
        <v>641</v>
      </c>
      <c r="C1116" s="1" t="s">
        <v>475</v>
      </c>
      <c r="D1116" s="1" t="s">
        <v>683</v>
      </c>
      <c r="E1116" s="2">
        <v>42</v>
      </c>
      <c r="F1116" s="3"/>
      <c r="G1116" s="2">
        <v>56</v>
      </c>
      <c r="H1116" s="3"/>
      <c r="I1116" s="68" t="str">
        <f>VLOOKUP(C1116,СПРАВОЧНИК!B:D,2,0)</f>
        <v>КИТАЙ</v>
      </c>
      <c r="J1116" s="68" t="str">
        <f>VLOOKUP(C1116,СПРАВОЧНИК!B:D,3,0)</f>
        <v>ИНОМАРКИ</v>
      </c>
      <c r="K1116" s="69" t="str">
        <f>VLOOKUP(СВОД2023[[#This Row],[ФО]],СПРАВОЧНИК!H:P,2,0)</f>
        <v>Северо-Западный ФО</v>
      </c>
    </row>
    <row r="1117" spans="1:11" x14ac:dyDescent="0.2">
      <c r="A1117" t="s">
        <v>649</v>
      </c>
      <c r="B1117" t="s">
        <v>641</v>
      </c>
      <c r="C1117" s="1" t="s">
        <v>477</v>
      </c>
      <c r="D1117" s="1" t="s">
        <v>479</v>
      </c>
      <c r="E1117" s="2"/>
      <c r="F1117" s="3"/>
      <c r="G1117" s="2"/>
      <c r="H1117" s="3">
        <v>8</v>
      </c>
      <c r="I1117" s="68" t="str">
        <f>VLOOKUP(C1117,СПРАВОЧНИК!B:D,2,0)</f>
        <v>ЕВРОПА</v>
      </c>
      <c r="J1117" s="68" t="str">
        <f>VLOOKUP(C1117,СПРАВОЧНИК!B:D,3,0)</f>
        <v>ИНОМАРКИ</v>
      </c>
      <c r="K1117" s="69" t="str">
        <f>VLOOKUP(СВОД2023[[#This Row],[ФО]],СПРАВОЧНИК!H:P,2,0)</f>
        <v>Северо-Западный ФО</v>
      </c>
    </row>
    <row r="1118" spans="1:11" x14ac:dyDescent="0.2">
      <c r="A1118" t="s">
        <v>649</v>
      </c>
      <c r="B1118" t="s">
        <v>641</v>
      </c>
      <c r="C1118" s="1" t="s">
        <v>477</v>
      </c>
      <c r="D1118" s="1" t="s">
        <v>481</v>
      </c>
      <c r="E1118" s="2"/>
      <c r="F1118" s="3">
        <v>1</v>
      </c>
      <c r="G1118" s="2"/>
      <c r="H1118" s="3">
        <v>13</v>
      </c>
      <c r="I1118" s="68" t="str">
        <f>VLOOKUP(C1118,СПРАВОЧНИК!B:D,2,0)</f>
        <v>ЕВРОПА</v>
      </c>
      <c r="J1118" s="68" t="str">
        <f>VLOOKUP(C1118,СПРАВОЧНИК!B:D,3,0)</f>
        <v>ИНОМАРКИ</v>
      </c>
      <c r="K1118" s="69" t="str">
        <f>VLOOKUP(СВОД2023[[#This Row],[ФО]],СПРАВОЧНИК!H:P,2,0)</f>
        <v>Северо-Западный ФО</v>
      </c>
    </row>
    <row r="1119" spans="1:11" x14ac:dyDescent="0.2">
      <c r="A1119" t="s">
        <v>649</v>
      </c>
      <c r="B1119" t="s">
        <v>641</v>
      </c>
      <c r="C1119" s="1" t="s">
        <v>485</v>
      </c>
      <c r="D1119" s="1" t="s">
        <v>486</v>
      </c>
      <c r="E1119" s="2">
        <v>1</v>
      </c>
      <c r="F1119" s="3"/>
      <c r="G1119" s="2">
        <v>3</v>
      </c>
      <c r="H1119" s="3">
        <v>13</v>
      </c>
      <c r="I1119" s="68" t="str">
        <f>VLOOKUP(C1119,СПРАВОЧНИК!B:D,2,0)</f>
        <v>ЕВРОПА</v>
      </c>
      <c r="J1119" s="68" t="str">
        <f>VLOOKUP(C1119,СПРАВОЧНИК!B:D,3,0)</f>
        <v>ИНОМАРКИ</v>
      </c>
      <c r="K1119" s="69" t="str">
        <f>VLOOKUP(СВОД2023[[#This Row],[ФО]],СПРАВОЧНИК!H:P,2,0)</f>
        <v>Северо-Западный ФО</v>
      </c>
    </row>
    <row r="1120" spans="1:11" x14ac:dyDescent="0.2">
      <c r="A1120" t="s">
        <v>649</v>
      </c>
      <c r="B1120" t="s">
        <v>641</v>
      </c>
      <c r="C1120" s="1" t="s">
        <v>485</v>
      </c>
      <c r="D1120" s="1" t="s">
        <v>488</v>
      </c>
      <c r="E1120" s="2"/>
      <c r="F1120" s="3">
        <v>2</v>
      </c>
      <c r="G1120" s="2">
        <v>1</v>
      </c>
      <c r="H1120" s="3">
        <v>35</v>
      </c>
      <c r="I1120" s="68" t="str">
        <f>VLOOKUP(C1120,СПРАВОЧНИК!B:D,2,0)</f>
        <v>ЕВРОПА</v>
      </c>
      <c r="J1120" s="68" t="str">
        <f>VLOOKUP(C1120,СПРАВОЧНИК!B:D,3,0)</f>
        <v>ИНОМАРКИ</v>
      </c>
      <c r="K1120" s="69" t="str">
        <f>VLOOKUP(СВОД2023[[#This Row],[ФО]],СПРАВОЧНИК!H:P,2,0)</f>
        <v>Северо-Западный ФО</v>
      </c>
    </row>
    <row r="1121" spans="1:11" x14ac:dyDescent="0.2">
      <c r="A1121" t="s">
        <v>649</v>
      </c>
      <c r="B1121" t="s">
        <v>641</v>
      </c>
      <c r="C1121" s="1" t="s">
        <v>485</v>
      </c>
      <c r="D1121" s="1" t="s">
        <v>489</v>
      </c>
      <c r="E1121" s="2">
        <v>1</v>
      </c>
      <c r="F1121" s="3"/>
      <c r="G1121" s="2">
        <v>5</v>
      </c>
      <c r="H1121" s="3">
        <v>2</v>
      </c>
      <c r="I1121" s="68" t="str">
        <f>VLOOKUP(C1121,СПРАВОЧНИК!B:D,2,0)</f>
        <v>ЕВРОПА</v>
      </c>
      <c r="J1121" s="68" t="str">
        <f>VLOOKUP(C1121,СПРАВОЧНИК!B:D,3,0)</f>
        <v>ИНОМАРКИ</v>
      </c>
      <c r="K1121" s="69" t="str">
        <f>VLOOKUP(СВОД2023[[#This Row],[ФО]],СПРАВОЧНИК!H:P,2,0)</f>
        <v>Северо-Западный ФО</v>
      </c>
    </row>
    <row r="1122" spans="1:11" x14ac:dyDescent="0.2">
      <c r="A1122" t="s">
        <v>649</v>
      </c>
      <c r="B1122" t="s">
        <v>641</v>
      </c>
      <c r="C1122" s="1" t="s">
        <v>485</v>
      </c>
      <c r="D1122" s="1" t="s">
        <v>490</v>
      </c>
      <c r="E1122" s="2"/>
      <c r="F1122" s="3">
        <v>1</v>
      </c>
      <c r="G1122" s="2">
        <v>1</v>
      </c>
      <c r="H1122" s="3">
        <v>19</v>
      </c>
      <c r="I1122" s="68" t="str">
        <f>VLOOKUP(C1122,СПРАВОЧНИК!B:D,2,0)</f>
        <v>ЕВРОПА</v>
      </c>
      <c r="J1122" s="68" t="str">
        <f>VLOOKUP(C1122,СПРАВОЧНИК!B:D,3,0)</f>
        <v>ИНОМАРКИ</v>
      </c>
      <c r="K1122" s="69" t="str">
        <f>VLOOKUP(СВОД2023[[#This Row],[ФО]],СПРАВОЧНИК!H:P,2,0)</f>
        <v>Северо-Западный ФО</v>
      </c>
    </row>
    <row r="1123" spans="1:11" x14ac:dyDescent="0.2">
      <c r="A1123" t="s">
        <v>649</v>
      </c>
      <c r="B1123" t="s">
        <v>641</v>
      </c>
      <c r="C1123" s="1" t="s">
        <v>485</v>
      </c>
      <c r="D1123" s="1" t="s">
        <v>697</v>
      </c>
      <c r="E1123" s="2"/>
      <c r="F1123" s="3"/>
      <c r="G1123" s="2">
        <v>1</v>
      </c>
      <c r="H1123" s="3"/>
      <c r="I1123" s="68" t="str">
        <f>VLOOKUP(C1123,СПРАВОЧНИК!B:D,2,0)</f>
        <v>ЕВРОПА</v>
      </c>
      <c r="J1123" s="68" t="str">
        <f>VLOOKUP(C1123,СПРАВОЧНИК!B:D,3,0)</f>
        <v>ИНОМАРКИ</v>
      </c>
      <c r="K1123" s="69" t="str">
        <f>VLOOKUP(СВОД2023[[#This Row],[ФО]],СПРАВОЧНИК!H:P,2,0)</f>
        <v>Северо-Западный ФО</v>
      </c>
    </row>
    <row r="1124" spans="1:11" x14ac:dyDescent="0.2">
      <c r="A1124" t="s">
        <v>649</v>
      </c>
      <c r="B1124" t="s">
        <v>641</v>
      </c>
      <c r="C1124" s="1" t="s">
        <v>491</v>
      </c>
      <c r="D1124" s="1" t="s">
        <v>492</v>
      </c>
      <c r="E1124" s="2"/>
      <c r="F1124" s="3"/>
      <c r="G1124" s="2">
        <v>1</v>
      </c>
      <c r="H1124" s="3"/>
      <c r="I1124" s="68" t="str">
        <f>VLOOKUP(C1124,СПРАВОЧНИК!B:D,2,0)</f>
        <v>КИТАЙ</v>
      </c>
      <c r="J1124" s="68" t="str">
        <f>VLOOKUP(C1124,СПРАВОЧНИК!B:D,3,0)</f>
        <v>ИНОМАРКИ</v>
      </c>
      <c r="K1124" s="69" t="str">
        <f>VLOOKUP(СВОД2023[[#This Row],[ФО]],СПРАВОЧНИК!H:P,2,0)</f>
        <v>Северо-Западный ФО</v>
      </c>
    </row>
    <row r="1125" spans="1:11" x14ac:dyDescent="0.2">
      <c r="A1125" t="s">
        <v>649</v>
      </c>
      <c r="B1125" t="s">
        <v>641</v>
      </c>
      <c r="C1125" s="1" t="s">
        <v>493</v>
      </c>
      <c r="D1125" s="1" t="s">
        <v>494</v>
      </c>
      <c r="E1125" s="2"/>
      <c r="F1125" s="3"/>
      <c r="G1125" s="2"/>
      <c r="H1125" s="3">
        <v>1</v>
      </c>
      <c r="I1125" s="68" t="str">
        <f>VLOOKUP(C1125,СПРАВОЧНИК!B:D,2,0)</f>
        <v>ЕВРОПА</v>
      </c>
      <c r="J1125" s="68" t="str">
        <f>VLOOKUP(C1125,СПРАВОЧНИК!B:D,3,0)</f>
        <v>ИНОМАРКИ</v>
      </c>
      <c r="K1125" s="69" t="str">
        <f>VLOOKUP(СВОД2023[[#This Row],[ФО]],СПРАВОЧНИК!H:P,2,0)</f>
        <v>Северо-Западный ФО</v>
      </c>
    </row>
    <row r="1126" spans="1:11" x14ac:dyDescent="0.2">
      <c r="A1126" t="s">
        <v>649</v>
      </c>
      <c r="B1126" t="s">
        <v>641</v>
      </c>
      <c r="C1126" s="1" t="s">
        <v>493</v>
      </c>
      <c r="D1126" s="1" t="s">
        <v>495</v>
      </c>
      <c r="E1126" s="2">
        <v>18</v>
      </c>
      <c r="F1126" s="3">
        <v>6</v>
      </c>
      <c r="G1126" s="2">
        <v>95</v>
      </c>
      <c r="H1126" s="3">
        <v>228</v>
      </c>
      <c r="I1126" s="68" t="str">
        <f>VLOOKUP(C1126,СПРАВОЧНИК!B:D,2,0)</f>
        <v>ЕВРОПА</v>
      </c>
      <c r="J1126" s="68" t="str">
        <f>VLOOKUP(C1126,СПРАВОЧНИК!B:D,3,0)</f>
        <v>ИНОМАРКИ</v>
      </c>
      <c r="K1126" s="69" t="str">
        <f>VLOOKUP(СВОД2023[[#This Row],[ФО]],СПРАВОЧНИК!H:P,2,0)</f>
        <v>Северо-Западный ФО</v>
      </c>
    </row>
    <row r="1127" spans="1:11" x14ac:dyDescent="0.2">
      <c r="A1127" t="s">
        <v>649</v>
      </c>
      <c r="B1127" t="s">
        <v>641</v>
      </c>
      <c r="C1127" s="1" t="s">
        <v>493</v>
      </c>
      <c r="D1127" s="1" t="s">
        <v>497</v>
      </c>
      <c r="E1127" s="2">
        <v>7</v>
      </c>
      <c r="F1127" s="3">
        <v>2</v>
      </c>
      <c r="G1127" s="2">
        <v>23</v>
      </c>
      <c r="H1127" s="3">
        <v>63</v>
      </c>
      <c r="I1127" s="68" t="str">
        <f>VLOOKUP(C1127,СПРАВОЧНИК!B:D,2,0)</f>
        <v>ЕВРОПА</v>
      </c>
      <c r="J1127" s="68" t="str">
        <f>VLOOKUP(C1127,СПРАВОЧНИК!B:D,3,0)</f>
        <v>ИНОМАРКИ</v>
      </c>
      <c r="K1127" s="69" t="str">
        <f>VLOOKUP(СВОД2023[[#This Row],[ФО]],СПРАВОЧНИК!H:P,2,0)</f>
        <v>Северо-Западный ФО</v>
      </c>
    </row>
    <row r="1128" spans="1:11" x14ac:dyDescent="0.2">
      <c r="A1128" t="s">
        <v>649</v>
      </c>
      <c r="B1128" t="s">
        <v>641</v>
      </c>
      <c r="C1128" s="1" t="s">
        <v>493</v>
      </c>
      <c r="D1128" s="1" t="s">
        <v>498</v>
      </c>
      <c r="E1128" s="2">
        <v>5</v>
      </c>
      <c r="F1128" s="3">
        <v>6</v>
      </c>
      <c r="G1128" s="2">
        <v>13</v>
      </c>
      <c r="H1128" s="3">
        <v>29</v>
      </c>
      <c r="I1128" s="68" t="str">
        <f>VLOOKUP(C1128,СПРАВОЧНИК!B:D,2,0)</f>
        <v>ЕВРОПА</v>
      </c>
      <c r="J1128" s="68" t="str">
        <f>VLOOKUP(C1128,СПРАВОЧНИК!B:D,3,0)</f>
        <v>ИНОМАРКИ</v>
      </c>
      <c r="K1128" s="69" t="str">
        <f>VLOOKUP(СВОД2023[[#This Row],[ФО]],СПРАВОЧНИК!H:P,2,0)</f>
        <v>Северо-Западный ФО</v>
      </c>
    </row>
    <row r="1129" spans="1:11" x14ac:dyDescent="0.2">
      <c r="A1129" t="s">
        <v>649</v>
      </c>
      <c r="B1129" t="s">
        <v>641</v>
      </c>
      <c r="C1129" s="1" t="s">
        <v>493</v>
      </c>
      <c r="D1129" s="1" t="s">
        <v>1056</v>
      </c>
      <c r="E1129" s="2">
        <v>3</v>
      </c>
      <c r="F1129" s="3"/>
      <c r="G1129" s="2">
        <v>3</v>
      </c>
      <c r="H1129" s="3"/>
      <c r="I1129" s="68" t="str">
        <f>VLOOKUP(C1129,СПРАВОЧНИК!B:D,2,0)</f>
        <v>ЕВРОПА</v>
      </c>
      <c r="J1129" s="68" t="str">
        <f>VLOOKUP(C1129,СПРАВОЧНИК!B:D,3,0)</f>
        <v>ИНОМАРКИ</v>
      </c>
      <c r="K1129" s="69" t="str">
        <f>VLOOKUP(СВОД2023[[#This Row],[ФО]],СПРАВОЧНИК!H:P,2,0)</f>
        <v>Северо-Западный ФО</v>
      </c>
    </row>
    <row r="1130" spans="1:11" x14ac:dyDescent="0.2">
      <c r="A1130" t="s">
        <v>649</v>
      </c>
      <c r="B1130" t="s">
        <v>641</v>
      </c>
      <c r="C1130" s="1" t="s">
        <v>493</v>
      </c>
      <c r="D1130" s="1" t="s">
        <v>499</v>
      </c>
      <c r="E1130" s="2"/>
      <c r="F1130" s="3"/>
      <c r="G1130" s="2">
        <v>9</v>
      </c>
      <c r="H1130" s="3">
        <v>11</v>
      </c>
      <c r="I1130" s="68" t="str">
        <f>VLOOKUP(C1130,СПРАВОЧНИК!B:D,2,0)</f>
        <v>ЕВРОПА</v>
      </c>
      <c r="J1130" s="68" t="str">
        <f>VLOOKUP(C1130,СПРАВОЧНИК!B:D,3,0)</f>
        <v>ИНОМАРКИ</v>
      </c>
      <c r="K1130" s="69" t="str">
        <f>VLOOKUP(СВОД2023[[#This Row],[ФО]],СПРАВОЧНИК!H:P,2,0)</f>
        <v>Северо-Западный ФО</v>
      </c>
    </row>
    <row r="1131" spans="1:11" x14ac:dyDescent="0.2">
      <c r="A1131" t="s">
        <v>649</v>
      </c>
      <c r="B1131" t="s">
        <v>641</v>
      </c>
      <c r="C1131" s="1" t="s">
        <v>493</v>
      </c>
      <c r="D1131" s="1" t="s">
        <v>500</v>
      </c>
      <c r="E1131" s="2"/>
      <c r="F1131" s="3">
        <v>1</v>
      </c>
      <c r="G1131" s="2"/>
      <c r="H1131" s="3">
        <v>4</v>
      </c>
      <c r="I1131" s="68" t="str">
        <f>VLOOKUP(C1131,СПРАВОЧНИК!B:D,2,0)</f>
        <v>ЕВРОПА</v>
      </c>
      <c r="J1131" s="68" t="str">
        <f>VLOOKUP(C1131,СПРАВОЧНИК!B:D,3,0)</f>
        <v>ИНОМАРКИ</v>
      </c>
      <c r="K1131" s="69" t="str">
        <f>VLOOKUP(СВОД2023[[#This Row],[ФО]],СПРАВОЧНИК!H:P,2,0)</f>
        <v>Северо-Западный ФО</v>
      </c>
    </row>
    <row r="1132" spans="1:11" x14ac:dyDescent="0.2">
      <c r="A1132" t="s">
        <v>649</v>
      </c>
      <c r="B1132" t="s">
        <v>641</v>
      </c>
      <c r="C1132" s="1" t="s">
        <v>493</v>
      </c>
      <c r="D1132" s="1" t="s">
        <v>501</v>
      </c>
      <c r="E1132" s="2">
        <v>3</v>
      </c>
      <c r="F1132" s="3">
        <v>2</v>
      </c>
      <c r="G1132" s="2">
        <v>13</v>
      </c>
      <c r="H1132" s="3">
        <v>33</v>
      </c>
      <c r="I1132" s="68" t="str">
        <f>VLOOKUP(C1132,СПРАВОЧНИК!B:D,2,0)</f>
        <v>ЕВРОПА</v>
      </c>
      <c r="J1132" s="68" t="str">
        <f>VLOOKUP(C1132,СПРАВОЧНИК!B:D,3,0)</f>
        <v>ИНОМАРКИ</v>
      </c>
      <c r="K1132" s="69" t="str">
        <f>VLOOKUP(СВОД2023[[#This Row],[ФО]],СПРАВОЧНИК!H:P,2,0)</f>
        <v>Северо-Западный ФО</v>
      </c>
    </row>
    <row r="1133" spans="1:11" x14ac:dyDescent="0.2">
      <c r="A1133" t="s">
        <v>649</v>
      </c>
      <c r="B1133" t="s">
        <v>641</v>
      </c>
      <c r="C1133" s="1" t="s">
        <v>504</v>
      </c>
      <c r="D1133" s="1" t="s">
        <v>505</v>
      </c>
      <c r="E1133" s="2">
        <v>6</v>
      </c>
      <c r="F1133" s="3">
        <v>26</v>
      </c>
      <c r="G1133" s="2">
        <v>35</v>
      </c>
      <c r="H1133" s="3">
        <v>558</v>
      </c>
      <c r="I1133" s="68" t="str">
        <f>VLOOKUP(C1133,СПРАВОЧНИК!B:D,2,0)</f>
        <v>ЕВРОПА</v>
      </c>
      <c r="J1133" s="68" t="str">
        <f>VLOOKUP(C1133,СПРАВОЧНИК!B:D,3,0)</f>
        <v>ИНОМАРКИ</v>
      </c>
      <c r="K1133" s="69" t="str">
        <f>VLOOKUP(СВОД2023[[#This Row],[ФО]],СПРАВОЧНИК!H:P,2,0)</f>
        <v>Северо-Западный ФО</v>
      </c>
    </row>
    <row r="1134" spans="1:11" x14ac:dyDescent="0.2">
      <c r="A1134" t="s">
        <v>649</v>
      </c>
      <c r="B1134" t="s">
        <v>641</v>
      </c>
      <c r="C1134" s="1" t="s">
        <v>504</v>
      </c>
      <c r="D1134" s="1" t="s">
        <v>506</v>
      </c>
      <c r="E1134" s="2">
        <v>1</v>
      </c>
      <c r="F1134" s="3">
        <v>110</v>
      </c>
      <c r="G1134" s="2">
        <v>58</v>
      </c>
      <c r="H1134" s="3">
        <v>1610</v>
      </c>
      <c r="I1134" s="68" t="str">
        <f>VLOOKUP(C1134,СПРАВОЧНИК!B:D,2,0)</f>
        <v>ЕВРОПА</v>
      </c>
      <c r="J1134" s="68" t="str">
        <f>VLOOKUP(C1134,СПРАВОЧНИК!B:D,3,0)</f>
        <v>ИНОМАРКИ</v>
      </c>
      <c r="K1134" s="69" t="str">
        <f>VLOOKUP(СВОД2023[[#This Row],[ФО]],СПРАВОЧНИК!H:P,2,0)</f>
        <v>Северо-Западный ФО</v>
      </c>
    </row>
    <row r="1135" spans="1:11" x14ac:dyDescent="0.2">
      <c r="A1135" t="s">
        <v>649</v>
      </c>
      <c r="B1135" t="s">
        <v>641</v>
      </c>
      <c r="C1135" s="1" t="s">
        <v>504</v>
      </c>
      <c r="D1135" s="1" t="s">
        <v>507</v>
      </c>
      <c r="E1135" s="2"/>
      <c r="F1135" s="3">
        <v>25</v>
      </c>
      <c r="G1135" s="2">
        <v>22</v>
      </c>
      <c r="H1135" s="3">
        <v>619</v>
      </c>
      <c r="I1135" s="68" t="str">
        <f>VLOOKUP(C1135,СПРАВОЧНИК!B:D,2,0)</f>
        <v>ЕВРОПА</v>
      </c>
      <c r="J1135" s="68" t="str">
        <f>VLOOKUP(C1135,СПРАВОЧНИК!B:D,3,0)</f>
        <v>ИНОМАРКИ</v>
      </c>
      <c r="K1135" s="69" t="str">
        <f>VLOOKUP(СВОД2023[[#This Row],[ФО]],СПРАВОЧНИК!H:P,2,0)</f>
        <v>Северо-Западный ФО</v>
      </c>
    </row>
    <row r="1136" spans="1:11" x14ac:dyDescent="0.2">
      <c r="A1136" t="s">
        <v>649</v>
      </c>
      <c r="B1136" t="s">
        <v>641</v>
      </c>
      <c r="C1136" s="1" t="s">
        <v>504</v>
      </c>
      <c r="D1136" s="1" t="s">
        <v>508</v>
      </c>
      <c r="E1136" s="2">
        <v>4</v>
      </c>
      <c r="F1136" s="3"/>
      <c r="G1136" s="2">
        <v>11</v>
      </c>
      <c r="H1136" s="3"/>
      <c r="I1136" s="68" t="str">
        <f>VLOOKUP(C1136,СПРАВОЧНИК!B:D,2,0)</f>
        <v>ЕВРОПА</v>
      </c>
      <c r="J1136" s="68" t="str">
        <f>VLOOKUP(C1136,СПРАВОЧНИК!B:D,3,0)</f>
        <v>ИНОМАРКИ</v>
      </c>
      <c r="K1136" s="69" t="str">
        <f>VLOOKUP(СВОД2023[[#This Row],[ФО]],СПРАВОЧНИК!H:P,2,0)</f>
        <v>Северо-Западный ФО</v>
      </c>
    </row>
    <row r="1137" spans="1:11" x14ac:dyDescent="0.2">
      <c r="A1137" t="s">
        <v>649</v>
      </c>
      <c r="B1137" t="s">
        <v>641</v>
      </c>
      <c r="C1137" s="1" t="s">
        <v>504</v>
      </c>
      <c r="D1137" s="1" t="s">
        <v>510</v>
      </c>
      <c r="E1137" s="2">
        <v>23</v>
      </c>
      <c r="F1137" s="3">
        <v>87</v>
      </c>
      <c r="G1137" s="2">
        <v>136</v>
      </c>
      <c r="H1137" s="3">
        <v>1089</v>
      </c>
      <c r="I1137" s="68" t="str">
        <f>VLOOKUP(C1137,СПРАВОЧНИК!B:D,2,0)</f>
        <v>ЕВРОПА</v>
      </c>
      <c r="J1137" s="68" t="str">
        <f>VLOOKUP(C1137,СПРАВОЧНИК!B:D,3,0)</f>
        <v>ИНОМАРКИ</v>
      </c>
      <c r="K1137" s="69" t="str">
        <f>VLOOKUP(СВОД2023[[#This Row],[ФО]],СПРАВОЧНИК!H:P,2,0)</f>
        <v>Северо-Западный ФО</v>
      </c>
    </row>
    <row r="1138" spans="1:11" x14ac:dyDescent="0.2">
      <c r="A1138" t="s">
        <v>649</v>
      </c>
      <c r="B1138" t="s">
        <v>641</v>
      </c>
      <c r="C1138" s="1" t="s">
        <v>504</v>
      </c>
      <c r="D1138" s="1" t="s">
        <v>511</v>
      </c>
      <c r="E1138" s="2">
        <v>12</v>
      </c>
      <c r="F1138" s="3">
        <v>66</v>
      </c>
      <c r="G1138" s="2">
        <v>104</v>
      </c>
      <c r="H1138" s="3">
        <v>730</v>
      </c>
      <c r="I1138" s="68" t="str">
        <f>VLOOKUP(C1138,СПРАВОЧНИК!B:D,2,0)</f>
        <v>ЕВРОПА</v>
      </c>
      <c r="J1138" s="68" t="str">
        <f>VLOOKUP(C1138,СПРАВОЧНИК!B:D,3,0)</f>
        <v>ИНОМАРКИ</v>
      </c>
      <c r="K1138" s="69" t="str">
        <f>VLOOKUP(СВОД2023[[#This Row],[ФО]],СПРАВОЧНИК!H:P,2,0)</f>
        <v>Северо-Западный ФО</v>
      </c>
    </row>
    <row r="1139" spans="1:11" x14ac:dyDescent="0.2">
      <c r="A1139" t="s">
        <v>649</v>
      </c>
      <c r="B1139" t="s">
        <v>641</v>
      </c>
      <c r="C1139" s="1" t="s">
        <v>517</v>
      </c>
      <c r="D1139" s="1" t="s">
        <v>518</v>
      </c>
      <c r="E1139" s="2">
        <v>1</v>
      </c>
      <c r="F1139" s="3">
        <v>1</v>
      </c>
      <c r="G1139" s="2">
        <v>1</v>
      </c>
      <c r="H1139" s="3">
        <v>5</v>
      </c>
      <c r="I1139" s="68" t="str">
        <f>VLOOKUP(C1139,СПРАВОЧНИК!B:D,2,0)</f>
        <v>ЕВРОПА</v>
      </c>
      <c r="J1139" s="68" t="str">
        <f>VLOOKUP(C1139,СПРАВОЧНИК!B:D,3,0)</f>
        <v>ИНОМАРКИ</v>
      </c>
      <c r="K1139" s="69" t="str">
        <f>VLOOKUP(СВОД2023[[#This Row],[ФО]],СПРАВОЧНИК!H:P,2,0)</f>
        <v>Северо-Западный ФО</v>
      </c>
    </row>
    <row r="1140" spans="1:11" x14ac:dyDescent="0.2">
      <c r="A1140" t="s">
        <v>649</v>
      </c>
      <c r="B1140" t="s">
        <v>641</v>
      </c>
      <c r="C1140" s="1" t="s">
        <v>517</v>
      </c>
      <c r="D1140" s="1" t="s">
        <v>519</v>
      </c>
      <c r="E1140" s="2">
        <v>1</v>
      </c>
      <c r="F1140" s="3"/>
      <c r="G1140" s="2">
        <v>1</v>
      </c>
      <c r="H1140" s="3">
        <v>2</v>
      </c>
      <c r="I1140" s="68" t="str">
        <f>VLOOKUP(C1140,СПРАВОЧНИК!B:D,2,0)</f>
        <v>ЕВРОПА</v>
      </c>
      <c r="J1140" s="68" t="str">
        <f>VLOOKUP(C1140,СПРАВОЧНИК!B:D,3,0)</f>
        <v>ИНОМАРКИ</v>
      </c>
      <c r="K1140" s="69" t="str">
        <f>VLOOKUP(СВОД2023[[#This Row],[ФО]],СПРАВОЧНИК!H:P,2,0)</f>
        <v>Северо-Западный ФО</v>
      </c>
    </row>
    <row r="1141" spans="1:11" x14ac:dyDescent="0.2">
      <c r="A1141" t="s">
        <v>649</v>
      </c>
      <c r="B1141" t="s">
        <v>641</v>
      </c>
      <c r="C1141" s="1" t="s">
        <v>517</v>
      </c>
      <c r="D1141" s="1" t="s">
        <v>521</v>
      </c>
      <c r="E1141" s="2"/>
      <c r="F1141" s="3"/>
      <c r="G1141" s="2"/>
      <c r="H1141" s="3">
        <v>1</v>
      </c>
      <c r="I1141" s="68" t="str">
        <f>VLOOKUP(C1141,СПРАВОЧНИК!B:D,2,0)</f>
        <v>ЕВРОПА</v>
      </c>
      <c r="J1141" s="68" t="str">
        <f>VLOOKUP(C1141,СПРАВОЧНИК!B:D,3,0)</f>
        <v>ИНОМАРКИ</v>
      </c>
      <c r="K1141" s="69" t="str">
        <f>VLOOKUP(СВОД2023[[#This Row],[ФО]],СПРАВОЧНИК!H:P,2,0)</f>
        <v>Северо-Западный ФО</v>
      </c>
    </row>
    <row r="1142" spans="1:11" x14ac:dyDescent="0.2">
      <c r="A1142" t="s">
        <v>649</v>
      </c>
      <c r="B1142" t="s">
        <v>641</v>
      </c>
      <c r="C1142" s="1" t="s">
        <v>910</v>
      </c>
      <c r="D1142" s="1" t="s">
        <v>1057</v>
      </c>
      <c r="E1142" s="2">
        <v>1</v>
      </c>
      <c r="F1142" s="3"/>
      <c r="G1142" s="2">
        <v>1</v>
      </c>
      <c r="H1142" s="3"/>
      <c r="I1142" s="68" t="str">
        <f>VLOOKUP(C1142,СПРАВОЧНИК!B:D,2,0)</f>
        <v>ЕВРОПА</v>
      </c>
      <c r="J1142" s="68" t="str">
        <f>VLOOKUP(C1142,СПРАВОЧНИК!B:D,3,0)</f>
        <v>ИНОМАРКИ</v>
      </c>
      <c r="K1142" s="69" t="str">
        <f>VLOOKUP(СВОД2023[[#This Row],[ФО]],СПРАВОЧНИК!H:P,2,0)</f>
        <v>Северо-Западный ФО</v>
      </c>
    </row>
    <row r="1143" spans="1:11" x14ac:dyDescent="0.2">
      <c r="A1143" t="s">
        <v>649</v>
      </c>
      <c r="B1143" t="s">
        <v>641</v>
      </c>
      <c r="C1143" s="1" t="s">
        <v>524</v>
      </c>
      <c r="D1143" s="1" t="s">
        <v>526</v>
      </c>
      <c r="E1143" s="2">
        <v>6</v>
      </c>
      <c r="F1143" s="3">
        <v>25</v>
      </c>
      <c r="G1143" s="2">
        <v>44</v>
      </c>
      <c r="H1143" s="3">
        <v>520</v>
      </c>
      <c r="I1143" s="68" t="str">
        <f>VLOOKUP(C1143,СПРАВОЧНИК!B:D,2,0)</f>
        <v>ЕВРОПА</v>
      </c>
      <c r="J1143" s="68" t="str">
        <f>VLOOKUP(C1143,СПРАВОЧНИК!B:D,3,0)</f>
        <v>ИНОМАРКИ</v>
      </c>
      <c r="K1143" s="69" t="str">
        <f>VLOOKUP(СВОД2023[[#This Row],[ФО]],СПРАВОЧНИК!H:P,2,0)</f>
        <v>Северо-Западный ФО</v>
      </c>
    </row>
    <row r="1144" spans="1:11" x14ac:dyDescent="0.2">
      <c r="A1144" t="s">
        <v>649</v>
      </c>
      <c r="B1144" t="s">
        <v>641</v>
      </c>
      <c r="C1144" s="1" t="s">
        <v>524</v>
      </c>
      <c r="D1144" s="1" t="s">
        <v>527</v>
      </c>
      <c r="E1144" s="2">
        <v>24</v>
      </c>
      <c r="F1144" s="3">
        <v>26</v>
      </c>
      <c r="G1144" s="2">
        <v>92</v>
      </c>
      <c r="H1144" s="3">
        <v>492</v>
      </c>
      <c r="I1144" s="68" t="str">
        <f>VLOOKUP(C1144,СПРАВОЧНИК!B:D,2,0)</f>
        <v>ЕВРОПА</v>
      </c>
      <c r="J1144" s="68" t="str">
        <f>VLOOKUP(C1144,СПРАВОЧНИК!B:D,3,0)</f>
        <v>ИНОМАРКИ</v>
      </c>
      <c r="K1144" s="69" t="str">
        <f>VLOOKUP(СВОД2023[[#This Row],[ФО]],СПРАВОЧНИК!H:P,2,0)</f>
        <v>Северо-Западный ФО</v>
      </c>
    </row>
    <row r="1145" spans="1:11" x14ac:dyDescent="0.2">
      <c r="A1145" t="s">
        <v>649</v>
      </c>
      <c r="B1145" t="s">
        <v>641</v>
      </c>
      <c r="C1145" s="1" t="s">
        <v>524</v>
      </c>
      <c r="D1145" s="1" t="s">
        <v>528</v>
      </c>
      <c r="E1145" s="2">
        <v>6</v>
      </c>
      <c r="F1145" s="3">
        <v>7</v>
      </c>
      <c r="G1145" s="2">
        <v>25</v>
      </c>
      <c r="H1145" s="3">
        <v>275</v>
      </c>
      <c r="I1145" s="68" t="str">
        <f>VLOOKUP(C1145,СПРАВОЧНИК!B:D,2,0)</f>
        <v>ЕВРОПА</v>
      </c>
      <c r="J1145" s="68" t="str">
        <f>VLOOKUP(C1145,СПРАВОЧНИК!B:D,3,0)</f>
        <v>ИНОМАРКИ</v>
      </c>
      <c r="K1145" s="69" t="str">
        <f>VLOOKUP(СВОД2023[[#This Row],[ФО]],СПРАВОЧНИК!H:P,2,0)</f>
        <v>Северо-Западный ФО</v>
      </c>
    </row>
    <row r="1146" spans="1:11" x14ac:dyDescent="0.2">
      <c r="A1146" t="s">
        <v>649</v>
      </c>
      <c r="B1146" t="s">
        <v>641</v>
      </c>
      <c r="C1146" s="1" t="s">
        <v>524</v>
      </c>
      <c r="D1146" s="1" t="s">
        <v>529</v>
      </c>
      <c r="E1146" s="2"/>
      <c r="F1146" s="3"/>
      <c r="G1146" s="2">
        <v>1</v>
      </c>
      <c r="H1146" s="3"/>
      <c r="I1146" s="68" t="str">
        <f>VLOOKUP(C1146,СПРАВОЧНИК!B:D,2,0)</f>
        <v>ЕВРОПА</v>
      </c>
      <c r="J1146" s="68" t="str">
        <f>VLOOKUP(C1146,СПРАВОЧНИК!B:D,3,0)</f>
        <v>ИНОМАРКИ</v>
      </c>
      <c r="K1146" s="69" t="str">
        <f>VLOOKUP(СВОД2023[[#This Row],[ФО]],СПРАВОЧНИК!H:P,2,0)</f>
        <v>Северо-Западный ФО</v>
      </c>
    </row>
    <row r="1147" spans="1:11" x14ac:dyDescent="0.2">
      <c r="A1147" t="s">
        <v>649</v>
      </c>
      <c r="B1147" t="s">
        <v>641</v>
      </c>
      <c r="C1147" s="1" t="s">
        <v>524</v>
      </c>
      <c r="D1147" s="1" t="s">
        <v>530</v>
      </c>
      <c r="E1147" s="2">
        <v>8</v>
      </c>
      <c r="F1147" s="3">
        <v>58</v>
      </c>
      <c r="G1147" s="2">
        <v>83</v>
      </c>
      <c r="H1147" s="3">
        <v>1135</v>
      </c>
      <c r="I1147" s="68" t="str">
        <f>VLOOKUP(C1147,СПРАВОЧНИК!B:D,2,0)</f>
        <v>ЕВРОПА</v>
      </c>
      <c r="J1147" s="68" t="str">
        <f>VLOOKUP(C1147,СПРАВОЧНИК!B:D,3,0)</f>
        <v>ИНОМАРКИ</v>
      </c>
      <c r="K1147" s="69" t="str">
        <f>VLOOKUP(СВОД2023[[#This Row],[ФО]],СПРАВОЧНИК!H:P,2,0)</f>
        <v>Северо-Западный ФО</v>
      </c>
    </row>
    <row r="1148" spans="1:11" x14ac:dyDescent="0.2">
      <c r="A1148" t="s">
        <v>649</v>
      </c>
      <c r="B1148" t="s">
        <v>641</v>
      </c>
      <c r="C1148" s="1" t="s">
        <v>524</v>
      </c>
      <c r="D1148" s="1" t="s">
        <v>531</v>
      </c>
      <c r="E1148" s="2">
        <v>4</v>
      </c>
      <c r="F1148" s="3">
        <v>4</v>
      </c>
      <c r="G1148" s="2">
        <v>8</v>
      </c>
      <c r="H1148" s="3">
        <v>26</v>
      </c>
      <c r="I1148" s="68" t="str">
        <f>VLOOKUP(C1148,СПРАВОЧНИК!B:D,2,0)</f>
        <v>ЕВРОПА</v>
      </c>
      <c r="J1148" s="68" t="str">
        <f>VLOOKUP(C1148,СПРАВОЧНИК!B:D,3,0)</f>
        <v>ИНОМАРКИ</v>
      </c>
      <c r="K1148" s="69" t="str">
        <f>VLOOKUP(СВОД2023[[#This Row],[ФО]],СПРАВОЧНИК!H:P,2,0)</f>
        <v>Северо-Западный ФО</v>
      </c>
    </row>
    <row r="1149" spans="1:11" x14ac:dyDescent="0.2">
      <c r="A1149" t="s">
        <v>649</v>
      </c>
      <c r="B1149" t="s">
        <v>641</v>
      </c>
      <c r="C1149" s="1" t="s">
        <v>532</v>
      </c>
      <c r="D1149" s="1" t="s">
        <v>533</v>
      </c>
      <c r="E1149" s="2">
        <v>2</v>
      </c>
      <c r="F1149" s="3"/>
      <c r="G1149" s="2">
        <v>24</v>
      </c>
      <c r="H1149" s="3"/>
      <c r="I1149" s="68" t="str">
        <f>VLOOKUP(C1149,СПРАВОЧНИК!B:D,2,0)</f>
        <v>КИТАЙ</v>
      </c>
      <c r="J1149" s="68" t="str">
        <f>VLOOKUP(C1149,СПРАВОЧНИК!B:D,3,0)</f>
        <v>ИНОМАРКИ</v>
      </c>
      <c r="K1149" s="69" t="str">
        <f>VLOOKUP(СВОД2023[[#This Row],[ФО]],СПРАВОЧНИК!H:P,2,0)</f>
        <v>Северо-Западный ФО</v>
      </c>
    </row>
    <row r="1150" spans="1:11" x14ac:dyDescent="0.2">
      <c r="A1150" t="s">
        <v>649</v>
      </c>
      <c r="B1150" t="s">
        <v>641</v>
      </c>
      <c r="C1150" s="1" t="s">
        <v>532</v>
      </c>
      <c r="D1150" s="1" t="s">
        <v>731</v>
      </c>
      <c r="E1150" s="2">
        <v>4</v>
      </c>
      <c r="F1150" s="3"/>
      <c r="G1150" s="2">
        <v>4</v>
      </c>
      <c r="H1150" s="3"/>
      <c r="I1150" s="68" t="str">
        <f>VLOOKUP(C1150,СПРАВОЧНИК!B:D,2,0)</f>
        <v>КИТАЙ</v>
      </c>
      <c r="J1150" s="68" t="str">
        <f>VLOOKUP(C1150,СПРАВОЧНИК!B:D,3,0)</f>
        <v>ИНОМАРКИ</v>
      </c>
      <c r="K1150" s="69" t="str">
        <f>VLOOKUP(СВОД2023[[#This Row],[ФО]],СПРАВОЧНИК!H:P,2,0)</f>
        <v>Северо-Западный ФО</v>
      </c>
    </row>
    <row r="1151" spans="1:11" x14ac:dyDescent="0.2">
      <c r="A1151" t="s">
        <v>649</v>
      </c>
      <c r="B1151" t="s">
        <v>641</v>
      </c>
      <c r="C1151" s="1" t="s">
        <v>537</v>
      </c>
      <c r="D1151" s="1" t="s">
        <v>538</v>
      </c>
      <c r="E1151" s="2"/>
      <c r="F1151" s="3"/>
      <c r="G1151" s="2"/>
      <c r="H1151" s="3">
        <v>4</v>
      </c>
      <c r="I1151" s="68" t="str">
        <f>VLOOKUP(C1151,СПРАВОЧНИК!B:D,2,0)</f>
        <v>ЕВРОПА</v>
      </c>
      <c r="J1151" s="68" t="str">
        <f>VLOOKUP(C1151,СПРАВОЧНИК!B:D,3,0)</f>
        <v>ИНОМАРКИ</v>
      </c>
      <c r="K1151" s="69" t="str">
        <f>VLOOKUP(СВОД2023[[#This Row],[ФО]],СПРАВОЧНИК!H:P,2,0)</f>
        <v>Северо-Западный ФО</v>
      </c>
    </row>
    <row r="1152" spans="1:11" x14ac:dyDescent="0.2">
      <c r="A1152" t="s">
        <v>649</v>
      </c>
      <c r="B1152" t="s">
        <v>641</v>
      </c>
      <c r="C1152" s="1" t="s">
        <v>537</v>
      </c>
      <c r="D1152" s="1" t="s">
        <v>734</v>
      </c>
      <c r="E1152" s="2">
        <v>1</v>
      </c>
      <c r="F1152" s="3"/>
      <c r="G1152" s="2">
        <v>1</v>
      </c>
      <c r="H1152" s="3"/>
      <c r="I1152" s="68" t="str">
        <f>VLOOKUP(C1152,СПРАВОЧНИК!B:D,2,0)</f>
        <v>ЕВРОПА</v>
      </c>
      <c r="J1152" s="68" t="str">
        <f>VLOOKUP(C1152,СПРАВОЧНИК!B:D,3,0)</f>
        <v>ИНОМАРКИ</v>
      </c>
      <c r="K1152" s="69" t="str">
        <f>VLOOKUP(СВОД2023[[#This Row],[ФО]],СПРАВОЧНИК!H:P,2,0)</f>
        <v>Северо-Западный ФО</v>
      </c>
    </row>
    <row r="1153" spans="1:11" x14ac:dyDescent="0.2">
      <c r="A1153" t="s">
        <v>649</v>
      </c>
      <c r="B1153" t="s">
        <v>641</v>
      </c>
      <c r="C1153" s="1" t="s">
        <v>539</v>
      </c>
      <c r="D1153" s="1" t="s">
        <v>540</v>
      </c>
      <c r="E1153" s="2"/>
      <c r="F1153" s="3"/>
      <c r="G1153" s="2">
        <v>3</v>
      </c>
      <c r="H1153" s="3"/>
      <c r="I1153" s="68" t="str">
        <f>VLOOKUP(C1153,СПРАВОЧНИК!B:D,2,0)</f>
        <v>КИТАЙ</v>
      </c>
      <c r="J1153" s="68" t="str">
        <f>VLOOKUP(C1153,СПРАВОЧНИК!B:D,3,0)</f>
        <v>ИНОМАРКИ</v>
      </c>
      <c r="K1153" s="69" t="str">
        <f>VLOOKUP(СВОД2023[[#This Row],[ФО]],СПРАВОЧНИК!H:P,2,0)</f>
        <v>Северо-Западный ФО</v>
      </c>
    </row>
    <row r="1154" spans="1:11" x14ac:dyDescent="0.2">
      <c r="A1154" t="s">
        <v>649</v>
      </c>
      <c r="B1154" t="s">
        <v>641</v>
      </c>
      <c r="C1154" s="1" t="s">
        <v>541</v>
      </c>
      <c r="D1154" s="1" t="s">
        <v>542</v>
      </c>
      <c r="E1154" s="2"/>
      <c r="F1154" s="3"/>
      <c r="G1154" s="2">
        <v>4</v>
      </c>
      <c r="H1154" s="3"/>
      <c r="I1154" s="68" t="str">
        <f>VLOOKUP(C1154,СПРАВОЧНИК!B:D,2,0)</f>
        <v>КОРЕЯ</v>
      </c>
      <c r="J1154" s="68" t="str">
        <f>VLOOKUP(C1154,СПРАВОЧНИК!B:D,3,0)</f>
        <v>ИНОМАРКИ</v>
      </c>
      <c r="K1154" s="69" t="str">
        <f>VLOOKUP(СВОД2023[[#This Row],[ФО]],СПРАВОЧНИК!H:P,2,0)</f>
        <v>Северо-Западный ФО</v>
      </c>
    </row>
    <row r="1155" spans="1:11" x14ac:dyDescent="0.2">
      <c r="A1155" t="s">
        <v>649</v>
      </c>
      <c r="B1155" t="s">
        <v>641</v>
      </c>
      <c r="C1155" s="1" t="s">
        <v>541</v>
      </c>
      <c r="D1155" s="1" t="s">
        <v>543</v>
      </c>
      <c r="E1155" s="2"/>
      <c r="F1155" s="3"/>
      <c r="G1155" s="2">
        <v>2</v>
      </c>
      <c r="H1155" s="3"/>
      <c r="I1155" s="68" t="str">
        <f>VLOOKUP(C1155,СПРАВОЧНИК!B:D,2,0)</f>
        <v>КОРЕЯ</v>
      </c>
      <c r="J1155" s="68" t="str">
        <f>VLOOKUP(C1155,СПРАВОЧНИК!B:D,3,0)</f>
        <v>ИНОМАРКИ</v>
      </c>
      <c r="K1155" s="69" t="str">
        <f>VLOOKUP(СВОД2023[[#This Row],[ФО]],СПРАВОЧНИК!H:P,2,0)</f>
        <v>Северо-Западный ФО</v>
      </c>
    </row>
    <row r="1156" spans="1:11" x14ac:dyDescent="0.2">
      <c r="A1156" t="s">
        <v>649</v>
      </c>
      <c r="B1156" t="s">
        <v>641</v>
      </c>
      <c r="C1156" s="1" t="s">
        <v>544</v>
      </c>
      <c r="D1156" s="1" t="s">
        <v>546</v>
      </c>
      <c r="E1156" s="2">
        <v>1</v>
      </c>
      <c r="F1156" s="3"/>
      <c r="G1156" s="2">
        <v>1</v>
      </c>
      <c r="H1156" s="3"/>
      <c r="I1156" s="68" t="str">
        <f>VLOOKUP(C1156,СПРАВОЧНИК!B:D,2,0)</f>
        <v>ЯПОНИЯ</v>
      </c>
      <c r="J1156" s="68" t="str">
        <f>VLOOKUP(C1156,СПРАВОЧНИК!B:D,3,0)</f>
        <v>ИНОМАРКИ</v>
      </c>
      <c r="K1156" s="69" t="str">
        <f>VLOOKUP(СВОД2023[[#This Row],[ФО]],СПРАВОЧНИК!H:P,2,0)</f>
        <v>Северо-Западный ФО</v>
      </c>
    </row>
    <row r="1157" spans="1:11" x14ac:dyDescent="0.2">
      <c r="A1157" t="s">
        <v>649</v>
      </c>
      <c r="B1157" t="s">
        <v>641</v>
      </c>
      <c r="C1157" s="1" t="s">
        <v>544</v>
      </c>
      <c r="D1157" s="1" t="s">
        <v>547</v>
      </c>
      <c r="E1157" s="2">
        <v>6</v>
      </c>
      <c r="F1157" s="3">
        <v>10</v>
      </c>
      <c r="G1157" s="2">
        <v>72</v>
      </c>
      <c r="H1157" s="3">
        <v>148</v>
      </c>
      <c r="I1157" s="68" t="str">
        <f>VLOOKUP(C1157,СПРАВОЧНИК!B:D,2,0)</f>
        <v>ЯПОНИЯ</v>
      </c>
      <c r="J1157" s="68" t="str">
        <f>VLOOKUP(C1157,СПРАВОЧНИК!B:D,3,0)</f>
        <v>ИНОМАРКИ</v>
      </c>
      <c r="K1157" s="69" t="str">
        <f>VLOOKUP(СВОД2023[[#This Row],[ФО]],СПРАВОЧНИК!H:P,2,0)</f>
        <v>Северо-Западный ФО</v>
      </c>
    </row>
    <row r="1158" spans="1:11" x14ac:dyDescent="0.2">
      <c r="A1158" t="s">
        <v>649</v>
      </c>
      <c r="B1158" t="s">
        <v>641</v>
      </c>
      <c r="C1158" s="1" t="s">
        <v>544</v>
      </c>
      <c r="D1158" s="1" t="s">
        <v>551</v>
      </c>
      <c r="E1158" s="2">
        <v>5</v>
      </c>
      <c r="F1158" s="3">
        <v>2</v>
      </c>
      <c r="G1158" s="2">
        <v>61</v>
      </c>
      <c r="H1158" s="3">
        <v>68</v>
      </c>
      <c r="I1158" s="68" t="str">
        <f>VLOOKUP(C1158,СПРАВОЧНИК!B:D,2,0)</f>
        <v>ЯПОНИЯ</v>
      </c>
      <c r="J1158" s="68" t="str">
        <f>VLOOKUP(C1158,СПРАВОЧНИК!B:D,3,0)</f>
        <v>ИНОМАРКИ</v>
      </c>
      <c r="K1158" s="69" t="str">
        <f>VLOOKUP(СВОД2023[[#This Row],[ФО]],СПРАВОЧНИК!H:P,2,0)</f>
        <v>Северо-Западный ФО</v>
      </c>
    </row>
    <row r="1159" spans="1:11" x14ac:dyDescent="0.2">
      <c r="A1159" t="s">
        <v>649</v>
      </c>
      <c r="B1159" t="s">
        <v>641</v>
      </c>
      <c r="C1159" s="1" t="s">
        <v>544</v>
      </c>
      <c r="D1159" s="1" t="s">
        <v>552</v>
      </c>
      <c r="E1159" s="2"/>
      <c r="F1159" s="3"/>
      <c r="G1159" s="2">
        <v>1</v>
      </c>
      <c r="H1159" s="3"/>
      <c r="I1159" s="68" t="str">
        <f>VLOOKUP(C1159,СПРАВОЧНИК!B:D,2,0)</f>
        <v>ЯПОНИЯ</v>
      </c>
      <c r="J1159" s="68" t="str">
        <f>VLOOKUP(C1159,СПРАВОЧНИК!B:D,3,0)</f>
        <v>ИНОМАРКИ</v>
      </c>
      <c r="K1159" s="69" t="str">
        <f>VLOOKUP(СВОД2023[[#This Row],[ФО]],СПРАВОЧНИК!H:P,2,0)</f>
        <v>Северо-Западный ФО</v>
      </c>
    </row>
    <row r="1160" spans="1:11" x14ac:dyDescent="0.2">
      <c r="A1160" t="s">
        <v>649</v>
      </c>
      <c r="B1160" t="s">
        <v>641</v>
      </c>
      <c r="C1160" s="1" t="s">
        <v>544</v>
      </c>
      <c r="D1160" s="1" t="s">
        <v>553</v>
      </c>
      <c r="E1160" s="2"/>
      <c r="F1160" s="3"/>
      <c r="G1160" s="2">
        <v>6</v>
      </c>
      <c r="H1160" s="3">
        <v>10</v>
      </c>
      <c r="I1160" s="68" t="str">
        <f>VLOOKUP(C1160,СПРАВОЧНИК!B:D,2,0)</f>
        <v>ЯПОНИЯ</v>
      </c>
      <c r="J1160" s="68" t="str">
        <f>VLOOKUP(C1160,СПРАВОЧНИК!B:D,3,0)</f>
        <v>ИНОМАРКИ</v>
      </c>
      <c r="K1160" s="69" t="str">
        <f>VLOOKUP(СВОД2023[[#This Row],[ФО]],СПРАВОЧНИК!H:P,2,0)</f>
        <v>Северо-Западный ФО</v>
      </c>
    </row>
    <row r="1161" spans="1:11" x14ac:dyDescent="0.2">
      <c r="A1161" t="s">
        <v>649</v>
      </c>
      <c r="B1161" t="s">
        <v>641</v>
      </c>
      <c r="C1161" s="1" t="s">
        <v>544</v>
      </c>
      <c r="D1161" s="1" t="s">
        <v>554</v>
      </c>
      <c r="E1161" s="2"/>
      <c r="F1161" s="3"/>
      <c r="G1161" s="2">
        <v>1</v>
      </c>
      <c r="H1161" s="3"/>
      <c r="I1161" s="68" t="str">
        <f>VLOOKUP(C1161,СПРАВОЧНИК!B:D,2,0)</f>
        <v>ЯПОНИЯ</v>
      </c>
      <c r="J1161" s="68" t="str">
        <f>VLOOKUP(C1161,СПРАВОЧНИК!B:D,3,0)</f>
        <v>ИНОМАРКИ</v>
      </c>
      <c r="K1161" s="69" t="str">
        <f>VLOOKUP(СВОД2023[[#This Row],[ФО]],СПРАВОЧНИК!H:P,2,0)</f>
        <v>Северо-Западный ФО</v>
      </c>
    </row>
    <row r="1162" spans="1:11" x14ac:dyDescent="0.2">
      <c r="A1162" t="s">
        <v>649</v>
      </c>
      <c r="B1162" t="s">
        <v>641</v>
      </c>
      <c r="C1162" s="1" t="s">
        <v>555</v>
      </c>
      <c r="D1162" s="1" t="s">
        <v>557</v>
      </c>
      <c r="E1162" s="2">
        <v>17</v>
      </c>
      <c r="F1162" s="3"/>
      <c r="G1162" s="2">
        <v>39</v>
      </c>
      <c r="H1162" s="3"/>
      <c r="I1162" s="68" t="str">
        <f>VLOOKUP(C1162,СПРАВОЧНИК!B:D,2,0)</f>
        <v>ЯПОНИЯ</v>
      </c>
      <c r="J1162" s="68" t="str">
        <f>VLOOKUP(C1162,СПРАВОЧНИК!B:D,3,0)</f>
        <v>ИНОМАРКИ</v>
      </c>
      <c r="K1162" s="69" t="str">
        <f>VLOOKUP(СВОД2023[[#This Row],[ФО]],СПРАВОЧНИК!H:P,2,0)</f>
        <v>Северо-Западный ФО</v>
      </c>
    </row>
    <row r="1163" spans="1:11" x14ac:dyDescent="0.2">
      <c r="A1163" t="s">
        <v>649</v>
      </c>
      <c r="B1163" t="s">
        <v>641</v>
      </c>
      <c r="C1163" s="1" t="s">
        <v>555</v>
      </c>
      <c r="D1163" s="1" t="s">
        <v>558</v>
      </c>
      <c r="E1163" s="2"/>
      <c r="F1163" s="3"/>
      <c r="G1163" s="2">
        <v>1</v>
      </c>
      <c r="H1163" s="3"/>
      <c r="I1163" s="68" t="str">
        <f>VLOOKUP(C1163,СПРАВОЧНИК!B:D,2,0)</f>
        <v>ЯПОНИЯ</v>
      </c>
      <c r="J1163" s="68" t="str">
        <f>VLOOKUP(C1163,СПРАВОЧНИК!B:D,3,0)</f>
        <v>ИНОМАРКИ</v>
      </c>
      <c r="K1163" s="69" t="str">
        <f>VLOOKUP(СВОД2023[[#This Row],[ФО]],СПРАВОЧНИК!H:P,2,0)</f>
        <v>Северо-Западный ФО</v>
      </c>
    </row>
    <row r="1164" spans="1:11" x14ac:dyDescent="0.2">
      <c r="A1164" t="s">
        <v>649</v>
      </c>
      <c r="B1164" t="s">
        <v>641</v>
      </c>
      <c r="C1164" s="1" t="s">
        <v>555</v>
      </c>
      <c r="D1164" s="1" t="s">
        <v>560</v>
      </c>
      <c r="E1164" s="2">
        <v>3</v>
      </c>
      <c r="F1164" s="3">
        <v>18</v>
      </c>
      <c r="G1164" s="2">
        <v>13</v>
      </c>
      <c r="H1164" s="3">
        <v>229</v>
      </c>
      <c r="I1164" s="68" t="str">
        <f>VLOOKUP(C1164,СПРАВОЧНИК!B:D,2,0)</f>
        <v>ЯПОНИЯ</v>
      </c>
      <c r="J1164" s="68" t="str">
        <f>VLOOKUP(C1164,СПРАВОЧНИК!B:D,3,0)</f>
        <v>ИНОМАРКИ</v>
      </c>
      <c r="K1164" s="69" t="str">
        <f>VLOOKUP(СВОД2023[[#This Row],[ФО]],СПРАВОЧНИК!H:P,2,0)</f>
        <v>Северо-Западный ФО</v>
      </c>
    </row>
    <row r="1165" spans="1:11" x14ac:dyDescent="0.2">
      <c r="A1165" t="s">
        <v>649</v>
      </c>
      <c r="B1165" t="s">
        <v>641</v>
      </c>
      <c r="C1165" s="1" t="s">
        <v>555</v>
      </c>
      <c r="D1165" s="1" t="s">
        <v>563</v>
      </c>
      <c r="E1165" s="2">
        <v>1</v>
      </c>
      <c r="F1165" s="3">
        <v>4</v>
      </c>
      <c r="G1165" s="2">
        <v>8</v>
      </c>
      <c r="H1165" s="3">
        <v>96</v>
      </c>
      <c r="I1165" s="68" t="str">
        <f>VLOOKUP(C1165,СПРАВОЧНИК!B:D,2,0)</f>
        <v>ЯПОНИЯ</v>
      </c>
      <c r="J1165" s="68" t="str">
        <f>VLOOKUP(C1165,СПРАВОЧНИК!B:D,3,0)</f>
        <v>ИНОМАРКИ</v>
      </c>
      <c r="K1165" s="69" t="str">
        <f>VLOOKUP(СВОД2023[[#This Row],[ФО]],СПРАВОЧНИК!H:P,2,0)</f>
        <v>Северо-Западный ФО</v>
      </c>
    </row>
    <row r="1166" spans="1:11" x14ac:dyDescent="0.2">
      <c r="A1166" t="s">
        <v>649</v>
      </c>
      <c r="B1166" t="s">
        <v>641</v>
      </c>
      <c r="C1166" s="1" t="s">
        <v>555</v>
      </c>
      <c r="D1166" s="1" t="s">
        <v>565</v>
      </c>
      <c r="E1166" s="2">
        <v>1</v>
      </c>
      <c r="F1166" s="3"/>
      <c r="G1166" s="2">
        <v>2</v>
      </c>
      <c r="H1166" s="3"/>
      <c r="I1166" s="68" t="str">
        <f>VLOOKUP(C1166,СПРАВОЧНИК!B:D,2,0)</f>
        <v>ЯПОНИЯ</v>
      </c>
      <c r="J1166" s="68" t="str">
        <f>VLOOKUP(C1166,СПРАВОЧНИК!B:D,3,0)</f>
        <v>ИНОМАРКИ</v>
      </c>
      <c r="K1166" s="69" t="str">
        <f>VLOOKUP(СВОД2023[[#This Row],[ФО]],СПРАВОЧНИК!H:P,2,0)</f>
        <v>Северо-Западный ФО</v>
      </c>
    </row>
    <row r="1167" spans="1:11" x14ac:dyDescent="0.2">
      <c r="A1167" t="s">
        <v>649</v>
      </c>
      <c r="B1167" t="s">
        <v>641</v>
      </c>
      <c r="C1167" s="1" t="s">
        <v>555</v>
      </c>
      <c r="D1167" s="1" t="s">
        <v>568</v>
      </c>
      <c r="E1167" s="2">
        <v>1</v>
      </c>
      <c r="F1167" s="3"/>
      <c r="G1167" s="2">
        <v>3</v>
      </c>
      <c r="H1167" s="3"/>
      <c r="I1167" s="68" t="str">
        <f>VLOOKUP(C1167,СПРАВОЧНИК!B:D,2,0)</f>
        <v>ЯПОНИЯ</v>
      </c>
      <c r="J1167" s="68" t="str">
        <f>VLOOKUP(C1167,СПРАВОЧНИК!B:D,3,0)</f>
        <v>ИНОМАРКИ</v>
      </c>
      <c r="K1167" s="69" t="str">
        <f>VLOOKUP(СВОД2023[[#This Row],[ФО]],СПРАВОЧНИК!H:P,2,0)</f>
        <v>Северо-Западный ФО</v>
      </c>
    </row>
    <row r="1168" spans="1:11" x14ac:dyDescent="0.2">
      <c r="A1168" t="s">
        <v>649</v>
      </c>
      <c r="B1168" t="s">
        <v>641</v>
      </c>
      <c r="C1168" s="1" t="s">
        <v>555</v>
      </c>
      <c r="D1168" s="1" t="s">
        <v>569</v>
      </c>
      <c r="E1168" s="2"/>
      <c r="F1168" s="3">
        <v>2</v>
      </c>
      <c r="G1168" s="2">
        <v>2</v>
      </c>
      <c r="H1168" s="3">
        <v>33</v>
      </c>
      <c r="I1168" s="68" t="str">
        <f>VLOOKUP(C1168,СПРАВОЧНИК!B:D,2,0)</f>
        <v>ЯПОНИЯ</v>
      </c>
      <c r="J1168" s="68" t="str">
        <f>VLOOKUP(C1168,СПРАВОЧНИК!B:D,3,0)</f>
        <v>ИНОМАРКИ</v>
      </c>
      <c r="K1168" s="69" t="str">
        <f>VLOOKUP(СВОД2023[[#This Row],[ФО]],СПРАВОЧНИК!H:P,2,0)</f>
        <v>Северо-Западный ФО</v>
      </c>
    </row>
    <row r="1169" spans="1:11" x14ac:dyDescent="0.2">
      <c r="A1169" t="s">
        <v>649</v>
      </c>
      <c r="B1169" t="s">
        <v>641</v>
      </c>
      <c r="C1169" s="1" t="s">
        <v>571</v>
      </c>
      <c r="D1169" s="1" t="s">
        <v>572</v>
      </c>
      <c r="E1169" s="2">
        <v>112</v>
      </c>
      <c r="F1169" s="3"/>
      <c r="G1169" s="2">
        <v>316</v>
      </c>
      <c r="H1169" s="3"/>
      <c r="I1169" s="68" t="str">
        <f>VLOOKUP(C1169,СПРАВОЧНИК!B:D,2,0)</f>
        <v>КИТАЙ</v>
      </c>
      <c r="J1169" s="68" t="str">
        <f>VLOOKUP(C1169,СПРАВОЧНИК!B:D,3,0)</f>
        <v>ИНОМАРКИ</v>
      </c>
      <c r="K1169" s="69" t="str">
        <f>VLOOKUP(СВОД2023[[#This Row],[ФО]],СПРАВОЧНИК!H:P,2,0)</f>
        <v>Северо-Западный ФО</v>
      </c>
    </row>
    <row r="1170" spans="1:11" x14ac:dyDescent="0.2">
      <c r="A1170" t="s">
        <v>649</v>
      </c>
      <c r="B1170" t="s">
        <v>641</v>
      </c>
      <c r="C1170" s="1" t="s">
        <v>571</v>
      </c>
      <c r="D1170" s="1" t="s">
        <v>573</v>
      </c>
      <c r="E1170" s="2">
        <v>52</v>
      </c>
      <c r="F1170" s="3"/>
      <c r="G1170" s="2">
        <v>118</v>
      </c>
      <c r="H1170" s="3"/>
      <c r="I1170" s="68" t="str">
        <f>VLOOKUP(C1170,СПРАВОЧНИК!B:D,2,0)</f>
        <v>КИТАЙ</v>
      </c>
      <c r="J1170" s="68" t="str">
        <f>VLOOKUP(C1170,СПРАВОЧНИК!B:D,3,0)</f>
        <v>ИНОМАРКИ</v>
      </c>
      <c r="K1170" s="69" t="str">
        <f>VLOOKUP(СВОД2023[[#This Row],[ФО]],СПРАВОЧНИК!H:P,2,0)</f>
        <v>Северо-Западный ФО</v>
      </c>
    </row>
    <row r="1171" spans="1:11" x14ac:dyDescent="0.2">
      <c r="A1171" t="s">
        <v>649</v>
      </c>
      <c r="B1171" t="s">
        <v>641</v>
      </c>
      <c r="C1171" s="1" t="s">
        <v>574</v>
      </c>
      <c r="D1171" s="1" t="s">
        <v>575</v>
      </c>
      <c r="E1171" s="2">
        <v>3</v>
      </c>
      <c r="F1171" s="3">
        <v>5</v>
      </c>
      <c r="G1171" s="2">
        <v>10</v>
      </c>
      <c r="H1171" s="3">
        <v>24</v>
      </c>
      <c r="I1171" s="68" t="str">
        <f>VLOOKUP(C1171,СПРАВОЧНИК!B:D,2,0)</f>
        <v>США</v>
      </c>
      <c r="J1171" s="68" t="str">
        <f>VLOOKUP(C1171,СПРАВОЧНИК!B:D,3,0)</f>
        <v>ИНОМАРКИ</v>
      </c>
      <c r="K1171" s="69" t="str">
        <f>VLOOKUP(СВОД2023[[#This Row],[ФО]],СПРАВОЧНИК!H:P,2,0)</f>
        <v>Северо-Западный ФО</v>
      </c>
    </row>
    <row r="1172" spans="1:11" x14ac:dyDescent="0.2">
      <c r="A1172" t="s">
        <v>649</v>
      </c>
      <c r="B1172" t="s">
        <v>641</v>
      </c>
      <c r="C1172" s="1" t="s">
        <v>574</v>
      </c>
      <c r="D1172" s="1" t="s">
        <v>576</v>
      </c>
      <c r="E1172" s="2">
        <v>1</v>
      </c>
      <c r="F1172" s="3">
        <v>1</v>
      </c>
      <c r="G1172" s="2">
        <v>4</v>
      </c>
      <c r="H1172" s="3">
        <v>9</v>
      </c>
      <c r="I1172" s="68" t="str">
        <f>VLOOKUP(C1172,СПРАВОЧНИК!B:D,2,0)</f>
        <v>США</v>
      </c>
      <c r="J1172" s="68" t="str">
        <f>VLOOKUP(C1172,СПРАВОЧНИК!B:D,3,0)</f>
        <v>ИНОМАРКИ</v>
      </c>
      <c r="K1172" s="69" t="str">
        <f>VLOOKUP(СВОД2023[[#This Row],[ФО]],СПРАВОЧНИК!H:P,2,0)</f>
        <v>Северо-Западный ФО</v>
      </c>
    </row>
    <row r="1173" spans="1:11" x14ac:dyDescent="0.2">
      <c r="A1173" t="s">
        <v>649</v>
      </c>
      <c r="B1173" t="s">
        <v>641</v>
      </c>
      <c r="C1173" s="1" t="s">
        <v>574</v>
      </c>
      <c r="D1173" s="1" t="s">
        <v>577</v>
      </c>
      <c r="E1173" s="2">
        <v>1</v>
      </c>
      <c r="F1173" s="3">
        <v>1</v>
      </c>
      <c r="G1173" s="2">
        <v>6</v>
      </c>
      <c r="H1173" s="3">
        <v>1</v>
      </c>
      <c r="I1173" s="68" t="str">
        <f>VLOOKUP(C1173,СПРАВОЧНИК!B:D,2,0)</f>
        <v>США</v>
      </c>
      <c r="J1173" s="68" t="str">
        <f>VLOOKUP(C1173,СПРАВОЧНИК!B:D,3,0)</f>
        <v>ИНОМАРКИ</v>
      </c>
      <c r="K1173" s="69" t="str">
        <f>VLOOKUP(СВОД2023[[#This Row],[ФО]],СПРАВОЧНИК!H:P,2,0)</f>
        <v>Северо-Западный ФО</v>
      </c>
    </row>
    <row r="1174" spans="1:11" x14ac:dyDescent="0.2">
      <c r="A1174" t="s">
        <v>649</v>
      </c>
      <c r="B1174" t="s">
        <v>641</v>
      </c>
      <c r="C1174" s="1" t="s">
        <v>574</v>
      </c>
      <c r="D1174" s="1" t="s">
        <v>578</v>
      </c>
      <c r="E1174" s="2">
        <v>12</v>
      </c>
      <c r="F1174" s="3">
        <v>2</v>
      </c>
      <c r="G1174" s="2">
        <v>28</v>
      </c>
      <c r="H1174" s="3">
        <v>28</v>
      </c>
      <c r="I1174" s="68" t="str">
        <f>VLOOKUP(C1174,СПРАВОЧНИК!B:D,2,0)</f>
        <v>США</v>
      </c>
      <c r="J1174" s="68" t="str">
        <f>VLOOKUP(C1174,СПРАВОЧНИК!B:D,3,0)</f>
        <v>ИНОМАРКИ</v>
      </c>
      <c r="K1174" s="69" t="str">
        <f>VLOOKUP(СВОД2023[[#This Row],[ФО]],СПРАВОЧНИК!H:P,2,0)</f>
        <v>Северо-Западный ФО</v>
      </c>
    </row>
    <row r="1175" spans="1:11" x14ac:dyDescent="0.2">
      <c r="A1175" t="s">
        <v>649</v>
      </c>
      <c r="B1175" t="s">
        <v>641</v>
      </c>
      <c r="C1175" s="1" t="s">
        <v>579</v>
      </c>
      <c r="D1175" s="1" t="s">
        <v>949</v>
      </c>
      <c r="E1175" s="2"/>
      <c r="F1175" s="3">
        <v>4</v>
      </c>
      <c r="G1175" s="2"/>
      <c r="H1175" s="3">
        <v>23</v>
      </c>
      <c r="I1175" s="68" t="str">
        <f>VLOOKUP(C1175,СПРАВОЧНИК!B:D,2,0)</f>
        <v>ЯПОНИЯ</v>
      </c>
      <c r="J1175" s="68" t="str">
        <f>VLOOKUP(C1175,СПРАВОЧНИК!B:D,3,0)</f>
        <v>ИНОМАРКИ</v>
      </c>
      <c r="K1175" s="69" t="str">
        <f>VLOOKUP(СВОД2023[[#This Row],[ФО]],СПРАВОЧНИК!H:P,2,0)</f>
        <v>Северо-Западный ФО</v>
      </c>
    </row>
    <row r="1176" spans="1:11" x14ac:dyDescent="0.2">
      <c r="A1176" t="s">
        <v>649</v>
      </c>
      <c r="B1176" t="s">
        <v>641</v>
      </c>
      <c r="C1176" s="1" t="s">
        <v>579</v>
      </c>
      <c r="D1176" s="1" t="s">
        <v>951</v>
      </c>
      <c r="E1176" s="2">
        <v>13</v>
      </c>
      <c r="F1176" s="3"/>
      <c r="G1176" s="2">
        <v>44</v>
      </c>
      <c r="H1176" s="3"/>
      <c r="I1176" s="68" t="str">
        <f>VLOOKUP(C1176,СПРАВОЧНИК!B:D,2,0)</f>
        <v>ЯПОНИЯ</v>
      </c>
      <c r="J1176" s="68" t="str">
        <f>VLOOKUP(C1176,СПРАВОЧНИК!B:D,3,0)</f>
        <v>ИНОМАРКИ</v>
      </c>
      <c r="K1176" s="69" t="str">
        <f>VLOOKUP(СВОД2023[[#This Row],[ФО]],СПРАВОЧНИК!H:P,2,0)</f>
        <v>Северо-Западный ФО</v>
      </c>
    </row>
    <row r="1177" spans="1:11" x14ac:dyDescent="0.2">
      <c r="A1177" t="s">
        <v>649</v>
      </c>
      <c r="B1177" t="s">
        <v>641</v>
      </c>
      <c r="C1177" s="1" t="s">
        <v>579</v>
      </c>
      <c r="D1177" s="1" t="s">
        <v>952</v>
      </c>
      <c r="E1177" s="2">
        <v>54</v>
      </c>
      <c r="F1177" s="3">
        <v>23</v>
      </c>
      <c r="G1177" s="2">
        <v>174</v>
      </c>
      <c r="H1177" s="3">
        <v>586</v>
      </c>
      <c r="I1177" s="68" t="str">
        <f>VLOOKUP(C1177,СПРАВОЧНИК!B:D,2,0)</f>
        <v>ЯПОНИЯ</v>
      </c>
      <c r="J1177" s="68" t="str">
        <f>VLOOKUP(C1177,СПРАВОЧНИК!B:D,3,0)</f>
        <v>ИНОМАРКИ</v>
      </c>
      <c r="K1177" s="69" t="str">
        <f>VLOOKUP(СВОД2023[[#This Row],[ФО]],СПРАВОЧНИК!H:P,2,0)</f>
        <v>Северо-Западный ФО</v>
      </c>
    </row>
    <row r="1178" spans="1:11" x14ac:dyDescent="0.2">
      <c r="A1178" t="s">
        <v>649</v>
      </c>
      <c r="B1178" t="s">
        <v>641</v>
      </c>
      <c r="C1178" s="1" t="s">
        <v>579</v>
      </c>
      <c r="D1178" s="1" t="s">
        <v>953</v>
      </c>
      <c r="E1178" s="2">
        <v>3</v>
      </c>
      <c r="F1178" s="3"/>
      <c r="G1178" s="2">
        <v>9</v>
      </c>
      <c r="H1178" s="3">
        <v>10</v>
      </c>
      <c r="I1178" s="68" t="str">
        <f>VLOOKUP(C1178,СПРАВОЧНИК!B:D,2,0)</f>
        <v>ЯПОНИЯ</v>
      </c>
      <c r="J1178" s="68" t="str">
        <f>VLOOKUP(C1178,СПРАВОЧНИК!B:D,3,0)</f>
        <v>ИНОМАРКИ</v>
      </c>
      <c r="K1178" s="69" t="str">
        <f>VLOOKUP(СВОД2023[[#This Row],[ФО]],СПРАВОЧНИК!H:P,2,0)</f>
        <v>Северо-Западный ФО</v>
      </c>
    </row>
    <row r="1179" spans="1:11" x14ac:dyDescent="0.2">
      <c r="A1179" t="s">
        <v>649</v>
      </c>
      <c r="B1179" t="s">
        <v>641</v>
      </c>
      <c r="C1179" s="1" t="s">
        <v>579</v>
      </c>
      <c r="D1179" s="1" t="s">
        <v>954</v>
      </c>
      <c r="E1179" s="2">
        <v>24</v>
      </c>
      <c r="F1179" s="3"/>
      <c r="G1179" s="2">
        <v>57</v>
      </c>
      <c r="H1179" s="3">
        <v>6</v>
      </c>
      <c r="I1179" s="68" t="str">
        <f>VLOOKUP(C1179,СПРАВОЧНИК!B:D,2,0)</f>
        <v>ЯПОНИЯ</v>
      </c>
      <c r="J1179" s="68" t="str">
        <f>VLOOKUP(C1179,СПРАВОЧНИК!B:D,3,0)</f>
        <v>ИНОМАРКИ</v>
      </c>
      <c r="K1179" s="69" t="str">
        <f>VLOOKUP(СВОД2023[[#This Row],[ФО]],СПРАВОЧНИК!H:P,2,0)</f>
        <v>Северо-Западный ФО</v>
      </c>
    </row>
    <row r="1180" spans="1:11" x14ac:dyDescent="0.2">
      <c r="A1180" t="s">
        <v>649</v>
      </c>
      <c r="B1180" t="s">
        <v>641</v>
      </c>
      <c r="C1180" s="1" t="s">
        <v>579</v>
      </c>
      <c r="D1180" s="1" t="s">
        <v>957</v>
      </c>
      <c r="E1180" s="2"/>
      <c r="F1180" s="3">
        <v>1</v>
      </c>
      <c r="G1180" s="2">
        <v>6</v>
      </c>
      <c r="H1180" s="3">
        <v>2</v>
      </c>
      <c r="I1180" s="68" t="str">
        <f>VLOOKUP(C1180,СПРАВОЧНИК!B:D,2,0)</f>
        <v>ЯПОНИЯ</v>
      </c>
      <c r="J1180" s="68" t="str">
        <f>VLOOKUP(C1180,СПРАВОЧНИК!B:D,3,0)</f>
        <v>ИНОМАРКИ</v>
      </c>
      <c r="K1180" s="69" t="str">
        <f>VLOOKUP(СВОД2023[[#This Row],[ФО]],СПРАВОЧНИК!H:P,2,0)</f>
        <v>Северо-Западный ФО</v>
      </c>
    </row>
    <row r="1181" spans="1:11" x14ac:dyDescent="0.2">
      <c r="A1181" t="s">
        <v>649</v>
      </c>
      <c r="B1181" t="s">
        <v>641</v>
      </c>
      <c r="C1181" s="1" t="s">
        <v>579</v>
      </c>
      <c r="D1181" s="1" t="s">
        <v>958</v>
      </c>
      <c r="E1181" s="2">
        <v>10</v>
      </c>
      <c r="F1181" s="3">
        <v>3</v>
      </c>
      <c r="G1181" s="2">
        <v>38</v>
      </c>
      <c r="H1181" s="3">
        <v>78</v>
      </c>
      <c r="I1181" s="68" t="str">
        <f>VLOOKUP(C1181,СПРАВОЧНИК!B:D,2,0)</f>
        <v>ЯПОНИЯ</v>
      </c>
      <c r="J1181" s="68" t="str">
        <f>VLOOKUP(C1181,СПРАВОЧНИК!B:D,3,0)</f>
        <v>ИНОМАРКИ</v>
      </c>
      <c r="K1181" s="69" t="str">
        <f>VLOOKUP(СВОД2023[[#This Row],[ФО]],СПРАВОЧНИК!H:P,2,0)</f>
        <v>Северо-Западный ФО</v>
      </c>
    </row>
    <row r="1182" spans="1:11" x14ac:dyDescent="0.2">
      <c r="A1182" t="s">
        <v>649</v>
      </c>
      <c r="B1182" t="s">
        <v>641</v>
      </c>
      <c r="C1182" s="1" t="s">
        <v>579</v>
      </c>
      <c r="D1182" s="1" t="s">
        <v>1023</v>
      </c>
      <c r="E1182" s="2"/>
      <c r="F1182" s="3"/>
      <c r="G1182" s="2">
        <v>2</v>
      </c>
      <c r="H1182" s="3"/>
      <c r="I1182" s="68" t="str">
        <f>VLOOKUP(C1182,СПРАВОЧНИК!B:D,2,0)</f>
        <v>ЯПОНИЯ</v>
      </c>
      <c r="J1182" s="68" t="str">
        <f>VLOOKUP(C1182,СПРАВОЧНИК!B:D,3,0)</f>
        <v>ИНОМАРКИ</v>
      </c>
      <c r="K1182" s="69" t="str">
        <f>VLOOKUP(СВОД2023[[#This Row],[ФО]],СПРАВОЧНИК!H:P,2,0)</f>
        <v>Северо-Западный ФО</v>
      </c>
    </row>
    <row r="1183" spans="1:11" x14ac:dyDescent="0.2">
      <c r="A1183" t="s">
        <v>649</v>
      </c>
      <c r="B1183" t="s">
        <v>641</v>
      </c>
      <c r="C1183" s="1" t="s">
        <v>579</v>
      </c>
      <c r="D1183" s="1" t="s">
        <v>959</v>
      </c>
      <c r="E1183" s="2">
        <v>1</v>
      </c>
      <c r="F1183" s="3"/>
      <c r="G1183" s="2">
        <v>2</v>
      </c>
      <c r="H1183" s="3"/>
      <c r="I1183" s="68" t="str">
        <f>VLOOKUP(C1183,СПРАВОЧНИК!B:D,2,0)</f>
        <v>ЯПОНИЯ</v>
      </c>
      <c r="J1183" s="68" t="str">
        <f>VLOOKUP(C1183,СПРАВОЧНИК!B:D,3,0)</f>
        <v>ИНОМАРКИ</v>
      </c>
      <c r="K1183" s="69" t="str">
        <f>VLOOKUP(СВОД2023[[#This Row],[ФО]],СПРАВОЧНИК!H:P,2,0)</f>
        <v>Северо-Западный ФО</v>
      </c>
    </row>
    <row r="1184" spans="1:11" x14ac:dyDescent="0.2">
      <c r="A1184" t="s">
        <v>649</v>
      </c>
      <c r="B1184" t="s">
        <v>641</v>
      </c>
      <c r="C1184" s="1" t="s">
        <v>579</v>
      </c>
      <c r="D1184" s="1" t="s">
        <v>960</v>
      </c>
      <c r="E1184" s="2">
        <v>4</v>
      </c>
      <c r="F1184" s="3">
        <v>2</v>
      </c>
      <c r="G1184" s="2">
        <v>21</v>
      </c>
      <c r="H1184" s="3">
        <v>25</v>
      </c>
      <c r="I1184" s="68" t="str">
        <f>VLOOKUP(C1184,СПРАВОЧНИК!B:D,2,0)</f>
        <v>ЯПОНИЯ</v>
      </c>
      <c r="J1184" s="68" t="str">
        <f>VLOOKUP(C1184,СПРАВОЧНИК!B:D,3,0)</f>
        <v>ИНОМАРКИ</v>
      </c>
      <c r="K1184" s="69" t="str">
        <f>VLOOKUP(СВОД2023[[#This Row],[ФО]],СПРАВОЧНИК!H:P,2,0)</f>
        <v>Северо-Западный ФО</v>
      </c>
    </row>
    <row r="1185" spans="1:11" x14ac:dyDescent="0.2">
      <c r="A1185" t="s">
        <v>649</v>
      </c>
      <c r="B1185" t="s">
        <v>641</v>
      </c>
      <c r="C1185" s="1" t="s">
        <v>579</v>
      </c>
      <c r="D1185" s="1" t="s">
        <v>1058</v>
      </c>
      <c r="E1185" s="2"/>
      <c r="F1185" s="3"/>
      <c r="G1185" s="2">
        <v>1</v>
      </c>
      <c r="H1185" s="3"/>
      <c r="I1185" s="68" t="str">
        <f>VLOOKUP(C1185,СПРАВОЧНИК!B:D,2,0)</f>
        <v>ЯПОНИЯ</v>
      </c>
      <c r="J1185" s="68" t="str">
        <f>VLOOKUP(C1185,СПРАВОЧНИК!B:D,3,0)</f>
        <v>ИНОМАРКИ</v>
      </c>
      <c r="K1185" s="69" t="str">
        <f>VLOOKUP(СВОД2023[[#This Row],[ФО]],СПРАВОЧНИК!H:P,2,0)</f>
        <v>Северо-Западный ФО</v>
      </c>
    </row>
    <row r="1186" spans="1:11" x14ac:dyDescent="0.2">
      <c r="A1186" t="s">
        <v>649</v>
      </c>
      <c r="B1186" t="s">
        <v>641</v>
      </c>
      <c r="C1186" s="1" t="s">
        <v>579</v>
      </c>
      <c r="D1186" s="1" t="s">
        <v>961</v>
      </c>
      <c r="E1186" s="2">
        <v>26</v>
      </c>
      <c r="F1186" s="3">
        <v>12</v>
      </c>
      <c r="G1186" s="2">
        <v>135</v>
      </c>
      <c r="H1186" s="3">
        <v>177</v>
      </c>
      <c r="I1186" s="68" t="str">
        <f>VLOOKUP(C1186,СПРАВОЧНИК!B:D,2,0)</f>
        <v>ЯПОНИЯ</v>
      </c>
      <c r="J1186" s="68" t="str">
        <f>VLOOKUP(C1186,СПРАВОЧНИК!B:D,3,0)</f>
        <v>ИНОМАРКИ</v>
      </c>
      <c r="K1186" s="69" t="str">
        <f>VLOOKUP(СВОД2023[[#This Row],[ФО]],СПРАВОЧНИК!H:P,2,0)</f>
        <v>Северо-Западный ФО</v>
      </c>
    </row>
    <row r="1187" spans="1:11" x14ac:dyDescent="0.2">
      <c r="A1187" t="s">
        <v>649</v>
      </c>
      <c r="B1187" t="s">
        <v>641</v>
      </c>
      <c r="C1187" s="1" t="s">
        <v>579</v>
      </c>
      <c r="D1187" s="1" t="s">
        <v>962</v>
      </c>
      <c r="E1187" s="2">
        <v>28</v>
      </c>
      <c r="F1187" s="3">
        <v>17</v>
      </c>
      <c r="G1187" s="2">
        <v>134</v>
      </c>
      <c r="H1187" s="3">
        <v>363</v>
      </c>
      <c r="I1187" s="68" t="str">
        <f>VLOOKUP(C1187,СПРАВОЧНИК!B:D,2,0)</f>
        <v>ЯПОНИЯ</v>
      </c>
      <c r="J1187" s="68" t="str">
        <f>VLOOKUP(C1187,СПРАВОЧНИК!B:D,3,0)</f>
        <v>ИНОМАРКИ</v>
      </c>
      <c r="K1187" s="69" t="str">
        <f>VLOOKUP(СВОД2023[[#This Row],[ФО]],СПРАВОЧНИК!H:P,2,0)</f>
        <v>Северо-Западный ФО</v>
      </c>
    </row>
    <row r="1188" spans="1:11" x14ac:dyDescent="0.2">
      <c r="A1188" t="s">
        <v>649</v>
      </c>
      <c r="B1188" t="s">
        <v>641</v>
      </c>
      <c r="C1188" s="1" t="s">
        <v>579</v>
      </c>
      <c r="D1188" s="1" t="s">
        <v>963</v>
      </c>
      <c r="E1188" s="2">
        <v>1</v>
      </c>
      <c r="F1188" s="3">
        <v>1</v>
      </c>
      <c r="G1188" s="2">
        <v>4</v>
      </c>
      <c r="H1188" s="3">
        <v>4</v>
      </c>
      <c r="I1188" s="68" t="str">
        <f>VLOOKUP(C1188,СПРАВОЧНИК!B:D,2,0)</f>
        <v>ЯПОНИЯ</v>
      </c>
      <c r="J1188" s="68" t="str">
        <f>VLOOKUP(C1188,СПРАВОЧНИК!B:D,3,0)</f>
        <v>ИНОМАРКИ</v>
      </c>
      <c r="K1188" s="69" t="str">
        <f>VLOOKUP(СВОД2023[[#This Row],[ФО]],СПРАВОЧНИК!H:P,2,0)</f>
        <v>Северо-Западный ФО</v>
      </c>
    </row>
    <row r="1189" spans="1:11" x14ac:dyDescent="0.2">
      <c r="A1189" t="s">
        <v>649</v>
      </c>
      <c r="B1189" t="s">
        <v>641</v>
      </c>
      <c r="C1189" s="1" t="s">
        <v>579</v>
      </c>
      <c r="D1189" s="1" t="s">
        <v>1024</v>
      </c>
      <c r="E1189" s="2"/>
      <c r="F1189" s="3"/>
      <c r="G1189" s="2">
        <v>1</v>
      </c>
      <c r="H1189" s="3"/>
      <c r="I1189" s="68" t="str">
        <f>VLOOKUP(C1189,СПРАВОЧНИК!B:D,2,0)</f>
        <v>ЯПОНИЯ</v>
      </c>
      <c r="J1189" s="68" t="str">
        <f>VLOOKUP(C1189,СПРАВОЧНИК!B:D,3,0)</f>
        <v>ИНОМАРКИ</v>
      </c>
      <c r="K1189" s="69" t="str">
        <f>VLOOKUP(СВОД2023[[#This Row],[ФО]],СПРАВОЧНИК!H:P,2,0)</f>
        <v>Северо-Западный ФО</v>
      </c>
    </row>
    <row r="1190" spans="1:11" x14ac:dyDescent="0.2">
      <c r="A1190" t="s">
        <v>649</v>
      </c>
      <c r="B1190" t="s">
        <v>641</v>
      </c>
      <c r="C1190" s="1" t="s">
        <v>579</v>
      </c>
      <c r="D1190" s="1" t="s">
        <v>969</v>
      </c>
      <c r="E1190" s="2">
        <v>50</v>
      </c>
      <c r="F1190" s="3">
        <v>24</v>
      </c>
      <c r="G1190" s="2">
        <v>212</v>
      </c>
      <c r="H1190" s="3">
        <v>950</v>
      </c>
      <c r="I1190" s="68" t="str">
        <f>VLOOKUP(C1190,СПРАВОЧНИК!B:D,2,0)</f>
        <v>ЯПОНИЯ</v>
      </c>
      <c r="J1190" s="68" t="str">
        <f>VLOOKUP(C1190,СПРАВОЧНИК!B:D,3,0)</f>
        <v>ИНОМАРКИ</v>
      </c>
      <c r="K1190" s="69" t="str">
        <f>VLOOKUP(СВОД2023[[#This Row],[ФО]],СПРАВОЧНИК!H:P,2,0)</f>
        <v>Северо-Западный ФО</v>
      </c>
    </row>
    <row r="1191" spans="1:11" x14ac:dyDescent="0.2">
      <c r="A1191" t="s">
        <v>649</v>
      </c>
      <c r="B1191" t="s">
        <v>641</v>
      </c>
      <c r="C1191" s="1" t="s">
        <v>579</v>
      </c>
      <c r="D1191" s="1" t="s">
        <v>970</v>
      </c>
      <c r="E1191" s="2"/>
      <c r="F1191" s="3"/>
      <c r="G1191" s="2">
        <v>2</v>
      </c>
      <c r="H1191" s="3"/>
      <c r="I1191" s="68" t="str">
        <f>VLOOKUP(C1191,СПРАВОЧНИК!B:D,2,0)</f>
        <v>ЯПОНИЯ</v>
      </c>
      <c r="J1191" s="68" t="str">
        <f>VLOOKUP(C1191,СПРАВОЧНИК!B:D,3,0)</f>
        <v>ИНОМАРКИ</v>
      </c>
      <c r="K1191" s="69" t="str">
        <f>VLOOKUP(СВОД2023[[#This Row],[ФО]],СПРАВОЧНИК!H:P,2,0)</f>
        <v>Северо-Западный ФО</v>
      </c>
    </row>
    <row r="1192" spans="1:11" x14ac:dyDescent="0.2">
      <c r="A1192" t="s">
        <v>649</v>
      </c>
      <c r="B1192" t="s">
        <v>641</v>
      </c>
      <c r="C1192" s="1" t="s">
        <v>579</v>
      </c>
      <c r="D1192" s="1" t="s">
        <v>1025</v>
      </c>
      <c r="E1192" s="2">
        <v>1</v>
      </c>
      <c r="F1192" s="3"/>
      <c r="G1192" s="2">
        <v>6</v>
      </c>
      <c r="H1192" s="3"/>
      <c r="I1192" s="68" t="str">
        <f>VLOOKUP(C1192,СПРАВОЧНИК!B:D,2,0)</f>
        <v>ЯПОНИЯ</v>
      </c>
      <c r="J1192" s="68" t="str">
        <f>VLOOKUP(C1192,СПРАВОЧНИК!B:D,3,0)</f>
        <v>ИНОМАРКИ</v>
      </c>
      <c r="K1192" s="69" t="str">
        <f>VLOOKUP(СВОД2023[[#This Row],[ФО]],СПРАВОЧНИК!H:P,2,0)</f>
        <v>Северо-Западный ФО</v>
      </c>
    </row>
    <row r="1193" spans="1:11" x14ac:dyDescent="0.2">
      <c r="A1193" t="s">
        <v>649</v>
      </c>
      <c r="B1193" t="s">
        <v>641</v>
      </c>
      <c r="C1193" s="1" t="s">
        <v>579</v>
      </c>
      <c r="D1193" s="1" t="s">
        <v>971</v>
      </c>
      <c r="E1193" s="2">
        <v>1</v>
      </c>
      <c r="F1193" s="3"/>
      <c r="G1193" s="2">
        <v>5</v>
      </c>
      <c r="H1193" s="3"/>
      <c r="I1193" s="68" t="str">
        <f>VLOOKUP(C1193,СПРАВОЧНИК!B:D,2,0)</f>
        <v>ЯПОНИЯ</v>
      </c>
      <c r="J1193" s="68" t="str">
        <f>VLOOKUP(C1193,СПРАВОЧНИК!B:D,3,0)</f>
        <v>ИНОМАРКИ</v>
      </c>
      <c r="K1193" s="69" t="str">
        <f>VLOOKUP(СВОД2023[[#This Row],[ФО]],СПРАВОЧНИК!H:P,2,0)</f>
        <v>Северо-Западный ФО</v>
      </c>
    </row>
    <row r="1194" spans="1:11" x14ac:dyDescent="0.2">
      <c r="A1194" t="s">
        <v>649</v>
      </c>
      <c r="B1194" t="s">
        <v>641</v>
      </c>
      <c r="C1194" s="1" t="s">
        <v>579</v>
      </c>
      <c r="D1194" s="1" t="s">
        <v>1026</v>
      </c>
      <c r="E1194" s="2"/>
      <c r="F1194" s="3"/>
      <c r="G1194" s="2"/>
      <c r="H1194" s="3">
        <v>1</v>
      </c>
      <c r="I1194" s="68" t="str">
        <f>VLOOKUP(C1194,СПРАВОЧНИК!B:D,2,0)</f>
        <v>ЯПОНИЯ</v>
      </c>
      <c r="J1194" s="68" t="str">
        <f>VLOOKUP(C1194,СПРАВОЧНИК!B:D,3,0)</f>
        <v>ИНОМАРКИ</v>
      </c>
      <c r="K1194" s="69" t="str">
        <f>VLOOKUP(СВОД2023[[#This Row],[ФО]],СПРАВОЧНИК!H:P,2,0)</f>
        <v>Северо-Западный ФО</v>
      </c>
    </row>
    <row r="1195" spans="1:11" x14ac:dyDescent="0.2">
      <c r="A1195" t="s">
        <v>649</v>
      </c>
      <c r="B1195" t="s">
        <v>641</v>
      </c>
      <c r="C1195" s="1" t="s">
        <v>579</v>
      </c>
      <c r="D1195" s="1" t="s">
        <v>1059</v>
      </c>
      <c r="E1195" s="2"/>
      <c r="F1195" s="3"/>
      <c r="G1195" s="2">
        <v>9</v>
      </c>
      <c r="H1195" s="3"/>
      <c r="I1195" s="68" t="str">
        <f>VLOOKUP(C1195,СПРАВОЧНИК!B:D,2,0)</f>
        <v>ЯПОНИЯ</v>
      </c>
      <c r="J1195" s="68" t="str">
        <f>VLOOKUP(C1195,СПРАВОЧНИК!B:D,3,0)</f>
        <v>ИНОМАРКИ</v>
      </c>
      <c r="K1195" s="69" t="str">
        <f>VLOOKUP(СВОД2023[[#This Row],[ФО]],СПРАВОЧНИК!H:P,2,0)</f>
        <v>Северо-Западный ФО</v>
      </c>
    </row>
    <row r="1196" spans="1:11" x14ac:dyDescent="0.2">
      <c r="A1196" t="s">
        <v>649</v>
      </c>
      <c r="B1196" t="s">
        <v>641</v>
      </c>
      <c r="C1196" s="1" t="s">
        <v>579</v>
      </c>
      <c r="D1196" s="1" t="s">
        <v>1060</v>
      </c>
      <c r="E1196" s="2">
        <v>1</v>
      </c>
      <c r="F1196" s="3"/>
      <c r="G1196" s="2">
        <v>1</v>
      </c>
      <c r="H1196" s="3"/>
      <c r="I1196" s="68" t="str">
        <f>VLOOKUP(C1196,СПРАВОЧНИК!B:D,2,0)</f>
        <v>ЯПОНИЯ</v>
      </c>
      <c r="J1196" s="68" t="str">
        <f>VLOOKUP(C1196,СПРАВОЧНИК!B:D,3,0)</f>
        <v>ИНОМАРКИ</v>
      </c>
      <c r="K1196" s="69" t="str">
        <f>VLOOKUP(СВОД2023[[#This Row],[ФО]],СПРАВОЧНИК!H:P,2,0)</f>
        <v>Северо-Западный ФО</v>
      </c>
    </row>
    <row r="1197" spans="1:11" x14ac:dyDescent="0.2">
      <c r="A1197" t="s">
        <v>649</v>
      </c>
      <c r="B1197" t="s">
        <v>641</v>
      </c>
      <c r="C1197" s="1" t="s">
        <v>579</v>
      </c>
      <c r="D1197" s="1" t="s">
        <v>975</v>
      </c>
      <c r="E1197" s="2"/>
      <c r="F1197" s="3"/>
      <c r="G1197" s="2">
        <v>2</v>
      </c>
      <c r="H1197" s="3"/>
      <c r="I1197" s="68" t="str">
        <f>VLOOKUP(C1197,СПРАВОЧНИК!B:D,2,0)</f>
        <v>ЯПОНИЯ</v>
      </c>
      <c r="J1197" s="68" t="str">
        <f>VLOOKUP(C1197,СПРАВОЧНИК!B:D,3,0)</f>
        <v>ИНОМАРКИ</v>
      </c>
      <c r="K1197" s="69" t="str">
        <f>VLOOKUP(СВОД2023[[#This Row],[ФО]],СПРАВОЧНИК!H:P,2,0)</f>
        <v>Северо-Западный ФО</v>
      </c>
    </row>
    <row r="1198" spans="1:11" x14ac:dyDescent="0.2">
      <c r="A1198" t="s">
        <v>649</v>
      </c>
      <c r="B1198" t="s">
        <v>641</v>
      </c>
      <c r="C1198" s="1" t="s">
        <v>579</v>
      </c>
      <c r="D1198" s="1" t="s">
        <v>1061</v>
      </c>
      <c r="E1198" s="2">
        <v>1</v>
      </c>
      <c r="F1198" s="3"/>
      <c r="G1198" s="2">
        <v>1</v>
      </c>
      <c r="H1198" s="3"/>
      <c r="I1198" s="68" t="str">
        <f>VLOOKUP(C1198,СПРАВОЧНИК!B:D,2,0)</f>
        <v>ЯПОНИЯ</v>
      </c>
      <c r="J1198" s="68" t="str">
        <f>VLOOKUP(C1198,СПРАВОЧНИК!B:D,3,0)</f>
        <v>ИНОМАРКИ</v>
      </c>
      <c r="K1198" s="69" t="str">
        <f>VLOOKUP(СВОД2023[[#This Row],[ФО]],СПРАВОЧНИК!H:P,2,0)</f>
        <v>Северо-Западный ФО</v>
      </c>
    </row>
    <row r="1199" spans="1:11" x14ac:dyDescent="0.2">
      <c r="A1199" t="s">
        <v>649</v>
      </c>
      <c r="B1199" t="s">
        <v>641</v>
      </c>
      <c r="C1199" s="1" t="s">
        <v>579</v>
      </c>
      <c r="D1199" s="1" t="s">
        <v>977</v>
      </c>
      <c r="E1199" s="2">
        <v>2</v>
      </c>
      <c r="F1199" s="3"/>
      <c r="G1199" s="2">
        <v>6</v>
      </c>
      <c r="H1199" s="3"/>
      <c r="I1199" s="68" t="str">
        <f>VLOOKUP(C1199,СПРАВОЧНИК!B:D,2,0)</f>
        <v>ЯПОНИЯ</v>
      </c>
      <c r="J1199" s="68" t="str">
        <f>VLOOKUP(C1199,СПРАВОЧНИК!B:D,3,0)</f>
        <v>ИНОМАРКИ</v>
      </c>
      <c r="K1199" s="69" t="str">
        <f>VLOOKUP(СВОД2023[[#This Row],[ФО]],СПРАВОЧНИК!H:P,2,0)</f>
        <v>Северо-Западный ФО</v>
      </c>
    </row>
    <row r="1200" spans="1:11" x14ac:dyDescent="0.2">
      <c r="A1200" t="s">
        <v>649</v>
      </c>
      <c r="B1200" t="s">
        <v>641</v>
      </c>
      <c r="C1200" s="1" t="s">
        <v>579</v>
      </c>
      <c r="D1200" s="1" t="s">
        <v>979</v>
      </c>
      <c r="E1200" s="2"/>
      <c r="F1200" s="3"/>
      <c r="G1200" s="2">
        <v>4</v>
      </c>
      <c r="H1200" s="3"/>
      <c r="I1200" s="68" t="str">
        <f>VLOOKUP(C1200,СПРАВОЧНИК!B:D,2,0)</f>
        <v>ЯПОНИЯ</v>
      </c>
      <c r="J1200" s="68" t="str">
        <f>VLOOKUP(C1200,СПРАВОЧНИК!B:D,3,0)</f>
        <v>ИНОМАРКИ</v>
      </c>
      <c r="K1200" s="69" t="str">
        <f>VLOOKUP(СВОД2023[[#This Row],[ФО]],СПРАВОЧНИК!H:P,2,0)</f>
        <v>Северо-Западный ФО</v>
      </c>
    </row>
    <row r="1201" spans="1:11" x14ac:dyDescent="0.2">
      <c r="A1201" t="s">
        <v>649</v>
      </c>
      <c r="B1201" t="s">
        <v>641</v>
      </c>
      <c r="C1201" s="1" t="s">
        <v>610</v>
      </c>
      <c r="D1201" s="1" t="s">
        <v>611</v>
      </c>
      <c r="E1201" s="2">
        <v>5</v>
      </c>
      <c r="F1201" s="3">
        <v>6</v>
      </c>
      <c r="G1201" s="2">
        <v>32</v>
      </c>
      <c r="H1201" s="3">
        <v>23</v>
      </c>
      <c r="I1201" s="68" t="str">
        <f>VLOOKUP(C1201,СПРАВОЧНИК!B:D,2,0)</f>
        <v>РОССИЯ</v>
      </c>
      <c r="J1201" s="68" t="str">
        <f>VLOOKUP(C1201,СПРАВОЧНИК!B:D,3,0)</f>
        <v>ОТЕЧЕСТВЕННЫЕ</v>
      </c>
      <c r="K1201" s="69" t="str">
        <f>VLOOKUP(СВОД2023[[#This Row],[ФО]],СПРАВОЧНИК!H:P,2,0)</f>
        <v>Северо-Западный ФО</v>
      </c>
    </row>
    <row r="1202" spans="1:11" x14ac:dyDescent="0.2">
      <c r="A1202" t="s">
        <v>649</v>
      </c>
      <c r="B1202" t="s">
        <v>641</v>
      </c>
      <c r="C1202" s="1" t="s">
        <v>610</v>
      </c>
      <c r="D1202" s="1" t="s">
        <v>612</v>
      </c>
      <c r="E1202" s="2">
        <v>72</v>
      </c>
      <c r="F1202" s="3">
        <v>26</v>
      </c>
      <c r="G1202" s="2">
        <v>372</v>
      </c>
      <c r="H1202" s="3">
        <v>372</v>
      </c>
      <c r="I1202" s="68" t="str">
        <f>VLOOKUP(C1202,СПРАВОЧНИК!B:D,2,0)</f>
        <v>РОССИЯ</v>
      </c>
      <c r="J1202" s="68" t="str">
        <f>VLOOKUP(C1202,СПРАВОЧНИК!B:D,3,0)</f>
        <v>ОТЕЧЕСТВЕННЫЕ</v>
      </c>
      <c r="K1202" s="69" t="str">
        <f>VLOOKUP(СВОД2023[[#This Row],[ФО]],СПРАВОЧНИК!H:P,2,0)</f>
        <v>Северо-Западный ФО</v>
      </c>
    </row>
    <row r="1203" spans="1:11" x14ac:dyDescent="0.2">
      <c r="A1203" t="s">
        <v>649</v>
      </c>
      <c r="B1203" t="s">
        <v>641</v>
      </c>
      <c r="C1203" s="1" t="s">
        <v>614</v>
      </c>
      <c r="D1203" s="1" t="s">
        <v>1028</v>
      </c>
      <c r="E1203" s="2"/>
      <c r="F1203" s="3"/>
      <c r="G1203" s="2">
        <v>1</v>
      </c>
      <c r="H1203" s="3"/>
      <c r="I1203" s="68" t="str">
        <f>VLOOKUP(C1203,СПРАВОЧНИК!B:D,2,0)</f>
        <v>ЕВРОПА</v>
      </c>
      <c r="J1203" s="68" t="str">
        <f>VLOOKUP(C1203,СПРАВОЧНИК!B:D,3,0)</f>
        <v>ИНОМАРКИ</v>
      </c>
      <c r="K1203" s="69" t="str">
        <f>VLOOKUP(СВОД2023[[#This Row],[ФО]],СПРАВОЧНИК!H:P,2,0)</f>
        <v>Северо-Западный ФО</v>
      </c>
    </row>
    <row r="1204" spans="1:11" x14ac:dyDescent="0.2">
      <c r="A1204" t="s">
        <v>649</v>
      </c>
      <c r="B1204" t="s">
        <v>641</v>
      </c>
      <c r="C1204" s="1" t="s">
        <v>614</v>
      </c>
      <c r="D1204" s="1" t="s">
        <v>980</v>
      </c>
      <c r="E1204" s="2">
        <v>3</v>
      </c>
      <c r="F1204" s="3"/>
      <c r="G1204" s="2">
        <v>38</v>
      </c>
      <c r="H1204" s="3"/>
      <c r="I1204" s="68" t="str">
        <f>VLOOKUP(C1204,СПРАВОЧНИК!B:D,2,0)</f>
        <v>ЕВРОПА</v>
      </c>
      <c r="J1204" s="68" t="str">
        <f>VLOOKUP(C1204,СПРАВОЧНИК!B:D,3,0)</f>
        <v>ИНОМАРКИ</v>
      </c>
      <c r="K1204" s="69" t="str">
        <f>VLOOKUP(СВОД2023[[#This Row],[ФО]],СПРАВОЧНИК!H:P,2,0)</f>
        <v>Северо-Западный ФО</v>
      </c>
    </row>
    <row r="1205" spans="1:11" x14ac:dyDescent="0.2">
      <c r="A1205" t="s">
        <v>649</v>
      </c>
      <c r="B1205" t="s">
        <v>641</v>
      </c>
      <c r="C1205" s="1" t="s">
        <v>614</v>
      </c>
      <c r="D1205" s="1" t="s">
        <v>1030</v>
      </c>
      <c r="E1205" s="2"/>
      <c r="F1205" s="3"/>
      <c r="G1205" s="2">
        <v>1</v>
      </c>
      <c r="H1205" s="3"/>
      <c r="I1205" s="68" t="str">
        <f>VLOOKUP(C1205,СПРАВОЧНИК!B:D,2,0)</f>
        <v>ЕВРОПА</v>
      </c>
      <c r="J1205" s="68" t="str">
        <f>VLOOKUP(C1205,СПРАВОЧНИК!B:D,3,0)</f>
        <v>ИНОМАРКИ</v>
      </c>
      <c r="K1205" s="69" t="str">
        <f>VLOOKUP(СВОД2023[[#This Row],[ФО]],СПРАВОЧНИК!H:P,2,0)</f>
        <v>Северо-Западный ФО</v>
      </c>
    </row>
    <row r="1206" spans="1:11" x14ac:dyDescent="0.2">
      <c r="A1206" t="s">
        <v>649</v>
      </c>
      <c r="B1206" t="s">
        <v>641</v>
      </c>
      <c r="C1206" s="1" t="s">
        <v>614</v>
      </c>
      <c r="D1206" s="1" t="s">
        <v>1031</v>
      </c>
      <c r="E1206" s="2"/>
      <c r="F1206" s="3">
        <v>2</v>
      </c>
      <c r="G1206" s="2"/>
      <c r="H1206" s="3">
        <v>6</v>
      </c>
      <c r="I1206" s="68" t="str">
        <f>VLOOKUP(C1206,СПРАВОЧНИК!B:D,2,0)</f>
        <v>ЕВРОПА</v>
      </c>
      <c r="J1206" s="68" t="str">
        <f>VLOOKUP(C1206,СПРАВОЧНИК!B:D,3,0)</f>
        <v>ИНОМАРКИ</v>
      </c>
      <c r="K1206" s="69" t="str">
        <f>VLOOKUP(СВОД2023[[#This Row],[ФО]],СПРАВОЧНИК!H:P,2,0)</f>
        <v>Северо-Западный ФО</v>
      </c>
    </row>
    <row r="1207" spans="1:11" x14ac:dyDescent="0.2">
      <c r="A1207" t="s">
        <v>649</v>
      </c>
      <c r="B1207" t="s">
        <v>641</v>
      </c>
      <c r="C1207" s="1" t="s">
        <v>614</v>
      </c>
      <c r="D1207" s="1" t="s">
        <v>1032</v>
      </c>
      <c r="E1207" s="2">
        <v>1</v>
      </c>
      <c r="F1207" s="3"/>
      <c r="G1207" s="2">
        <v>2</v>
      </c>
      <c r="H1207" s="3">
        <v>1</v>
      </c>
      <c r="I1207" s="68" t="str">
        <f>VLOOKUP(C1207,СПРАВОЧНИК!B:D,2,0)</f>
        <v>ЕВРОПА</v>
      </c>
      <c r="J1207" s="68" t="str">
        <f>VLOOKUP(C1207,СПРАВОЧНИК!B:D,3,0)</f>
        <v>ИНОМАРКИ</v>
      </c>
      <c r="K1207" s="69" t="str">
        <f>VLOOKUP(СВОД2023[[#This Row],[ФО]],СПРАВОЧНИК!H:P,2,0)</f>
        <v>Северо-Западный ФО</v>
      </c>
    </row>
    <row r="1208" spans="1:11" x14ac:dyDescent="0.2">
      <c r="A1208" t="s">
        <v>649</v>
      </c>
      <c r="B1208" t="s">
        <v>641</v>
      </c>
      <c r="C1208" s="1" t="s">
        <v>614</v>
      </c>
      <c r="D1208" s="1" t="s">
        <v>981</v>
      </c>
      <c r="E1208" s="2">
        <v>9</v>
      </c>
      <c r="F1208" s="3"/>
      <c r="G1208" s="2">
        <v>26</v>
      </c>
      <c r="H1208" s="3"/>
      <c r="I1208" s="68" t="str">
        <f>VLOOKUP(C1208,СПРАВОЧНИК!B:D,2,0)</f>
        <v>ЕВРОПА</v>
      </c>
      <c r="J1208" s="68" t="str">
        <f>VLOOKUP(C1208,СПРАВОЧНИК!B:D,3,0)</f>
        <v>ИНОМАРКИ</v>
      </c>
      <c r="K1208" s="69" t="str">
        <f>VLOOKUP(СВОД2023[[#This Row],[ФО]],СПРАВОЧНИК!H:P,2,0)</f>
        <v>Северо-Западный ФО</v>
      </c>
    </row>
    <row r="1209" spans="1:11" x14ac:dyDescent="0.2">
      <c r="A1209" t="s">
        <v>649</v>
      </c>
      <c r="B1209" t="s">
        <v>641</v>
      </c>
      <c r="C1209" s="1" t="s">
        <v>614</v>
      </c>
      <c r="D1209" s="1" t="s">
        <v>982</v>
      </c>
      <c r="E1209" s="2">
        <v>5</v>
      </c>
      <c r="F1209" s="3"/>
      <c r="G1209" s="2">
        <v>20</v>
      </c>
      <c r="H1209" s="3"/>
      <c r="I1209" s="68" t="str">
        <f>VLOOKUP(C1209,СПРАВОЧНИК!B:D,2,0)</f>
        <v>ЕВРОПА</v>
      </c>
      <c r="J1209" s="68" t="str">
        <f>VLOOKUP(C1209,СПРАВОЧНИК!B:D,3,0)</f>
        <v>ИНОМАРКИ</v>
      </c>
      <c r="K1209" s="69" t="str">
        <f>VLOOKUP(СВОД2023[[#This Row],[ФО]],СПРАВОЧНИК!H:P,2,0)</f>
        <v>Северо-Западный ФО</v>
      </c>
    </row>
    <row r="1210" spans="1:11" x14ac:dyDescent="0.2">
      <c r="A1210" t="s">
        <v>649</v>
      </c>
      <c r="B1210" t="s">
        <v>641</v>
      </c>
      <c r="C1210" s="1" t="s">
        <v>614</v>
      </c>
      <c r="D1210" s="1" t="s">
        <v>1033</v>
      </c>
      <c r="E1210" s="2"/>
      <c r="F1210" s="3"/>
      <c r="G1210" s="2">
        <v>15</v>
      </c>
      <c r="H1210" s="3"/>
      <c r="I1210" s="68" t="str">
        <f>VLOOKUP(C1210,СПРАВОЧНИК!B:D,2,0)</f>
        <v>ЕВРОПА</v>
      </c>
      <c r="J1210" s="68" t="str">
        <f>VLOOKUP(C1210,СПРАВОЧНИК!B:D,3,0)</f>
        <v>ИНОМАРКИ</v>
      </c>
      <c r="K1210" s="69" t="str">
        <f>VLOOKUP(СВОД2023[[#This Row],[ФО]],СПРАВОЧНИК!H:P,2,0)</f>
        <v>Северо-Западный ФО</v>
      </c>
    </row>
    <row r="1211" spans="1:11" x14ac:dyDescent="0.2">
      <c r="A1211" t="s">
        <v>649</v>
      </c>
      <c r="B1211" t="s">
        <v>641</v>
      </c>
      <c r="C1211" s="1" t="s">
        <v>614</v>
      </c>
      <c r="D1211" s="1" t="s">
        <v>1034</v>
      </c>
      <c r="E1211" s="2">
        <v>1</v>
      </c>
      <c r="F1211" s="3"/>
      <c r="G1211" s="2">
        <v>5</v>
      </c>
      <c r="H1211" s="3">
        <v>11</v>
      </c>
      <c r="I1211" s="68" t="str">
        <f>VLOOKUP(C1211,СПРАВОЧНИК!B:D,2,0)</f>
        <v>ЕВРОПА</v>
      </c>
      <c r="J1211" s="68" t="str">
        <f>VLOOKUP(C1211,СПРАВОЧНИК!B:D,3,0)</f>
        <v>ИНОМАРКИ</v>
      </c>
      <c r="K1211" s="69" t="str">
        <f>VLOOKUP(СВОД2023[[#This Row],[ФО]],СПРАВОЧНИК!H:P,2,0)</f>
        <v>Северо-Западный ФО</v>
      </c>
    </row>
    <row r="1212" spans="1:11" x14ac:dyDescent="0.2">
      <c r="A1212" t="s">
        <v>649</v>
      </c>
      <c r="B1212" t="s">
        <v>641</v>
      </c>
      <c r="C1212" s="1" t="s">
        <v>614</v>
      </c>
      <c r="D1212" s="1" t="s">
        <v>983</v>
      </c>
      <c r="E1212" s="2">
        <v>5</v>
      </c>
      <c r="F1212" s="3">
        <v>86</v>
      </c>
      <c r="G1212" s="2">
        <v>120</v>
      </c>
      <c r="H1212" s="3">
        <v>1304</v>
      </c>
      <c r="I1212" s="68" t="str">
        <f>VLOOKUP(C1212,СПРАВОЧНИК!B:D,2,0)</f>
        <v>ЕВРОПА</v>
      </c>
      <c r="J1212" s="68" t="str">
        <f>VLOOKUP(C1212,СПРАВОЧНИК!B:D,3,0)</f>
        <v>ИНОМАРКИ</v>
      </c>
      <c r="K1212" s="69" t="str">
        <f>VLOOKUP(СВОД2023[[#This Row],[ФО]],СПРАВОЧНИК!H:P,2,0)</f>
        <v>Северо-Западный ФО</v>
      </c>
    </row>
    <row r="1213" spans="1:11" x14ac:dyDescent="0.2">
      <c r="A1213" t="s">
        <v>649</v>
      </c>
      <c r="B1213" t="s">
        <v>641</v>
      </c>
      <c r="C1213" s="1" t="s">
        <v>614</v>
      </c>
      <c r="D1213" s="1" t="s">
        <v>984</v>
      </c>
      <c r="E1213" s="2">
        <v>1</v>
      </c>
      <c r="F1213" s="3">
        <v>1</v>
      </c>
      <c r="G1213" s="2">
        <v>11</v>
      </c>
      <c r="H1213" s="3">
        <v>87</v>
      </c>
      <c r="I1213" s="68" t="str">
        <f>VLOOKUP(C1213,СПРАВОЧНИК!B:D,2,0)</f>
        <v>ЕВРОПА</v>
      </c>
      <c r="J1213" s="68" t="str">
        <f>VLOOKUP(C1213,СПРАВОЧНИК!B:D,3,0)</f>
        <v>ИНОМАРКИ</v>
      </c>
      <c r="K1213" s="69" t="str">
        <f>VLOOKUP(СВОД2023[[#This Row],[ФО]],СПРАВОЧНИК!H:P,2,0)</f>
        <v>Северо-Западный ФО</v>
      </c>
    </row>
    <row r="1214" spans="1:11" x14ac:dyDescent="0.2">
      <c r="A1214" t="s">
        <v>649</v>
      </c>
      <c r="B1214" t="s">
        <v>641</v>
      </c>
      <c r="C1214" s="1" t="s">
        <v>614</v>
      </c>
      <c r="D1214" s="1" t="s">
        <v>985</v>
      </c>
      <c r="E1214" s="2">
        <v>9</v>
      </c>
      <c r="F1214" s="3">
        <v>14</v>
      </c>
      <c r="G1214" s="2">
        <v>61</v>
      </c>
      <c r="H1214" s="3">
        <v>531</v>
      </c>
      <c r="I1214" s="68" t="str">
        <f>VLOOKUP(C1214,СПРАВОЧНИК!B:D,2,0)</f>
        <v>ЕВРОПА</v>
      </c>
      <c r="J1214" s="68" t="str">
        <f>VLOOKUP(C1214,СПРАВОЧНИК!B:D,3,0)</f>
        <v>ИНОМАРКИ</v>
      </c>
      <c r="K1214" s="69" t="str">
        <f>VLOOKUP(СВОД2023[[#This Row],[ФО]],СПРАВОЧНИК!H:P,2,0)</f>
        <v>Северо-Западный ФО</v>
      </c>
    </row>
    <row r="1215" spans="1:11" x14ac:dyDescent="0.2">
      <c r="A1215" t="s">
        <v>649</v>
      </c>
      <c r="B1215" t="s">
        <v>641</v>
      </c>
      <c r="C1215" s="1" t="s">
        <v>614</v>
      </c>
      <c r="D1215" s="1" t="s">
        <v>986</v>
      </c>
      <c r="E1215" s="2">
        <v>8</v>
      </c>
      <c r="F1215" s="3">
        <v>11</v>
      </c>
      <c r="G1215" s="2">
        <v>58</v>
      </c>
      <c r="H1215" s="3">
        <v>130</v>
      </c>
      <c r="I1215" s="68" t="str">
        <f>VLOOKUP(C1215,СПРАВОЧНИК!B:D,2,0)</f>
        <v>ЕВРОПА</v>
      </c>
      <c r="J1215" s="68" t="str">
        <f>VLOOKUP(C1215,СПРАВОЧНИК!B:D,3,0)</f>
        <v>ИНОМАРКИ</v>
      </c>
      <c r="K1215" s="69" t="str">
        <f>VLOOKUP(СВОД2023[[#This Row],[ФО]],СПРАВОЧНИК!H:P,2,0)</f>
        <v>Северо-Западный ФО</v>
      </c>
    </row>
    <row r="1216" spans="1:11" x14ac:dyDescent="0.2">
      <c r="A1216" t="s">
        <v>649</v>
      </c>
      <c r="B1216" t="s">
        <v>641</v>
      </c>
      <c r="C1216" s="1" t="s">
        <v>614</v>
      </c>
      <c r="D1216" s="1" t="s">
        <v>1035</v>
      </c>
      <c r="E1216" s="2"/>
      <c r="F1216" s="3"/>
      <c r="G1216" s="2">
        <v>1</v>
      </c>
      <c r="H1216" s="3"/>
      <c r="I1216" s="68" t="str">
        <f>VLOOKUP(C1216,СПРАВОЧНИК!B:D,2,0)</f>
        <v>ЕВРОПА</v>
      </c>
      <c r="J1216" s="68" t="str">
        <f>VLOOKUP(C1216,СПРАВОЧНИК!B:D,3,0)</f>
        <v>ИНОМАРКИ</v>
      </c>
      <c r="K1216" s="69" t="str">
        <f>VLOOKUP(СВОД2023[[#This Row],[ФО]],СПРАВОЧНИК!H:P,2,0)</f>
        <v>Северо-Западный ФО</v>
      </c>
    </row>
    <row r="1217" spans="1:11" x14ac:dyDescent="0.2">
      <c r="A1217" t="s">
        <v>649</v>
      </c>
      <c r="B1217" t="s">
        <v>641</v>
      </c>
      <c r="C1217" s="1" t="s">
        <v>614</v>
      </c>
      <c r="D1217" s="1" t="s">
        <v>1062</v>
      </c>
      <c r="E1217" s="2"/>
      <c r="F1217" s="3"/>
      <c r="G1217" s="2">
        <v>1</v>
      </c>
      <c r="H1217" s="3"/>
      <c r="I1217" s="68" t="str">
        <f>VLOOKUP(C1217,СПРАВОЧНИК!B:D,2,0)</f>
        <v>ЕВРОПА</v>
      </c>
      <c r="J1217" s="68" t="str">
        <f>VLOOKUP(C1217,СПРАВОЧНИК!B:D,3,0)</f>
        <v>ИНОМАРКИ</v>
      </c>
      <c r="K1217" s="69" t="str">
        <f>VLOOKUP(СВОД2023[[#This Row],[ФО]],СПРАВОЧНИК!H:P,2,0)</f>
        <v>Северо-Западный ФО</v>
      </c>
    </row>
    <row r="1218" spans="1:11" x14ac:dyDescent="0.2">
      <c r="A1218" t="s">
        <v>649</v>
      </c>
      <c r="B1218" t="s">
        <v>641</v>
      </c>
      <c r="C1218" s="1" t="s">
        <v>614</v>
      </c>
      <c r="D1218" s="1" t="s">
        <v>987</v>
      </c>
      <c r="E1218" s="2">
        <v>1</v>
      </c>
      <c r="F1218" s="3"/>
      <c r="G1218" s="2">
        <v>1</v>
      </c>
      <c r="H1218" s="3"/>
      <c r="I1218" s="68" t="str">
        <f>VLOOKUP(C1218,СПРАВОЧНИК!B:D,2,0)</f>
        <v>ЕВРОПА</v>
      </c>
      <c r="J1218" s="68" t="str">
        <f>VLOOKUP(C1218,СПРАВОЧНИК!B:D,3,0)</f>
        <v>ИНОМАРКИ</v>
      </c>
      <c r="K1218" s="69" t="str">
        <f>VLOOKUP(СВОД2023[[#This Row],[ФО]],СПРАВОЧНИК!H:P,2,0)</f>
        <v>Северо-Западный ФО</v>
      </c>
    </row>
    <row r="1219" spans="1:11" x14ac:dyDescent="0.2">
      <c r="A1219" t="s">
        <v>649</v>
      </c>
      <c r="B1219" t="s">
        <v>641</v>
      </c>
      <c r="C1219" s="1" t="s">
        <v>614</v>
      </c>
      <c r="D1219" s="1" t="s">
        <v>1063</v>
      </c>
      <c r="E1219" s="2"/>
      <c r="F1219" s="3"/>
      <c r="G1219" s="2">
        <v>6</v>
      </c>
      <c r="H1219" s="3"/>
      <c r="I1219" s="68" t="str">
        <f>VLOOKUP(C1219,СПРАВОЧНИК!B:D,2,0)</f>
        <v>ЕВРОПА</v>
      </c>
      <c r="J1219" s="68" t="str">
        <f>VLOOKUP(C1219,СПРАВОЧНИК!B:D,3,0)</f>
        <v>ИНОМАРКИ</v>
      </c>
      <c r="K1219" s="69" t="str">
        <f>VLOOKUP(СВОД2023[[#This Row],[ФО]],СПРАВОЧНИК!H:P,2,0)</f>
        <v>Северо-Западный ФО</v>
      </c>
    </row>
    <row r="1220" spans="1:11" x14ac:dyDescent="0.2">
      <c r="A1220" t="s">
        <v>649</v>
      </c>
      <c r="B1220" t="s">
        <v>641</v>
      </c>
      <c r="C1220" s="1" t="s">
        <v>614</v>
      </c>
      <c r="D1220" s="1" t="s">
        <v>988</v>
      </c>
      <c r="E1220" s="2">
        <v>3</v>
      </c>
      <c r="F1220" s="3">
        <v>6</v>
      </c>
      <c r="G1220" s="2">
        <v>22</v>
      </c>
      <c r="H1220" s="3">
        <v>245</v>
      </c>
      <c r="I1220" s="68" t="str">
        <f>VLOOKUP(C1220,СПРАВОЧНИК!B:D,2,0)</f>
        <v>ЕВРОПА</v>
      </c>
      <c r="J1220" s="68" t="str">
        <f>VLOOKUP(C1220,СПРАВОЧНИК!B:D,3,0)</f>
        <v>ИНОМАРКИ</v>
      </c>
      <c r="K1220" s="69" t="str">
        <f>VLOOKUP(СВОД2023[[#This Row],[ФО]],СПРАВОЧНИК!H:P,2,0)</f>
        <v>Северо-Западный ФО</v>
      </c>
    </row>
    <row r="1221" spans="1:11" x14ac:dyDescent="0.2">
      <c r="A1221" t="s">
        <v>649</v>
      </c>
      <c r="B1221" t="s">
        <v>641</v>
      </c>
      <c r="C1221" s="1" t="s">
        <v>614</v>
      </c>
      <c r="D1221" s="1" t="s">
        <v>1040</v>
      </c>
      <c r="E1221" s="2">
        <v>4</v>
      </c>
      <c r="F1221" s="3"/>
      <c r="G1221" s="2">
        <v>6</v>
      </c>
      <c r="H1221" s="3"/>
      <c r="I1221" s="68" t="str">
        <f>VLOOKUP(C1221,СПРАВОЧНИК!B:D,2,0)</f>
        <v>ЕВРОПА</v>
      </c>
      <c r="J1221" s="68" t="str">
        <f>VLOOKUP(C1221,СПРАВОЧНИК!B:D,3,0)</f>
        <v>ИНОМАРКИ</v>
      </c>
      <c r="K1221" s="69" t="str">
        <f>VLOOKUP(СВОД2023[[#This Row],[ФО]],СПРАВОЧНИК!H:P,2,0)</f>
        <v>Северо-Западный ФО</v>
      </c>
    </row>
    <row r="1222" spans="1:11" x14ac:dyDescent="0.2">
      <c r="A1222" t="s">
        <v>649</v>
      </c>
      <c r="B1222" t="s">
        <v>641</v>
      </c>
      <c r="C1222" s="1" t="s">
        <v>614</v>
      </c>
      <c r="D1222" s="1" t="s">
        <v>1041</v>
      </c>
      <c r="E1222" s="2">
        <v>1</v>
      </c>
      <c r="F1222" s="3"/>
      <c r="G1222" s="2">
        <v>1</v>
      </c>
      <c r="H1222" s="3"/>
      <c r="I1222" s="68" t="str">
        <f>VLOOKUP(C1222,СПРАВОЧНИК!B:D,2,0)</f>
        <v>ЕВРОПА</v>
      </c>
      <c r="J1222" s="68" t="str">
        <f>VLOOKUP(C1222,СПРАВОЧНИК!B:D,3,0)</f>
        <v>ИНОМАРКИ</v>
      </c>
      <c r="K1222" s="69" t="str">
        <f>VLOOKUP(СВОД2023[[#This Row],[ФО]],СПРАВОЧНИК!H:P,2,0)</f>
        <v>Северо-Западный ФО</v>
      </c>
    </row>
    <row r="1223" spans="1:11" x14ac:dyDescent="0.2">
      <c r="A1223" t="s">
        <v>649</v>
      </c>
      <c r="B1223" t="s">
        <v>641</v>
      </c>
      <c r="C1223" s="1" t="s">
        <v>616</v>
      </c>
      <c r="D1223" s="1" t="s">
        <v>619</v>
      </c>
      <c r="E1223" s="2"/>
      <c r="F1223" s="3">
        <v>1</v>
      </c>
      <c r="G1223" s="2">
        <v>2</v>
      </c>
      <c r="H1223" s="3">
        <v>1</v>
      </c>
      <c r="I1223" s="68" t="str">
        <f>VLOOKUP(C1223,СПРАВОЧНИК!B:D,2,0)</f>
        <v>ЕВРОПА</v>
      </c>
      <c r="J1223" s="68" t="str">
        <f>VLOOKUP(C1223,СПРАВОЧНИК!B:D,3,0)</f>
        <v>ИНОМАРКИ</v>
      </c>
      <c r="K1223" s="69" t="str">
        <f>VLOOKUP(СВОД2023[[#This Row],[ФО]],СПРАВОЧНИК!H:P,2,0)</f>
        <v>Северо-Западный ФО</v>
      </c>
    </row>
    <row r="1224" spans="1:11" x14ac:dyDescent="0.2">
      <c r="A1224" t="s">
        <v>649</v>
      </c>
      <c r="B1224" t="s">
        <v>641</v>
      </c>
      <c r="C1224" s="1" t="s">
        <v>616</v>
      </c>
      <c r="D1224" s="1" t="s">
        <v>620</v>
      </c>
      <c r="E1224" s="2"/>
      <c r="F1224" s="3">
        <v>1</v>
      </c>
      <c r="G1224" s="2"/>
      <c r="H1224" s="3">
        <v>7</v>
      </c>
      <c r="I1224" s="68" t="str">
        <f>VLOOKUP(C1224,СПРАВОЧНИК!B:D,2,0)</f>
        <v>ЕВРОПА</v>
      </c>
      <c r="J1224" s="68" t="str">
        <f>VLOOKUP(C1224,СПРАВОЧНИК!B:D,3,0)</f>
        <v>ИНОМАРКИ</v>
      </c>
      <c r="K1224" s="69" t="str">
        <f>VLOOKUP(СВОД2023[[#This Row],[ФО]],СПРАВОЧНИК!H:P,2,0)</f>
        <v>Северо-Западный ФО</v>
      </c>
    </row>
    <row r="1225" spans="1:11" x14ac:dyDescent="0.2">
      <c r="A1225" t="s">
        <v>649</v>
      </c>
      <c r="B1225" t="s">
        <v>641</v>
      </c>
      <c r="C1225" s="1" t="s">
        <v>616</v>
      </c>
      <c r="D1225" s="1" t="s">
        <v>621</v>
      </c>
      <c r="E1225" s="2"/>
      <c r="F1225" s="3">
        <v>1</v>
      </c>
      <c r="G1225" s="2">
        <v>1</v>
      </c>
      <c r="H1225" s="3">
        <v>1</v>
      </c>
      <c r="I1225" s="68" t="str">
        <f>VLOOKUP(C1225,СПРАВОЧНИК!B:D,2,0)</f>
        <v>ЕВРОПА</v>
      </c>
      <c r="J1225" s="68" t="str">
        <f>VLOOKUP(C1225,СПРАВОЧНИК!B:D,3,0)</f>
        <v>ИНОМАРКИ</v>
      </c>
      <c r="K1225" s="69" t="str">
        <f>VLOOKUP(СВОД2023[[#This Row],[ФО]],СПРАВОЧНИК!H:P,2,0)</f>
        <v>Северо-Западный ФО</v>
      </c>
    </row>
    <row r="1226" spans="1:11" x14ac:dyDescent="0.2">
      <c r="A1226" t="s">
        <v>649</v>
      </c>
      <c r="B1226" t="s">
        <v>641</v>
      </c>
      <c r="C1226" s="1" t="s">
        <v>616</v>
      </c>
      <c r="D1226" s="1" t="s">
        <v>623</v>
      </c>
      <c r="E1226" s="2">
        <v>1</v>
      </c>
      <c r="F1226" s="3"/>
      <c r="G1226" s="2">
        <v>3</v>
      </c>
      <c r="H1226" s="3">
        <v>86</v>
      </c>
      <c r="I1226" s="68" t="str">
        <f>VLOOKUP(C1226,СПРАВОЧНИК!B:D,2,0)</f>
        <v>ЕВРОПА</v>
      </c>
      <c r="J1226" s="68" t="str">
        <f>VLOOKUP(C1226,СПРАВОЧНИК!B:D,3,0)</f>
        <v>ИНОМАРКИ</v>
      </c>
      <c r="K1226" s="69" t="str">
        <f>VLOOKUP(СВОД2023[[#This Row],[ФО]],СПРАВОЧНИК!H:P,2,0)</f>
        <v>Северо-Западный ФО</v>
      </c>
    </row>
    <row r="1227" spans="1:11" x14ac:dyDescent="0.2">
      <c r="A1227" t="s">
        <v>649</v>
      </c>
      <c r="B1227" t="s">
        <v>641</v>
      </c>
      <c r="C1227" s="1" t="s">
        <v>616</v>
      </c>
      <c r="D1227" s="1" t="s">
        <v>624</v>
      </c>
      <c r="E1227" s="2">
        <v>2</v>
      </c>
      <c r="F1227" s="3">
        <v>7</v>
      </c>
      <c r="G1227" s="2">
        <v>12</v>
      </c>
      <c r="H1227" s="3">
        <v>148</v>
      </c>
      <c r="I1227" s="68" t="str">
        <f>VLOOKUP(C1227,СПРАВОЧНИК!B:D,2,0)</f>
        <v>ЕВРОПА</v>
      </c>
      <c r="J1227" s="68" t="str">
        <f>VLOOKUP(C1227,СПРАВОЧНИК!B:D,3,0)</f>
        <v>ИНОМАРКИ</v>
      </c>
      <c r="K1227" s="69" t="str">
        <f>VLOOKUP(СВОД2023[[#This Row],[ФО]],СПРАВОЧНИК!H:P,2,0)</f>
        <v>Северо-Западный ФО</v>
      </c>
    </row>
    <row r="1228" spans="1:11" x14ac:dyDescent="0.2">
      <c r="A1228" t="s">
        <v>649</v>
      </c>
      <c r="B1228" t="s">
        <v>641</v>
      </c>
      <c r="C1228" s="1" t="s">
        <v>616</v>
      </c>
      <c r="D1228" s="1" t="s">
        <v>625</v>
      </c>
      <c r="E1228" s="2">
        <v>7</v>
      </c>
      <c r="F1228" s="3">
        <v>4</v>
      </c>
      <c r="G1228" s="2">
        <v>21</v>
      </c>
      <c r="H1228" s="3">
        <v>104</v>
      </c>
      <c r="I1228" s="68" t="str">
        <f>VLOOKUP(C1228,СПРАВОЧНИК!B:D,2,0)</f>
        <v>ЕВРОПА</v>
      </c>
      <c r="J1228" s="68" t="str">
        <f>VLOOKUP(C1228,СПРАВОЧНИК!B:D,3,0)</f>
        <v>ИНОМАРКИ</v>
      </c>
      <c r="K1228" s="69" t="str">
        <f>VLOOKUP(СВОД2023[[#This Row],[ФО]],СПРАВОЧНИК!H:P,2,0)</f>
        <v>Северо-Западный ФО</v>
      </c>
    </row>
    <row r="1229" spans="1:11" x14ac:dyDescent="0.2">
      <c r="A1229" t="s">
        <v>649</v>
      </c>
      <c r="B1229" t="s">
        <v>641</v>
      </c>
      <c r="C1229" s="1" t="s">
        <v>626</v>
      </c>
      <c r="D1229" s="1" t="s">
        <v>627</v>
      </c>
      <c r="E1229" s="2">
        <v>25</v>
      </c>
      <c r="F1229" s="3"/>
      <c r="G1229" s="2">
        <v>40</v>
      </c>
      <c r="H1229" s="3"/>
      <c r="I1229" s="68" t="str">
        <f>VLOOKUP(C1229,СПРАВОЧНИК!B:D,2,0)</f>
        <v>КИТАЙ</v>
      </c>
      <c r="J1229" s="68" t="str">
        <f>VLOOKUP(C1229,СПРАВОЧНИК!B:D,3,0)</f>
        <v>ИНОМАРКИ</v>
      </c>
      <c r="K1229" s="69" t="str">
        <f>VLOOKUP(СВОД2023[[#This Row],[ФО]],СПРАВОЧНИК!H:P,2,0)</f>
        <v>Северо-Западный ФО</v>
      </c>
    </row>
    <row r="1230" spans="1:11" x14ac:dyDescent="0.2">
      <c r="A1230" t="s">
        <v>649</v>
      </c>
      <c r="B1230" t="s">
        <v>641</v>
      </c>
      <c r="C1230" s="1" t="s">
        <v>626</v>
      </c>
      <c r="D1230" s="1" t="s">
        <v>628</v>
      </c>
      <c r="E1230" s="2">
        <v>31</v>
      </c>
      <c r="F1230" s="3"/>
      <c r="G1230" s="2">
        <v>124</v>
      </c>
      <c r="H1230" s="3"/>
      <c r="I1230" s="68" t="str">
        <f>VLOOKUP(C1230,СПРАВОЧНИК!B:D,2,0)</f>
        <v>КИТАЙ</v>
      </c>
      <c r="J1230" s="68" t="str">
        <f>VLOOKUP(C1230,СПРАВОЧНИК!B:D,3,0)</f>
        <v>ИНОМАРКИ</v>
      </c>
      <c r="K1230" s="69" t="str">
        <f>VLOOKUP(СВОД2023[[#This Row],[ФО]],СПРАВОЧНИК!H:P,2,0)</f>
        <v>Северо-Западный ФО</v>
      </c>
    </row>
    <row r="1231" spans="1:11" x14ac:dyDescent="0.2">
      <c r="A1231" t="s">
        <v>649</v>
      </c>
      <c r="B1231" t="s">
        <v>641</v>
      </c>
      <c r="C1231" s="1" t="s">
        <v>626</v>
      </c>
      <c r="D1231" s="1" t="s">
        <v>1064</v>
      </c>
      <c r="E1231" s="2">
        <v>2</v>
      </c>
      <c r="F1231" s="3"/>
      <c r="G1231" s="2">
        <v>2</v>
      </c>
      <c r="H1231" s="3"/>
      <c r="I1231" s="68" t="str">
        <f>VLOOKUP(C1231,СПРАВОЧНИК!B:D,2,0)</f>
        <v>КИТАЙ</v>
      </c>
      <c r="J1231" s="68" t="str">
        <f>VLOOKUP(C1231,СПРАВОЧНИК!B:D,3,0)</f>
        <v>ИНОМАРКИ</v>
      </c>
      <c r="K1231" s="69" t="str">
        <f>VLOOKUP(СВОД2023[[#This Row],[ФО]],СПРАВОЧНИК!H:P,2,0)</f>
        <v>Северо-Западный ФО</v>
      </c>
    </row>
    <row r="1232" spans="1:11" x14ac:dyDescent="0.2">
      <c r="A1232" t="s">
        <v>649</v>
      </c>
      <c r="B1232" t="s">
        <v>641</v>
      </c>
      <c r="C1232" s="1" t="s">
        <v>629</v>
      </c>
      <c r="D1232" s="1" t="s">
        <v>630</v>
      </c>
      <c r="E1232" s="2">
        <v>1</v>
      </c>
      <c r="F1232" s="3"/>
      <c r="G1232" s="2">
        <v>2</v>
      </c>
      <c r="H1232" s="3"/>
      <c r="I1232" s="68" t="str">
        <f>VLOOKUP(C1232,СПРАВОЧНИК!B:D,2,0)</f>
        <v>КИТАЙ</v>
      </c>
      <c r="J1232" s="68" t="str">
        <f>VLOOKUP(C1232,СПРАВОЧНИК!B:D,3,0)</f>
        <v>ИНОМАРКИ</v>
      </c>
      <c r="K1232" s="69" t="str">
        <f>VLOOKUP(СВОД2023[[#This Row],[ФО]],СПРАВОЧНИК!H:P,2,0)</f>
        <v>Северо-Западный ФО</v>
      </c>
    </row>
    <row r="1233" spans="1:11" x14ac:dyDescent="0.2">
      <c r="A1233" t="s">
        <v>649</v>
      </c>
      <c r="B1233" t="s">
        <v>642</v>
      </c>
      <c r="C1233" s="1" t="s">
        <v>2</v>
      </c>
      <c r="D1233" s="1" t="s">
        <v>4</v>
      </c>
      <c r="E1233" s="2"/>
      <c r="F1233" s="3"/>
      <c r="G1233" s="2">
        <v>1</v>
      </c>
      <c r="H1233" s="3"/>
      <c r="I1233" s="68" t="str">
        <f>VLOOKUP(C1233,СПРАВОЧНИК!B:D,2,0)</f>
        <v>ЯПОНИЯ</v>
      </c>
      <c r="J1233" s="68" t="str">
        <f>VLOOKUP(C1233,СПРАВОЧНИК!B:D,3,0)</f>
        <v>ИНОМАРКИ</v>
      </c>
      <c r="K1233" s="69" t="str">
        <f>VLOOKUP(СВОД2023[[#This Row],[ФО]],СПРАВОЧНИК!H:P,2,0)</f>
        <v>Северо-Кавказский ФО</v>
      </c>
    </row>
    <row r="1234" spans="1:11" x14ac:dyDescent="0.2">
      <c r="A1234" t="s">
        <v>649</v>
      </c>
      <c r="B1234" t="s">
        <v>642</v>
      </c>
      <c r="C1234" s="1" t="s">
        <v>11</v>
      </c>
      <c r="D1234" s="1" t="s">
        <v>698</v>
      </c>
      <c r="E1234" s="2"/>
      <c r="F1234" s="3"/>
      <c r="G1234" s="2"/>
      <c r="H1234" s="3">
        <v>1</v>
      </c>
      <c r="I1234" s="68" t="str">
        <f>VLOOKUP(C1234,СПРАВОЧНИК!B:D,2,0)</f>
        <v>ЕВРОПА</v>
      </c>
      <c r="J1234" s="68" t="str">
        <f>VLOOKUP(C1234,СПРАВОЧНИК!B:D,3,0)</f>
        <v>ИНОМАРКИ</v>
      </c>
      <c r="K1234" s="69" t="str">
        <f>VLOOKUP(СВОД2023[[#This Row],[ФО]],СПРАВОЧНИК!H:P,2,0)</f>
        <v>Северо-Кавказский ФО</v>
      </c>
    </row>
    <row r="1235" spans="1:11" x14ac:dyDescent="0.2">
      <c r="A1235" t="s">
        <v>649</v>
      </c>
      <c r="B1235" t="s">
        <v>642</v>
      </c>
      <c r="C1235" s="1" t="s">
        <v>21</v>
      </c>
      <c r="D1235" s="1" t="s">
        <v>989</v>
      </c>
      <c r="E1235" s="2"/>
      <c r="F1235" s="3">
        <v>1</v>
      </c>
      <c r="G1235" s="2"/>
      <c r="H1235" s="3">
        <v>5</v>
      </c>
      <c r="I1235" s="68" t="str">
        <f>VLOOKUP(C1235,СПРАВОЧНИК!B:D,2,0)</f>
        <v>ЕВРОПА</v>
      </c>
      <c r="J1235" s="68" t="str">
        <f>VLOOKUP(C1235,СПРАВОЧНИК!B:D,3,0)</f>
        <v>ИНОМАРКИ</v>
      </c>
      <c r="K1235" s="69" t="str">
        <f>VLOOKUP(СВОД2023[[#This Row],[ФО]],СПРАВОЧНИК!H:P,2,0)</f>
        <v>Северо-Кавказский ФО</v>
      </c>
    </row>
    <row r="1236" spans="1:11" x14ac:dyDescent="0.2">
      <c r="A1236" t="s">
        <v>649</v>
      </c>
      <c r="B1236" t="s">
        <v>642</v>
      </c>
      <c r="C1236" s="1" t="s">
        <v>21</v>
      </c>
      <c r="D1236" s="1" t="s">
        <v>990</v>
      </c>
      <c r="E1236" s="2"/>
      <c r="F1236" s="3"/>
      <c r="G1236" s="2"/>
      <c r="H1236" s="3">
        <v>1</v>
      </c>
      <c r="I1236" s="68" t="str">
        <f>VLOOKUP(C1236,СПРАВОЧНИК!B:D,2,0)</f>
        <v>ЕВРОПА</v>
      </c>
      <c r="J1236" s="68" t="str">
        <f>VLOOKUP(C1236,СПРАВОЧНИК!B:D,3,0)</f>
        <v>ИНОМАРКИ</v>
      </c>
      <c r="K1236" s="69" t="str">
        <f>VLOOKUP(СВОД2023[[#This Row],[ФО]],СПРАВОЧНИК!H:P,2,0)</f>
        <v>Северо-Кавказский ФО</v>
      </c>
    </row>
    <row r="1237" spans="1:11" x14ac:dyDescent="0.2">
      <c r="A1237" t="s">
        <v>649</v>
      </c>
      <c r="B1237" t="s">
        <v>642</v>
      </c>
      <c r="C1237" s="1" t="s">
        <v>21</v>
      </c>
      <c r="D1237" s="1" t="s">
        <v>991</v>
      </c>
      <c r="E1237" s="2"/>
      <c r="F1237" s="3"/>
      <c r="G1237" s="2"/>
      <c r="H1237" s="3">
        <v>7</v>
      </c>
      <c r="I1237" s="68" t="str">
        <f>VLOOKUP(C1237,СПРАВОЧНИК!B:D,2,0)</f>
        <v>ЕВРОПА</v>
      </c>
      <c r="J1237" s="68" t="str">
        <f>VLOOKUP(C1237,СПРАВОЧНИК!B:D,3,0)</f>
        <v>ИНОМАРКИ</v>
      </c>
      <c r="K1237" s="69" t="str">
        <f>VLOOKUP(СВОД2023[[#This Row],[ФО]],СПРАВОЧНИК!H:P,2,0)</f>
        <v>Северо-Кавказский ФО</v>
      </c>
    </row>
    <row r="1238" spans="1:11" x14ac:dyDescent="0.2">
      <c r="A1238" t="s">
        <v>649</v>
      </c>
      <c r="B1238" t="s">
        <v>642</v>
      </c>
      <c r="C1238" s="1" t="s">
        <v>21</v>
      </c>
      <c r="D1238" s="1" t="s">
        <v>992</v>
      </c>
      <c r="E1238" s="2"/>
      <c r="F1238" s="3"/>
      <c r="G1238" s="2"/>
      <c r="H1238" s="3">
        <v>2</v>
      </c>
      <c r="I1238" s="68" t="str">
        <f>VLOOKUP(C1238,СПРАВОЧНИК!B:D,2,0)</f>
        <v>ЕВРОПА</v>
      </c>
      <c r="J1238" s="68" t="str">
        <f>VLOOKUP(C1238,СПРАВОЧНИК!B:D,3,0)</f>
        <v>ИНОМАРКИ</v>
      </c>
      <c r="K1238" s="69" t="str">
        <f>VLOOKUP(СВОД2023[[#This Row],[ФО]],СПРАВОЧНИК!H:P,2,0)</f>
        <v>Северо-Кавказский ФО</v>
      </c>
    </row>
    <row r="1239" spans="1:11" x14ac:dyDescent="0.2">
      <c r="A1239" t="s">
        <v>649</v>
      </c>
      <c r="B1239" t="s">
        <v>642</v>
      </c>
      <c r="C1239" s="1" t="s">
        <v>21</v>
      </c>
      <c r="D1239" s="1" t="s">
        <v>916</v>
      </c>
      <c r="E1239" s="2">
        <v>1</v>
      </c>
      <c r="F1239" s="3"/>
      <c r="G1239" s="2">
        <v>2</v>
      </c>
      <c r="H1239" s="3">
        <v>14</v>
      </c>
      <c r="I1239" s="68" t="str">
        <f>VLOOKUP(C1239,СПРАВОЧНИК!B:D,2,0)</f>
        <v>ЕВРОПА</v>
      </c>
      <c r="J1239" s="68" t="str">
        <f>VLOOKUP(C1239,СПРАВОЧНИК!B:D,3,0)</f>
        <v>ИНОМАРКИ</v>
      </c>
      <c r="K1239" s="69" t="str">
        <f>VLOOKUP(СВОД2023[[#This Row],[ФО]],СПРАВОЧНИК!H:P,2,0)</f>
        <v>Северо-Кавказский ФО</v>
      </c>
    </row>
    <row r="1240" spans="1:11" x14ac:dyDescent="0.2">
      <c r="A1240" t="s">
        <v>649</v>
      </c>
      <c r="B1240" t="s">
        <v>642</v>
      </c>
      <c r="C1240" s="1" t="s">
        <v>21</v>
      </c>
      <c r="D1240" s="1" t="s">
        <v>993</v>
      </c>
      <c r="E1240" s="2"/>
      <c r="F1240" s="3"/>
      <c r="G1240" s="2">
        <v>2</v>
      </c>
      <c r="H1240" s="3">
        <v>1</v>
      </c>
      <c r="I1240" s="68" t="str">
        <f>VLOOKUP(C1240,СПРАВОЧНИК!B:D,2,0)</f>
        <v>ЕВРОПА</v>
      </c>
      <c r="J1240" s="68" t="str">
        <f>VLOOKUP(C1240,СПРАВОЧНИК!B:D,3,0)</f>
        <v>ИНОМАРКИ</v>
      </c>
      <c r="K1240" s="69" t="str">
        <f>VLOOKUP(СВОД2023[[#This Row],[ФО]],СПРАВОЧНИК!H:P,2,0)</f>
        <v>Северо-Кавказский ФО</v>
      </c>
    </row>
    <row r="1241" spans="1:11" x14ac:dyDescent="0.2">
      <c r="A1241" t="s">
        <v>649</v>
      </c>
      <c r="B1241" t="s">
        <v>642</v>
      </c>
      <c r="C1241" s="1" t="s">
        <v>21</v>
      </c>
      <c r="D1241" s="1" t="s">
        <v>917</v>
      </c>
      <c r="E1241" s="2"/>
      <c r="F1241" s="3">
        <v>1</v>
      </c>
      <c r="G1241" s="2"/>
      <c r="H1241" s="3">
        <v>1</v>
      </c>
      <c r="I1241" s="68" t="str">
        <f>VLOOKUP(C1241,СПРАВОЧНИК!B:D,2,0)</f>
        <v>ЕВРОПА</v>
      </c>
      <c r="J1241" s="68" t="str">
        <f>VLOOKUP(C1241,СПРАВОЧНИК!B:D,3,0)</f>
        <v>ИНОМАРКИ</v>
      </c>
      <c r="K1241" s="69" t="str">
        <f>VLOOKUP(СВОД2023[[#This Row],[ФО]],СПРАВОЧНИК!H:P,2,0)</f>
        <v>Северо-Кавказский ФО</v>
      </c>
    </row>
    <row r="1242" spans="1:11" x14ac:dyDescent="0.2">
      <c r="A1242" t="s">
        <v>649</v>
      </c>
      <c r="B1242" t="s">
        <v>642</v>
      </c>
      <c r="C1242" s="1" t="s">
        <v>21</v>
      </c>
      <c r="D1242" s="1" t="s">
        <v>918</v>
      </c>
      <c r="E1242" s="2"/>
      <c r="F1242" s="3"/>
      <c r="G1242" s="2"/>
      <c r="H1242" s="3">
        <v>1</v>
      </c>
      <c r="I1242" s="68" t="str">
        <f>VLOOKUP(C1242,СПРАВОЧНИК!B:D,2,0)</f>
        <v>ЕВРОПА</v>
      </c>
      <c r="J1242" s="68" t="str">
        <f>VLOOKUP(C1242,СПРАВОЧНИК!B:D,3,0)</f>
        <v>ИНОМАРКИ</v>
      </c>
      <c r="K1242" s="69" t="str">
        <f>VLOOKUP(СВОД2023[[#This Row],[ФО]],СПРАВОЧНИК!H:P,2,0)</f>
        <v>Северо-Кавказский ФО</v>
      </c>
    </row>
    <row r="1243" spans="1:11" x14ac:dyDescent="0.2">
      <c r="A1243" t="s">
        <v>649</v>
      </c>
      <c r="B1243" t="s">
        <v>642</v>
      </c>
      <c r="C1243" s="1" t="s">
        <v>21</v>
      </c>
      <c r="D1243" s="1" t="s">
        <v>919</v>
      </c>
      <c r="E1243" s="2"/>
      <c r="F1243" s="3"/>
      <c r="G1243" s="2">
        <v>1</v>
      </c>
      <c r="H1243" s="3"/>
      <c r="I1243" s="68" t="str">
        <f>VLOOKUP(C1243,СПРАВОЧНИК!B:D,2,0)</f>
        <v>ЕВРОПА</v>
      </c>
      <c r="J1243" s="68" t="str">
        <f>VLOOKUP(C1243,СПРАВОЧНИК!B:D,3,0)</f>
        <v>ИНОМАРКИ</v>
      </c>
      <c r="K1243" s="69" t="str">
        <f>VLOOKUP(СВОД2023[[#This Row],[ФО]],СПРАВОЧНИК!H:P,2,0)</f>
        <v>Северо-Кавказский ФО</v>
      </c>
    </row>
    <row r="1244" spans="1:11" x14ac:dyDescent="0.2">
      <c r="A1244" t="s">
        <v>649</v>
      </c>
      <c r="B1244" t="s">
        <v>642</v>
      </c>
      <c r="C1244" s="1" t="s">
        <v>21</v>
      </c>
      <c r="D1244" s="1" t="s">
        <v>1042</v>
      </c>
      <c r="E1244" s="2"/>
      <c r="F1244" s="3"/>
      <c r="G1244" s="2">
        <v>1</v>
      </c>
      <c r="H1244" s="3"/>
      <c r="I1244" s="68" t="str">
        <f>VLOOKUP(C1244,СПРАВОЧНИК!B:D,2,0)</f>
        <v>ЕВРОПА</v>
      </c>
      <c r="J1244" s="68" t="str">
        <f>VLOOKUP(C1244,СПРАВОЧНИК!B:D,3,0)</f>
        <v>ИНОМАРКИ</v>
      </c>
      <c r="K1244" s="69" t="str">
        <f>VLOOKUP(СВОД2023[[#This Row],[ФО]],СПРАВОЧНИК!H:P,2,0)</f>
        <v>Северо-Кавказский ФО</v>
      </c>
    </row>
    <row r="1245" spans="1:11" x14ac:dyDescent="0.2">
      <c r="A1245" t="s">
        <v>649</v>
      </c>
      <c r="B1245" t="s">
        <v>642</v>
      </c>
      <c r="C1245" s="1" t="s">
        <v>21</v>
      </c>
      <c r="D1245" s="1" t="s">
        <v>994</v>
      </c>
      <c r="E1245" s="2"/>
      <c r="F1245" s="3"/>
      <c r="G1245" s="2"/>
      <c r="H1245" s="3">
        <v>1</v>
      </c>
      <c r="I1245" s="68" t="str">
        <f>VLOOKUP(C1245,СПРАВОЧНИК!B:D,2,0)</f>
        <v>ЕВРОПА</v>
      </c>
      <c r="J1245" s="68" t="str">
        <f>VLOOKUP(C1245,СПРАВОЧНИК!B:D,3,0)</f>
        <v>ИНОМАРКИ</v>
      </c>
      <c r="K1245" s="69" t="str">
        <f>VLOOKUP(СВОД2023[[#This Row],[ФО]],СПРАВОЧНИК!H:P,2,0)</f>
        <v>Северо-Кавказский ФО</v>
      </c>
    </row>
    <row r="1246" spans="1:11" x14ac:dyDescent="0.2">
      <c r="A1246" t="s">
        <v>649</v>
      </c>
      <c r="B1246" t="s">
        <v>642</v>
      </c>
      <c r="C1246" s="1" t="s">
        <v>21</v>
      </c>
      <c r="D1246" s="1" t="s">
        <v>920</v>
      </c>
      <c r="E1246" s="2">
        <v>1</v>
      </c>
      <c r="F1246" s="3">
        <v>1</v>
      </c>
      <c r="G1246" s="2">
        <v>4</v>
      </c>
      <c r="H1246" s="3">
        <v>17</v>
      </c>
      <c r="I1246" s="68" t="str">
        <f>VLOOKUP(C1246,СПРАВОЧНИК!B:D,2,0)</f>
        <v>ЕВРОПА</v>
      </c>
      <c r="J1246" s="68" t="str">
        <f>VLOOKUP(C1246,СПРАВОЧНИК!B:D,3,0)</f>
        <v>ИНОМАРКИ</v>
      </c>
      <c r="K1246" s="69" t="str">
        <f>VLOOKUP(СВОД2023[[#This Row],[ФО]],СПРАВОЧНИК!H:P,2,0)</f>
        <v>Северо-Кавказский ФО</v>
      </c>
    </row>
    <row r="1247" spans="1:11" x14ac:dyDescent="0.2">
      <c r="A1247" t="s">
        <v>649</v>
      </c>
      <c r="B1247" t="s">
        <v>642</v>
      </c>
      <c r="C1247" s="1" t="s">
        <v>21</v>
      </c>
      <c r="D1247" s="1" t="s">
        <v>921</v>
      </c>
      <c r="E1247" s="2"/>
      <c r="F1247" s="3"/>
      <c r="G1247" s="2">
        <v>6</v>
      </c>
      <c r="H1247" s="3">
        <v>10</v>
      </c>
      <c r="I1247" s="68" t="str">
        <f>VLOOKUP(C1247,СПРАВОЧНИК!B:D,2,0)</f>
        <v>ЕВРОПА</v>
      </c>
      <c r="J1247" s="68" t="str">
        <f>VLOOKUP(C1247,СПРАВОЧНИК!B:D,3,0)</f>
        <v>ИНОМАРКИ</v>
      </c>
      <c r="K1247" s="69" t="str">
        <f>VLOOKUP(СВОД2023[[#This Row],[ФО]],СПРАВОЧНИК!H:P,2,0)</f>
        <v>Северо-Кавказский ФО</v>
      </c>
    </row>
    <row r="1248" spans="1:11" x14ac:dyDescent="0.2">
      <c r="A1248" t="s">
        <v>649</v>
      </c>
      <c r="B1248" t="s">
        <v>642</v>
      </c>
      <c r="C1248" s="1" t="s">
        <v>21</v>
      </c>
      <c r="D1248" s="1" t="s">
        <v>922</v>
      </c>
      <c r="E1248" s="2">
        <v>2</v>
      </c>
      <c r="F1248" s="3"/>
      <c r="G1248" s="2">
        <v>8</v>
      </c>
      <c r="H1248" s="3">
        <v>5</v>
      </c>
      <c r="I1248" s="68" t="str">
        <f>VLOOKUP(C1248,СПРАВОЧНИК!B:D,2,0)</f>
        <v>ЕВРОПА</v>
      </c>
      <c r="J1248" s="68" t="str">
        <f>VLOOKUP(C1248,СПРАВОЧНИК!B:D,3,0)</f>
        <v>ИНОМАРКИ</v>
      </c>
      <c r="K1248" s="69" t="str">
        <f>VLOOKUP(СВОД2023[[#This Row],[ФО]],СПРАВОЧНИК!H:P,2,0)</f>
        <v>Северо-Кавказский ФО</v>
      </c>
    </row>
    <row r="1249" spans="1:11" x14ac:dyDescent="0.2">
      <c r="A1249" t="s">
        <v>649</v>
      </c>
      <c r="B1249" t="s">
        <v>642</v>
      </c>
      <c r="C1249" s="1" t="s">
        <v>21</v>
      </c>
      <c r="D1249" s="1" t="s">
        <v>923</v>
      </c>
      <c r="E1249" s="2"/>
      <c r="F1249" s="3"/>
      <c r="G1249" s="2">
        <v>1</v>
      </c>
      <c r="H1249" s="3"/>
      <c r="I1249" s="68" t="str">
        <f>VLOOKUP(C1249,СПРАВОЧНИК!B:D,2,0)</f>
        <v>ЕВРОПА</v>
      </c>
      <c r="J1249" s="68" t="str">
        <f>VLOOKUP(C1249,СПРАВОЧНИК!B:D,3,0)</f>
        <v>ИНОМАРКИ</v>
      </c>
      <c r="K1249" s="69" t="str">
        <f>VLOOKUP(СВОД2023[[#This Row],[ФО]],СПРАВОЧНИК!H:P,2,0)</f>
        <v>Северо-Кавказский ФО</v>
      </c>
    </row>
    <row r="1250" spans="1:11" x14ac:dyDescent="0.2">
      <c r="A1250" t="s">
        <v>649</v>
      </c>
      <c r="B1250" t="s">
        <v>642</v>
      </c>
      <c r="C1250" s="1" t="s">
        <v>21</v>
      </c>
      <c r="D1250" s="1" t="s">
        <v>996</v>
      </c>
      <c r="E1250" s="2">
        <v>1</v>
      </c>
      <c r="F1250" s="3"/>
      <c r="G1250" s="2">
        <v>1</v>
      </c>
      <c r="H1250" s="3">
        <v>1</v>
      </c>
      <c r="I1250" s="68" t="str">
        <f>VLOOKUP(C1250,СПРАВОЧНИК!B:D,2,0)</f>
        <v>ЕВРОПА</v>
      </c>
      <c r="J1250" s="68" t="str">
        <f>VLOOKUP(C1250,СПРАВОЧНИК!B:D,3,0)</f>
        <v>ИНОМАРКИ</v>
      </c>
      <c r="K1250" s="69" t="str">
        <f>VLOOKUP(СВОД2023[[#This Row],[ФО]],СПРАВОЧНИК!H:P,2,0)</f>
        <v>Северо-Кавказский ФО</v>
      </c>
    </row>
    <row r="1251" spans="1:11" x14ac:dyDescent="0.2">
      <c r="A1251" t="s">
        <v>649</v>
      </c>
      <c r="B1251" t="s">
        <v>642</v>
      </c>
      <c r="C1251" s="1" t="s">
        <v>21</v>
      </c>
      <c r="D1251" s="1" t="s">
        <v>997</v>
      </c>
      <c r="E1251" s="2"/>
      <c r="F1251" s="3"/>
      <c r="G1251" s="2">
        <v>1</v>
      </c>
      <c r="H1251" s="3"/>
      <c r="I1251" s="68" t="str">
        <f>VLOOKUP(C1251,СПРАВОЧНИК!B:D,2,0)</f>
        <v>ЕВРОПА</v>
      </c>
      <c r="J1251" s="68" t="str">
        <f>VLOOKUP(C1251,СПРАВОЧНИК!B:D,3,0)</f>
        <v>ИНОМАРКИ</v>
      </c>
      <c r="K1251" s="69" t="str">
        <f>VLOOKUP(СВОД2023[[#This Row],[ФО]],СПРАВОЧНИК!H:P,2,0)</f>
        <v>Северо-Кавказский ФО</v>
      </c>
    </row>
    <row r="1252" spans="1:11" x14ac:dyDescent="0.2">
      <c r="A1252" t="s">
        <v>649</v>
      </c>
      <c r="B1252" t="s">
        <v>642</v>
      </c>
      <c r="C1252" s="1" t="s">
        <v>21</v>
      </c>
      <c r="D1252" s="1" t="s">
        <v>1000</v>
      </c>
      <c r="E1252" s="2"/>
      <c r="F1252" s="3"/>
      <c r="G1252" s="2">
        <v>1</v>
      </c>
      <c r="H1252" s="3"/>
      <c r="I1252" s="68" t="str">
        <f>VLOOKUP(C1252,СПРАВОЧНИК!B:D,2,0)</f>
        <v>ЕВРОПА</v>
      </c>
      <c r="J1252" s="68" t="str">
        <f>VLOOKUP(C1252,СПРАВОЧНИК!B:D,3,0)</f>
        <v>ИНОМАРКИ</v>
      </c>
      <c r="K1252" s="69" t="str">
        <f>VLOOKUP(СВОД2023[[#This Row],[ФО]],СПРАВОЧНИК!H:P,2,0)</f>
        <v>Северо-Кавказский ФО</v>
      </c>
    </row>
    <row r="1253" spans="1:11" x14ac:dyDescent="0.2">
      <c r="A1253" t="s">
        <v>649</v>
      </c>
      <c r="B1253" t="s">
        <v>642</v>
      </c>
      <c r="C1253" s="1" t="s">
        <v>21</v>
      </c>
      <c r="D1253" s="1" t="s">
        <v>1048</v>
      </c>
      <c r="E1253" s="2"/>
      <c r="F1253" s="3"/>
      <c r="G1253" s="2">
        <v>1</v>
      </c>
      <c r="H1253" s="3"/>
      <c r="I1253" s="68" t="str">
        <f>VLOOKUP(C1253,СПРАВОЧНИК!B:D,2,0)</f>
        <v>ЕВРОПА</v>
      </c>
      <c r="J1253" s="68" t="str">
        <f>VLOOKUP(C1253,СПРАВОЧНИК!B:D,3,0)</f>
        <v>ИНОМАРКИ</v>
      </c>
      <c r="K1253" s="69" t="str">
        <f>VLOOKUP(СВОД2023[[#This Row],[ФО]],СПРАВОЧНИК!H:P,2,0)</f>
        <v>Северо-Кавказский ФО</v>
      </c>
    </row>
    <row r="1254" spans="1:11" x14ac:dyDescent="0.2">
      <c r="A1254" t="s">
        <v>649</v>
      </c>
      <c r="B1254" t="s">
        <v>642</v>
      </c>
      <c r="C1254" s="1" t="s">
        <v>908</v>
      </c>
      <c r="D1254" s="1" t="s">
        <v>925</v>
      </c>
      <c r="E1254" s="2">
        <v>22</v>
      </c>
      <c r="F1254" s="3"/>
      <c r="G1254" s="2">
        <v>71</v>
      </c>
      <c r="H1254" s="3"/>
      <c r="I1254" s="68" t="str">
        <f>VLOOKUP(C1254,СПРАВОЧНИК!B:D,2,0)</f>
        <v>РОССИЯ</v>
      </c>
      <c r="J1254" s="68" t="str">
        <f>VLOOKUP(C1254,СПРАВОЧНИК!B:D,3,0)</f>
        <v>ОТЕЧЕСТВЕННЫЕ</v>
      </c>
      <c r="K1254" s="69" t="str">
        <f>VLOOKUP(СВОД2023[[#This Row],[ФО]],СПРАВОЧНИК!H:P,2,0)</f>
        <v>Северо-Кавказский ФО</v>
      </c>
    </row>
    <row r="1255" spans="1:11" x14ac:dyDescent="0.2">
      <c r="A1255" t="s">
        <v>649</v>
      </c>
      <c r="B1255" t="s">
        <v>642</v>
      </c>
      <c r="C1255" s="1" t="s">
        <v>908</v>
      </c>
      <c r="D1255" s="1" t="s">
        <v>1001</v>
      </c>
      <c r="E1255" s="2"/>
      <c r="F1255" s="3"/>
      <c r="G1255" s="2">
        <v>2</v>
      </c>
      <c r="H1255" s="3"/>
      <c r="I1255" s="68" t="str">
        <f>VLOOKUP(C1255,СПРАВОЧНИК!B:D,2,0)</f>
        <v>РОССИЯ</v>
      </c>
      <c r="J1255" s="68" t="str">
        <f>VLOOKUP(C1255,СПРАВОЧНИК!B:D,3,0)</f>
        <v>ОТЕЧЕСТВЕННЫЕ</v>
      </c>
      <c r="K1255" s="69" t="str">
        <f>VLOOKUP(СВОД2023[[#This Row],[ФО]],СПРАВОЧНИК!H:P,2,0)</f>
        <v>Северо-Кавказский ФО</v>
      </c>
    </row>
    <row r="1256" spans="1:11" x14ac:dyDescent="0.2">
      <c r="A1256" t="s">
        <v>649</v>
      </c>
      <c r="B1256" t="s">
        <v>642</v>
      </c>
      <c r="C1256" s="1" t="s">
        <v>32</v>
      </c>
      <c r="D1256" s="1" t="s">
        <v>33</v>
      </c>
      <c r="E1256" s="2"/>
      <c r="F1256" s="3"/>
      <c r="G1256" s="2"/>
      <c r="H1256" s="3">
        <v>2</v>
      </c>
      <c r="I1256" s="68" t="str">
        <f>VLOOKUP(C1256,СПРАВОЧНИК!B:D,2,0)</f>
        <v>ЕВРОПА</v>
      </c>
      <c r="J1256" s="68" t="str">
        <f>VLOOKUP(C1256,СПРАВОЧНИК!B:D,3,0)</f>
        <v>ИНОМАРКИ</v>
      </c>
      <c r="K1256" s="69" t="str">
        <f>VLOOKUP(СВОД2023[[#This Row],[ФО]],СПРАВОЧНИК!H:P,2,0)</f>
        <v>Северо-Кавказский ФО</v>
      </c>
    </row>
    <row r="1257" spans="1:11" x14ac:dyDescent="0.2">
      <c r="A1257" t="s">
        <v>649</v>
      </c>
      <c r="B1257" t="s">
        <v>642</v>
      </c>
      <c r="C1257" s="1" t="s">
        <v>32</v>
      </c>
      <c r="D1257" s="1" t="s">
        <v>35</v>
      </c>
      <c r="E1257" s="2"/>
      <c r="F1257" s="3"/>
      <c r="G1257" s="2"/>
      <c r="H1257" s="3">
        <v>1</v>
      </c>
      <c r="I1257" s="68" t="str">
        <f>VLOOKUP(C1257,СПРАВОЧНИК!B:D,2,0)</f>
        <v>ЕВРОПА</v>
      </c>
      <c r="J1257" s="68" t="str">
        <f>VLOOKUP(C1257,СПРАВОЧНИК!B:D,3,0)</f>
        <v>ИНОМАРКИ</v>
      </c>
      <c r="K1257" s="69" t="str">
        <f>VLOOKUP(СВОД2023[[#This Row],[ФО]],СПРАВОЧНИК!H:P,2,0)</f>
        <v>Северо-Кавказский ФО</v>
      </c>
    </row>
    <row r="1258" spans="1:11" x14ac:dyDescent="0.2">
      <c r="A1258" t="s">
        <v>649</v>
      </c>
      <c r="B1258" t="s">
        <v>642</v>
      </c>
      <c r="C1258" s="1" t="s">
        <v>38</v>
      </c>
      <c r="D1258" s="1" t="s">
        <v>42</v>
      </c>
      <c r="E1258" s="2"/>
      <c r="F1258" s="3"/>
      <c r="G1258" s="2">
        <v>1</v>
      </c>
      <c r="H1258" s="3"/>
      <c r="I1258" s="68" t="str">
        <f>VLOOKUP(C1258,СПРАВОЧНИК!B:D,2,0)</f>
        <v>ЕВРОПА</v>
      </c>
      <c r="J1258" s="68" t="str">
        <f>VLOOKUP(C1258,СПРАВОЧНИК!B:D,3,0)</f>
        <v>ИНОМАРКИ</v>
      </c>
      <c r="K1258" s="69" t="str">
        <f>VLOOKUP(СВОД2023[[#This Row],[ФО]],СПРАВОЧНИК!H:P,2,0)</f>
        <v>Северо-Кавказский ФО</v>
      </c>
    </row>
    <row r="1259" spans="1:11" x14ac:dyDescent="0.2">
      <c r="A1259" t="s">
        <v>649</v>
      </c>
      <c r="B1259" t="s">
        <v>642</v>
      </c>
      <c r="C1259" s="1" t="s">
        <v>38</v>
      </c>
      <c r="D1259" s="1" t="s">
        <v>43</v>
      </c>
      <c r="E1259" s="2"/>
      <c r="F1259" s="3"/>
      <c r="G1259" s="2">
        <v>1</v>
      </c>
      <c r="H1259" s="3"/>
      <c r="I1259" s="68" t="str">
        <f>VLOOKUP(C1259,СПРАВОЧНИК!B:D,2,0)</f>
        <v>ЕВРОПА</v>
      </c>
      <c r="J1259" s="68" t="str">
        <f>VLOOKUP(C1259,СПРАВОЧНИК!B:D,3,0)</f>
        <v>ИНОМАРКИ</v>
      </c>
      <c r="K1259" s="69" t="str">
        <f>VLOOKUP(СВОД2023[[#This Row],[ФО]],СПРАВОЧНИК!H:P,2,0)</f>
        <v>Северо-Кавказский ФО</v>
      </c>
    </row>
    <row r="1260" spans="1:11" x14ac:dyDescent="0.2">
      <c r="A1260" t="s">
        <v>649</v>
      </c>
      <c r="B1260" t="s">
        <v>642</v>
      </c>
      <c r="C1260" s="1" t="s">
        <v>38</v>
      </c>
      <c r="D1260" s="1" t="s">
        <v>44</v>
      </c>
      <c r="E1260" s="2">
        <v>1</v>
      </c>
      <c r="F1260" s="3"/>
      <c r="G1260" s="2">
        <v>2</v>
      </c>
      <c r="H1260" s="3">
        <v>6</v>
      </c>
      <c r="I1260" s="68" t="str">
        <f>VLOOKUP(C1260,СПРАВОЧНИК!B:D,2,0)</f>
        <v>ЕВРОПА</v>
      </c>
      <c r="J1260" s="68" t="str">
        <f>VLOOKUP(C1260,СПРАВОЧНИК!B:D,3,0)</f>
        <v>ИНОМАРКИ</v>
      </c>
      <c r="K1260" s="69" t="str">
        <f>VLOOKUP(СВОД2023[[#This Row],[ФО]],СПРАВОЧНИК!H:P,2,0)</f>
        <v>Северо-Кавказский ФО</v>
      </c>
    </row>
    <row r="1261" spans="1:11" x14ac:dyDescent="0.2">
      <c r="A1261" t="s">
        <v>649</v>
      </c>
      <c r="B1261" t="s">
        <v>642</v>
      </c>
      <c r="C1261" s="1" t="s">
        <v>38</v>
      </c>
      <c r="D1261" s="1" t="s">
        <v>45</v>
      </c>
      <c r="E1261" s="2">
        <v>1</v>
      </c>
      <c r="F1261" s="3">
        <v>2</v>
      </c>
      <c r="G1261" s="2">
        <v>6</v>
      </c>
      <c r="H1261" s="3">
        <v>12</v>
      </c>
      <c r="I1261" s="68" t="str">
        <f>VLOOKUP(C1261,СПРАВОЧНИК!B:D,2,0)</f>
        <v>ЕВРОПА</v>
      </c>
      <c r="J1261" s="68" t="str">
        <f>VLOOKUP(C1261,СПРАВОЧНИК!B:D,3,0)</f>
        <v>ИНОМАРКИ</v>
      </c>
      <c r="K1261" s="69" t="str">
        <f>VLOOKUP(СВОД2023[[#This Row],[ФО]],СПРАВОЧНИК!H:P,2,0)</f>
        <v>Северо-Кавказский ФО</v>
      </c>
    </row>
    <row r="1262" spans="1:11" x14ac:dyDescent="0.2">
      <c r="A1262" t="s">
        <v>649</v>
      </c>
      <c r="B1262" t="s">
        <v>642</v>
      </c>
      <c r="C1262" s="1" t="s">
        <v>38</v>
      </c>
      <c r="D1262" s="1" t="s">
        <v>46</v>
      </c>
      <c r="E1262" s="2">
        <v>1</v>
      </c>
      <c r="F1262" s="3">
        <v>2</v>
      </c>
      <c r="G1262" s="2">
        <v>4</v>
      </c>
      <c r="H1262" s="3">
        <v>7</v>
      </c>
      <c r="I1262" s="68" t="str">
        <f>VLOOKUP(C1262,СПРАВОЧНИК!B:D,2,0)</f>
        <v>ЕВРОПА</v>
      </c>
      <c r="J1262" s="68" t="str">
        <f>VLOOKUP(C1262,СПРАВОЧНИК!B:D,3,0)</f>
        <v>ИНОМАРКИ</v>
      </c>
      <c r="K1262" s="69" t="str">
        <f>VLOOKUP(СВОД2023[[#This Row],[ФО]],СПРАВОЧНИК!H:P,2,0)</f>
        <v>Северо-Кавказский ФО</v>
      </c>
    </row>
    <row r="1263" spans="1:11" x14ac:dyDescent="0.2">
      <c r="A1263" t="s">
        <v>649</v>
      </c>
      <c r="B1263" t="s">
        <v>642</v>
      </c>
      <c r="C1263" s="1" t="s">
        <v>38</v>
      </c>
      <c r="D1263" s="1" t="s">
        <v>47</v>
      </c>
      <c r="E1263" s="2">
        <v>3</v>
      </c>
      <c r="F1263" s="3"/>
      <c r="G1263" s="2">
        <v>13</v>
      </c>
      <c r="H1263" s="3">
        <v>21</v>
      </c>
      <c r="I1263" s="68" t="str">
        <f>VLOOKUP(C1263,СПРАВОЧНИК!B:D,2,0)</f>
        <v>ЕВРОПА</v>
      </c>
      <c r="J1263" s="68" t="str">
        <f>VLOOKUP(C1263,СПРАВОЧНИК!B:D,3,0)</f>
        <v>ИНОМАРКИ</v>
      </c>
      <c r="K1263" s="69" t="str">
        <f>VLOOKUP(СВОД2023[[#This Row],[ФО]],СПРАВОЧНИК!H:P,2,0)</f>
        <v>Северо-Кавказский ФО</v>
      </c>
    </row>
    <row r="1264" spans="1:11" x14ac:dyDescent="0.2">
      <c r="A1264" t="s">
        <v>649</v>
      </c>
      <c r="B1264" t="s">
        <v>642</v>
      </c>
      <c r="C1264" s="1" t="s">
        <v>38</v>
      </c>
      <c r="D1264" s="1" t="s">
        <v>48</v>
      </c>
      <c r="E1264" s="2"/>
      <c r="F1264" s="3"/>
      <c r="G1264" s="2"/>
      <c r="H1264" s="3">
        <v>1</v>
      </c>
      <c r="I1264" s="68" t="str">
        <f>VLOOKUP(C1264,СПРАВОЧНИК!B:D,2,0)</f>
        <v>ЕВРОПА</v>
      </c>
      <c r="J1264" s="68" t="str">
        <f>VLOOKUP(C1264,СПРАВОЧНИК!B:D,3,0)</f>
        <v>ИНОМАРКИ</v>
      </c>
      <c r="K1264" s="69" t="str">
        <f>VLOOKUP(СВОД2023[[#This Row],[ФО]],СПРАВОЧНИК!H:P,2,0)</f>
        <v>Северо-Кавказский ФО</v>
      </c>
    </row>
    <row r="1265" spans="1:11" x14ac:dyDescent="0.2">
      <c r="A1265" t="s">
        <v>649</v>
      </c>
      <c r="B1265" t="s">
        <v>642</v>
      </c>
      <c r="C1265" s="1" t="s">
        <v>38</v>
      </c>
      <c r="D1265" s="1" t="s">
        <v>49</v>
      </c>
      <c r="E1265" s="2">
        <v>2</v>
      </c>
      <c r="F1265" s="3"/>
      <c r="G1265" s="2">
        <v>9</v>
      </c>
      <c r="H1265" s="3">
        <v>5</v>
      </c>
      <c r="I1265" s="68" t="str">
        <f>VLOOKUP(C1265,СПРАВОЧНИК!B:D,2,0)</f>
        <v>ЕВРОПА</v>
      </c>
      <c r="J1265" s="68" t="str">
        <f>VLOOKUP(C1265,СПРАВОЧНИК!B:D,3,0)</f>
        <v>ИНОМАРКИ</v>
      </c>
      <c r="K1265" s="69" t="str">
        <f>VLOOKUP(СВОД2023[[#This Row],[ФО]],СПРАВОЧНИК!H:P,2,0)</f>
        <v>Северо-Кавказский ФО</v>
      </c>
    </row>
    <row r="1266" spans="1:11" x14ac:dyDescent="0.2">
      <c r="A1266" t="s">
        <v>649</v>
      </c>
      <c r="B1266" t="s">
        <v>642</v>
      </c>
      <c r="C1266" s="1" t="s">
        <v>38</v>
      </c>
      <c r="D1266" s="1" t="s">
        <v>50</v>
      </c>
      <c r="E1266" s="2"/>
      <c r="F1266" s="3"/>
      <c r="G1266" s="2"/>
      <c r="H1266" s="3">
        <v>2</v>
      </c>
      <c r="I1266" s="68" t="str">
        <f>VLOOKUP(C1266,СПРАВОЧНИК!B:D,2,0)</f>
        <v>ЕВРОПА</v>
      </c>
      <c r="J1266" s="68" t="str">
        <f>VLOOKUP(C1266,СПРАВОЧНИК!B:D,3,0)</f>
        <v>ИНОМАРКИ</v>
      </c>
      <c r="K1266" s="69" t="str">
        <f>VLOOKUP(СВОД2023[[#This Row],[ФО]],СПРАВОЧНИК!H:P,2,0)</f>
        <v>Северо-Кавказский ФО</v>
      </c>
    </row>
    <row r="1267" spans="1:11" x14ac:dyDescent="0.2">
      <c r="A1267" t="s">
        <v>649</v>
      </c>
      <c r="B1267" t="s">
        <v>642</v>
      </c>
      <c r="C1267" s="1" t="s">
        <v>38</v>
      </c>
      <c r="D1267" s="1" t="s">
        <v>708</v>
      </c>
      <c r="E1267" s="2">
        <v>1</v>
      </c>
      <c r="F1267" s="3"/>
      <c r="G1267" s="2">
        <v>1</v>
      </c>
      <c r="H1267" s="3"/>
      <c r="I1267" s="68" t="str">
        <f>VLOOKUP(C1267,СПРАВОЧНИК!B:D,2,0)</f>
        <v>ЕВРОПА</v>
      </c>
      <c r="J1267" s="68" t="str">
        <f>VLOOKUP(C1267,СПРАВОЧНИК!B:D,3,0)</f>
        <v>ИНОМАРКИ</v>
      </c>
      <c r="K1267" s="69" t="str">
        <f>VLOOKUP(СВОД2023[[#This Row],[ФО]],СПРАВОЧНИК!H:P,2,0)</f>
        <v>Северо-Кавказский ФО</v>
      </c>
    </row>
    <row r="1268" spans="1:11" x14ac:dyDescent="0.2">
      <c r="A1268" t="s">
        <v>649</v>
      </c>
      <c r="B1268" t="s">
        <v>642</v>
      </c>
      <c r="C1268" s="1" t="s">
        <v>38</v>
      </c>
      <c r="D1268" s="1" t="s">
        <v>52</v>
      </c>
      <c r="E1268" s="2"/>
      <c r="F1268" s="3"/>
      <c r="G1268" s="2">
        <v>2</v>
      </c>
      <c r="H1268" s="3">
        <v>1</v>
      </c>
      <c r="I1268" s="68" t="str">
        <f>VLOOKUP(C1268,СПРАВОЧНИК!B:D,2,0)</f>
        <v>ЕВРОПА</v>
      </c>
      <c r="J1268" s="68" t="str">
        <f>VLOOKUP(C1268,СПРАВОЧНИК!B:D,3,0)</f>
        <v>ИНОМАРКИ</v>
      </c>
      <c r="K1268" s="69" t="str">
        <f>VLOOKUP(СВОД2023[[#This Row],[ФО]],СПРАВОЧНИК!H:P,2,0)</f>
        <v>Северо-Кавказский ФО</v>
      </c>
    </row>
    <row r="1269" spans="1:11" x14ac:dyDescent="0.2">
      <c r="A1269" t="s">
        <v>649</v>
      </c>
      <c r="B1269" t="s">
        <v>642</v>
      </c>
      <c r="C1269" s="1" t="s">
        <v>38</v>
      </c>
      <c r="D1269" s="1" t="s">
        <v>53</v>
      </c>
      <c r="E1269" s="2"/>
      <c r="F1269" s="3"/>
      <c r="G1269" s="2">
        <v>2</v>
      </c>
      <c r="H1269" s="3">
        <v>1</v>
      </c>
      <c r="I1269" s="68" t="str">
        <f>VLOOKUP(C1269,СПРАВОЧНИК!B:D,2,0)</f>
        <v>ЕВРОПА</v>
      </c>
      <c r="J1269" s="68" t="str">
        <f>VLOOKUP(C1269,СПРАВОЧНИК!B:D,3,0)</f>
        <v>ИНОМАРКИ</v>
      </c>
      <c r="K1269" s="69" t="str">
        <f>VLOOKUP(СВОД2023[[#This Row],[ФО]],СПРАВОЧНИК!H:P,2,0)</f>
        <v>Северо-Кавказский ФО</v>
      </c>
    </row>
    <row r="1270" spans="1:11" x14ac:dyDescent="0.2">
      <c r="A1270" t="s">
        <v>649</v>
      </c>
      <c r="B1270" t="s">
        <v>642</v>
      </c>
      <c r="C1270" s="1" t="s">
        <v>38</v>
      </c>
      <c r="D1270" s="1" t="s">
        <v>54</v>
      </c>
      <c r="E1270" s="2">
        <v>2</v>
      </c>
      <c r="F1270" s="3"/>
      <c r="G1270" s="2">
        <v>7</v>
      </c>
      <c r="H1270" s="3">
        <v>3</v>
      </c>
      <c r="I1270" s="68" t="str">
        <f>VLOOKUP(C1270,СПРАВОЧНИК!B:D,2,0)</f>
        <v>ЕВРОПА</v>
      </c>
      <c r="J1270" s="68" t="str">
        <f>VLOOKUP(C1270,СПРАВОЧНИК!B:D,3,0)</f>
        <v>ИНОМАРКИ</v>
      </c>
      <c r="K1270" s="69" t="str">
        <f>VLOOKUP(СВОД2023[[#This Row],[ФО]],СПРАВОЧНИК!H:P,2,0)</f>
        <v>Северо-Кавказский ФО</v>
      </c>
    </row>
    <row r="1271" spans="1:11" x14ac:dyDescent="0.2">
      <c r="A1271" t="s">
        <v>649</v>
      </c>
      <c r="B1271" t="s">
        <v>642</v>
      </c>
      <c r="C1271" s="1" t="s">
        <v>38</v>
      </c>
      <c r="D1271" s="1" t="s">
        <v>55</v>
      </c>
      <c r="E1271" s="2"/>
      <c r="F1271" s="3"/>
      <c r="G1271" s="2"/>
      <c r="H1271" s="3">
        <v>1</v>
      </c>
      <c r="I1271" s="68" t="str">
        <f>VLOOKUP(C1271,СПРАВОЧНИК!B:D,2,0)</f>
        <v>ЕВРОПА</v>
      </c>
      <c r="J1271" s="68" t="str">
        <f>VLOOKUP(C1271,СПРАВОЧНИК!B:D,3,0)</f>
        <v>ИНОМАРКИ</v>
      </c>
      <c r="K1271" s="69" t="str">
        <f>VLOOKUP(СВОД2023[[#This Row],[ФО]],СПРАВОЧНИК!H:P,2,0)</f>
        <v>Северо-Кавказский ФО</v>
      </c>
    </row>
    <row r="1272" spans="1:11" x14ac:dyDescent="0.2">
      <c r="A1272" t="s">
        <v>649</v>
      </c>
      <c r="B1272" t="s">
        <v>642</v>
      </c>
      <c r="C1272" s="1" t="s">
        <v>38</v>
      </c>
      <c r="D1272" s="1" t="s">
        <v>56</v>
      </c>
      <c r="E1272" s="2"/>
      <c r="F1272" s="3"/>
      <c r="G1272" s="2">
        <v>2</v>
      </c>
      <c r="H1272" s="3">
        <v>12</v>
      </c>
      <c r="I1272" s="68" t="str">
        <f>VLOOKUP(C1272,СПРАВОЧНИК!B:D,2,0)</f>
        <v>ЕВРОПА</v>
      </c>
      <c r="J1272" s="68" t="str">
        <f>VLOOKUP(C1272,СПРАВОЧНИК!B:D,3,0)</f>
        <v>ИНОМАРКИ</v>
      </c>
      <c r="K1272" s="69" t="str">
        <f>VLOOKUP(СВОД2023[[#This Row],[ФО]],СПРАВОЧНИК!H:P,2,0)</f>
        <v>Северо-Кавказский ФО</v>
      </c>
    </row>
    <row r="1273" spans="1:11" x14ac:dyDescent="0.2">
      <c r="A1273" t="s">
        <v>649</v>
      </c>
      <c r="B1273" t="s">
        <v>642</v>
      </c>
      <c r="C1273" s="1" t="s">
        <v>38</v>
      </c>
      <c r="D1273" s="1" t="s">
        <v>57</v>
      </c>
      <c r="E1273" s="2"/>
      <c r="F1273" s="3"/>
      <c r="G1273" s="2"/>
      <c r="H1273" s="3">
        <v>4</v>
      </c>
      <c r="I1273" s="68" t="str">
        <f>VLOOKUP(C1273,СПРАВОЧНИК!B:D,2,0)</f>
        <v>ЕВРОПА</v>
      </c>
      <c r="J1273" s="68" t="str">
        <f>VLOOKUP(C1273,СПРАВОЧНИК!B:D,3,0)</f>
        <v>ИНОМАРКИ</v>
      </c>
      <c r="K1273" s="69" t="str">
        <f>VLOOKUP(СВОД2023[[#This Row],[ФО]],СПРАВОЧНИК!H:P,2,0)</f>
        <v>Северо-Кавказский ФО</v>
      </c>
    </row>
    <row r="1274" spans="1:11" x14ac:dyDescent="0.2">
      <c r="A1274" t="s">
        <v>649</v>
      </c>
      <c r="B1274" t="s">
        <v>642</v>
      </c>
      <c r="C1274" s="1" t="s">
        <v>38</v>
      </c>
      <c r="D1274" s="1" t="s">
        <v>58</v>
      </c>
      <c r="E1274" s="2">
        <v>1</v>
      </c>
      <c r="F1274" s="3"/>
      <c r="G1274" s="2">
        <v>7</v>
      </c>
      <c r="H1274" s="3">
        <v>15</v>
      </c>
      <c r="I1274" s="68" t="str">
        <f>VLOOKUP(C1274,СПРАВОЧНИК!B:D,2,0)</f>
        <v>ЕВРОПА</v>
      </c>
      <c r="J1274" s="68" t="str">
        <f>VLOOKUP(C1274,СПРАВОЧНИК!B:D,3,0)</f>
        <v>ИНОМАРКИ</v>
      </c>
      <c r="K1274" s="69" t="str">
        <f>VLOOKUP(СВОД2023[[#This Row],[ФО]],СПРАВОЧНИК!H:P,2,0)</f>
        <v>Северо-Кавказский ФО</v>
      </c>
    </row>
    <row r="1275" spans="1:11" x14ac:dyDescent="0.2">
      <c r="A1275" t="s">
        <v>649</v>
      </c>
      <c r="B1275" t="s">
        <v>642</v>
      </c>
      <c r="C1275" s="1" t="s">
        <v>38</v>
      </c>
      <c r="D1275" s="1" t="s">
        <v>59</v>
      </c>
      <c r="E1275" s="2">
        <v>2</v>
      </c>
      <c r="F1275" s="3"/>
      <c r="G1275" s="2">
        <v>6</v>
      </c>
      <c r="H1275" s="3">
        <v>5</v>
      </c>
      <c r="I1275" s="68" t="str">
        <f>VLOOKUP(C1275,СПРАВОЧНИК!B:D,2,0)</f>
        <v>ЕВРОПА</v>
      </c>
      <c r="J1275" s="68" t="str">
        <f>VLOOKUP(C1275,СПРАВОЧНИК!B:D,3,0)</f>
        <v>ИНОМАРКИ</v>
      </c>
      <c r="K1275" s="69" t="str">
        <f>VLOOKUP(СВОД2023[[#This Row],[ФО]],СПРАВОЧНИК!H:P,2,0)</f>
        <v>Северо-Кавказский ФО</v>
      </c>
    </row>
    <row r="1276" spans="1:11" x14ac:dyDescent="0.2">
      <c r="A1276" t="s">
        <v>649</v>
      </c>
      <c r="B1276" t="s">
        <v>642</v>
      </c>
      <c r="C1276" s="1" t="s">
        <v>38</v>
      </c>
      <c r="D1276" s="1" t="s">
        <v>61</v>
      </c>
      <c r="E1276" s="2">
        <v>9</v>
      </c>
      <c r="F1276" s="3"/>
      <c r="G1276" s="2">
        <v>36</v>
      </c>
      <c r="H1276" s="3">
        <v>28</v>
      </c>
      <c r="I1276" s="68" t="str">
        <f>VLOOKUP(C1276,СПРАВОЧНИК!B:D,2,0)</f>
        <v>ЕВРОПА</v>
      </c>
      <c r="J1276" s="68" t="str">
        <f>VLOOKUP(C1276,СПРАВОЧНИК!B:D,3,0)</f>
        <v>ИНОМАРКИ</v>
      </c>
      <c r="K1276" s="69" t="str">
        <f>VLOOKUP(СВОД2023[[#This Row],[ФО]],СПРАВОЧНИК!H:P,2,0)</f>
        <v>Северо-Кавказский ФО</v>
      </c>
    </row>
    <row r="1277" spans="1:11" x14ac:dyDescent="0.2">
      <c r="A1277" t="s">
        <v>649</v>
      </c>
      <c r="B1277" t="s">
        <v>642</v>
      </c>
      <c r="C1277" s="1" t="s">
        <v>38</v>
      </c>
      <c r="D1277" s="1" t="s">
        <v>62</v>
      </c>
      <c r="E1277" s="2"/>
      <c r="F1277" s="3">
        <v>1</v>
      </c>
      <c r="G1277" s="2">
        <v>1</v>
      </c>
      <c r="H1277" s="3">
        <v>8</v>
      </c>
      <c r="I1277" s="68" t="str">
        <f>VLOOKUP(C1277,СПРАВОЧНИК!B:D,2,0)</f>
        <v>ЕВРОПА</v>
      </c>
      <c r="J1277" s="68" t="str">
        <f>VLOOKUP(C1277,СПРАВОЧНИК!B:D,3,0)</f>
        <v>ИНОМАРКИ</v>
      </c>
      <c r="K1277" s="69" t="str">
        <f>VLOOKUP(СВОД2023[[#This Row],[ФО]],СПРАВОЧНИК!H:P,2,0)</f>
        <v>Северо-Кавказский ФО</v>
      </c>
    </row>
    <row r="1278" spans="1:11" x14ac:dyDescent="0.2">
      <c r="A1278" t="s">
        <v>649</v>
      </c>
      <c r="B1278" t="s">
        <v>642</v>
      </c>
      <c r="C1278" s="1" t="s">
        <v>38</v>
      </c>
      <c r="D1278" s="1" t="s">
        <v>63</v>
      </c>
      <c r="E1278" s="2">
        <v>6</v>
      </c>
      <c r="F1278" s="3">
        <v>1</v>
      </c>
      <c r="G1278" s="2">
        <v>22</v>
      </c>
      <c r="H1278" s="3">
        <v>17</v>
      </c>
      <c r="I1278" s="68" t="str">
        <f>VLOOKUP(C1278,СПРАВОЧНИК!B:D,2,0)</f>
        <v>ЕВРОПА</v>
      </c>
      <c r="J1278" s="68" t="str">
        <f>VLOOKUP(C1278,СПРАВОЧНИК!B:D,3,0)</f>
        <v>ИНОМАРКИ</v>
      </c>
      <c r="K1278" s="69" t="str">
        <f>VLOOKUP(СВОД2023[[#This Row],[ФО]],СПРАВОЧНИК!H:P,2,0)</f>
        <v>Северо-Кавказский ФО</v>
      </c>
    </row>
    <row r="1279" spans="1:11" x14ac:dyDescent="0.2">
      <c r="A1279" t="s">
        <v>649</v>
      </c>
      <c r="B1279" t="s">
        <v>642</v>
      </c>
      <c r="C1279" s="1" t="s">
        <v>38</v>
      </c>
      <c r="D1279" s="1" t="s">
        <v>64</v>
      </c>
      <c r="E1279" s="2">
        <v>1</v>
      </c>
      <c r="F1279" s="3"/>
      <c r="G1279" s="2">
        <v>2</v>
      </c>
      <c r="H1279" s="3">
        <v>4</v>
      </c>
      <c r="I1279" s="68" t="str">
        <f>VLOOKUP(C1279,СПРАВОЧНИК!B:D,2,0)</f>
        <v>ЕВРОПА</v>
      </c>
      <c r="J1279" s="68" t="str">
        <f>VLOOKUP(C1279,СПРАВОЧНИК!B:D,3,0)</f>
        <v>ИНОМАРКИ</v>
      </c>
      <c r="K1279" s="69" t="str">
        <f>VLOOKUP(СВОД2023[[#This Row],[ФО]],СПРАВОЧНИК!H:P,2,0)</f>
        <v>Северо-Кавказский ФО</v>
      </c>
    </row>
    <row r="1280" spans="1:11" x14ac:dyDescent="0.2">
      <c r="A1280" t="s">
        <v>649</v>
      </c>
      <c r="B1280" t="s">
        <v>642</v>
      </c>
      <c r="C1280" s="1" t="s">
        <v>38</v>
      </c>
      <c r="D1280" s="1" t="s">
        <v>65</v>
      </c>
      <c r="E1280" s="2">
        <v>7</v>
      </c>
      <c r="F1280" s="3"/>
      <c r="G1280" s="2">
        <v>28</v>
      </c>
      <c r="H1280" s="3">
        <v>17</v>
      </c>
      <c r="I1280" s="68" t="str">
        <f>VLOOKUP(C1280,СПРАВОЧНИК!B:D,2,0)</f>
        <v>ЕВРОПА</v>
      </c>
      <c r="J1280" s="68" t="str">
        <f>VLOOKUP(C1280,СПРАВОЧНИК!B:D,3,0)</f>
        <v>ИНОМАРКИ</v>
      </c>
      <c r="K1280" s="69" t="str">
        <f>VLOOKUP(СВОД2023[[#This Row],[ФО]],СПРАВОЧНИК!H:P,2,0)</f>
        <v>Северо-Кавказский ФО</v>
      </c>
    </row>
    <row r="1281" spans="1:11" x14ac:dyDescent="0.2">
      <c r="A1281" t="s">
        <v>649</v>
      </c>
      <c r="B1281" t="s">
        <v>642</v>
      </c>
      <c r="C1281" s="1" t="s">
        <v>71</v>
      </c>
      <c r="D1281" s="1" t="s">
        <v>74</v>
      </c>
      <c r="E1281" s="2"/>
      <c r="F1281" s="3">
        <v>1</v>
      </c>
      <c r="G1281" s="2">
        <v>2</v>
      </c>
      <c r="H1281" s="3">
        <v>1</v>
      </c>
      <c r="I1281" s="68" t="str">
        <f>VLOOKUP(C1281,СПРАВОЧНИК!B:D,2,0)</f>
        <v>КИТАЙ</v>
      </c>
      <c r="J1281" s="68" t="str">
        <f>VLOOKUP(C1281,СПРАВОЧНИК!B:D,3,0)</f>
        <v>ИНОМАРКИ</v>
      </c>
      <c r="K1281" s="69" t="str">
        <f>VLOOKUP(СВОД2023[[#This Row],[ФО]],СПРАВОЧНИК!H:P,2,0)</f>
        <v>Северо-Кавказский ФО</v>
      </c>
    </row>
    <row r="1282" spans="1:11" x14ac:dyDescent="0.2">
      <c r="A1282" t="s">
        <v>649</v>
      </c>
      <c r="B1282" t="s">
        <v>642</v>
      </c>
      <c r="C1282" s="1" t="s">
        <v>71</v>
      </c>
      <c r="D1282" s="1" t="s">
        <v>77</v>
      </c>
      <c r="E1282" s="2">
        <v>1</v>
      </c>
      <c r="F1282" s="3"/>
      <c r="G1282" s="2">
        <v>2</v>
      </c>
      <c r="H1282" s="3"/>
      <c r="I1282" s="68" t="str">
        <f>VLOOKUP(C1282,СПРАВОЧНИК!B:D,2,0)</f>
        <v>КИТАЙ</v>
      </c>
      <c r="J1282" s="68" t="str">
        <f>VLOOKUP(C1282,СПРАВОЧНИК!B:D,3,0)</f>
        <v>ИНОМАРКИ</v>
      </c>
      <c r="K1282" s="69" t="str">
        <f>VLOOKUP(СВОД2023[[#This Row],[ФО]],СПРАВОЧНИК!H:P,2,0)</f>
        <v>Северо-Кавказский ФО</v>
      </c>
    </row>
    <row r="1283" spans="1:11" x14ac:dyDescent="0.2">
      <c r="A1283" t="s">
        <v>649</v>
      </c>
      <c r="B1283" t="s">
        <v>642</v>
      </c>
      <c r="C1283" s="1" t="s">
        <v>71</v>
      </c>
      <c r="D1283" s="1" t="s">
        <v>78</v>
      </c>
      <c r="E1283" s="2"/>
      <c r="F1283" s="3"/>
      <c r="G1283" s="2">
        <v>2</v>
      </c>
      <c r="H1283" s="3"/>
      <c r="I1283" s="68" t="str">
        <f>VLOOKUP(C1283,СПРАВОЧНИК!B:D,2,0)</f>
        <v>КИТАЙ</v>
      </c>
      <c r="J1283" s="68" t="str">
        <f>VLOOKUP(C1283,СПРАВОЧНИК!B:D,3,0)</f>
        <v>ИНОМАРКИ</v>
      </c>
      <c r="K1283" s="69" t="str">
        <f>VLOOKUP(СВОД2023[[#This Row],[ФО]],СПРАВОЧНИК!H:P,2,0)</f>
        <v>Северо-Кавказский ФО</v>
      </c>
    </row>
    <row r="1284" spans="1:11" x14ac:dyDescent="0.2">
      <c r="A1284" t="s">
        <v>649</v>
      </c>
      <c r="B1284" t="s">
        <v>642</v>
      </c>
      <c r="C1284" s="1" t="s">
        <v>80</v>
      </c>
      <c r="D1284" s="1" t="s">
        <v>85</v>
      </c>
      <c r="E1284" s="2">
        <v>2</v>
      </c>
      <c r="F1284" s="3"/>
      <c r="G1284" s="2">
        <v>10</v>
      </c>
      <c r="H1284" s="3">
        <v>2</v>
      </c>
      <c r="I1284" s="68" t="str">
        <f>VLOOKUP(C1284,СПРАВОЧНИК!B:D,2,0)</f>
        <v>США</v>
      </c>
      <c r="J1284" s="68" t="str">
        <f>VLOOKUP(C1284,СПРАВОЧНИК!B:D,3,0)</f>
        <v>ИНОМАРКИ</v>
      </c>
      <c r="K1284" s="69" t="str">
        <f>VLOOKUP(СВОД2023[[#This Row],[ФО]],СПРАВОЧНИК!H:P,2,0)</f>
        <v>Северо-Кавказский ФО</v>
      </c>
    </row>
    <row r="1285" spans="1:11" x14ac:dyDescent="0.2">
      <c r="A1285" t="s">
        <v>649</v>
      </c>
      <c r="B1285" t="s">
        <v>642</v>
      </c>
      <c r="C1285" s="1" t="s">
        <v>86</v>
      </c>
      <c r="D1285" s="1" t="s">
        <v>89</v>
      </c>
      <c r="E1285" s="2">
        <v>24</v>
      </c>
      <c r="F1285" s="3">
        <v>2</v>
      </c>
      <c r="G1285" s="2">
        <v>58</v>
      </c>
      <c r="H1285" s="3">
        <v>13</v>
      </c>
      <c r="I1285" s="68" t="str">
        <f>VLOOKUP(C1285,СПРАВОЧНИК!B:D,2,0)</f>
        <v>КИТАЙ</v>
      </c>
      <c r="J1285" s="68" t="str">
        <f>VLOOKUP(C1285,СПРАВОЧНИК!B:D,3,0)</f>
        <v>ИНОМАРКИ</v>
      </c>
      <c r="K1285" s="69" t="str">
        <f>VLOOKUP(СВОД2023[[#This Row],[ФО]],СПРАВОЧНИК!H:P,2,0)</f>
        <v>Северо-Кавказский ФО</v>
      </c>
    </row>
    <row r="1286" spans="1:11" x14ac:dyDescent="0.2">
      <c r="A1286" t="s">
        <v>649</v>
      </c>
      <c r="B1286" t="s">
        <v>642</v>
      </c>
      <c r="C1286" s="1" t="s">
        <v>86</v>
      </c>
      <c r="D1286" s="1" t="s">
        <v>90</v>
      </c>
      <c r="E1286" s="2">
        <v>19</v>
      </c>
      <c r="F1286" s="3">
        <v>2</v>
      </c>
      <c r="G1286" s="2">
        <v>45</v>
      </c>
      <c r="H1286" s="3">
        <v>16</v>
      </c>
      <c r="I1286" s="68" t="str">
        <f>VLOOKUP(C1286,СПРАВОЧНИК!B:D,2,0)</f>
        <v>КИТАЙ</v>
      </c>
      <c r="J1286" s="68" t="str">
        <f>VLOOKUP(C1286,СПРАВОЧНИК!B:D,3,0)</f>
        <v>ИНОМАРКИ</v>
      </c>
      <c r="K1286" s="69" t="str">
        <f>VLOOKUP(СВОД2023[[#This Row],[ФО]],СПРАВОЧНИК!H:P,2,0)</f>
        <v>Северо-Кавказский ФО</v>
      </c>
    </row>
    <row r="1287" spans="1:11" x14ac:dyDescent="0.2">
      <c r="A1287" t="s">
        <v>649</v>
      </c>
      <c r="B1287" t="s">
        <v>642</v>
      </c>
      <c r="C1287" s="1" t="s">
        <v>86</v>
      </c>
      <c r="D1287" s="1" t="s">
        <v>91</v>
      </c>
      <c r="E1287" s="2">
        <v>4</v>
      </c>
      <c r="F1287" s="3">
        <v>2</v>
      </c>
      <c r="G1287" s="2">
        <v>21</v>
      </c>
      <c r="H1287" s="3">
        <v>13</v>
      </c>
      <c r="I1287" s="68" t="str">
        <f>VLOOKUP(C1287,СПРАВОЧНИК!B:D,2,0)</f>
        <v>КИТАЙ</v>
      </c>
      <c r="J1287" s="68" t="str">
        <f>VLOOKUP(C1287,СПРАВОЧНИК!B:D,3,0)</f>
        <v>ИНОМАРКИ</v>
      </c>
      <c r="K1287" s="69" t="str">
        <f>VLOOKUP(СВОД2023[[#This Row],[ФО]],СПРАВОЧНИК!H:P,2,0)</f>
        <v>Северо-Кавказский ФО</v>
      </c>
    </row>
    <row r="1288" spans="1:11" x14ac:dyDescent="0.2">
      <c r="A1288" t="s">
        <v>649</v>
      </c>
      <c r="B1288" t="s">
        <v>642</v>
      </c>
      <c r="C1288" s="1" t="s">
        <v>86</v>
      </c>
      <c r="D1288" s="1" t="s">
        <v>92</v>
      </c>
      <c r="E1288" s="2"/>
      <c r="F1288" s="3"/>
      <c r="G1288" s="2">
        <v>13</v>
      </c>
      <c r="H1288" s="3"/>
      <c r="I1288" s="68" t="str">
        <f>VLOOKUP(C1288,СПРАВОЧНИК!B:D,2,0)</f>
        <v>КИТАЙ</v>
      </c>
      <c r="J1288" s="68" t="str">
        <f>VLOOKUP(C1288,СПРАВОЧНИК!B:D,3,0)</f>
        <v>ИНОМАРКИ</v>
      </c>
      <c r="K1288" s="69" t="str">
        <f>VLOOKUP(СВОД2023[[#This Row],[ФО]],СПРАВОЧНИК!H:P,2,0)</f>
        <v>Северо-Кавказский ФО</v>
      </c>
    </row>
    <row r="1289" spans="1:11" x14ac:dyDescent="0.2">
      <c r="A1289" t="s">
        <v>649</v>
      </c>
      <c r="B1289" t="s">
        <v>642</v>
      </c>
      <c r="C1289" s="1" t="s">
        <v>86</v>
      </c>
      <c r="D1289" s="1" t="s">
        <v>95</v>
      </c>
      <c r="E1289" s="2">
        <v>15</v>
      </c>
      <c r="F1289" s="3"/>
      <c r="G1289" s="2">
        <v>26</v>
      </c>
      <c r="H1289" s="3"/>
      <c r="I1289" s="68" t="str">
        <f>VLOOKUP(C1289,СПРАВОЧНИК!B:D,2,0)</f>
        <v>КИТАЙ</v>
      </c>
      <c r="J1289" s="68" t="str">
        <f>VLOOKUP(C1289,СПРАВОЧНИК!B:D,3,0)</f>
        <v>ИНОМАРКИ</v>
      </c>
      <c r="K1289" s="69" t="str">
        <f>VLOOKUP(СВОД2023[[#This Row],[ФО]],СПРАВОЧНИК!H:P,2,0)</f>
        <v>Северо-Кавказский ФО</v>
      </c>
    </row>
    <row r="1290" spans="1:11" x14ac:dyDescent="0.2">
      <c r="A1290" t="s">
        <v>649</v>
      </c>
      <c r="B1290" t="s">
        <v>642</v>
      </c>
      <c r="C1290" s="1" t="s">
        <v>86</v>
      </c>
      <c r="D1290" s="1" t="s">
        <v>96</v>
      </c>
      <c r="E1290" s="2">
        <v>1</v>
      </c>
      <c r="F1290" s="3"/>
      <c r="G1290" s="2">
        <v>2</v>
      </c>
      <c r="H1290" s="3"/>
      <c r="I1290" s="68" t="str">
        <f>VLOOKUP(C1290,СПРАВОЧНИК!B:D,2,0)</f>
        <v>КИТАЙ</v>
      </c>
      <c r="J1290" s="68" t="str">
        <f>VLOOKUP(C1290,СПРАВОЧНИК!B:D,3,0)</f>
        <v>ИНОМАРКИ</v>
      </c>
      <c r="K1290" s="69" t="str">
        <f>VLOOKUP(СВОД2023[[#This Row],[ФО]],СПРАВОЧНИК!H:P,2,0)</f>
        <v>Северо-Кавказский ФО</v>
      </c>
    </row>
    <row r="1291" spans="1:11" x14ac:dyDescent="0.2">
      <c r="A1291" t="s">
        <v>649</v>
      </c>
      <c r="B1291" t="s">
        <v>642</v>
      </c>
      <c r="C1291" s="1" t="s">
        <v>86</v>
      </c>
      <c r="D1291" s="1" t="s">
        <v>97</v>
      </c>
      <c r="E1291" s="2">
        <v>4</v>
      </c>
      <c r="F1291" s="3"/>
      <c r="G1291" s="2">
        <v>27</v>
      </c>
      <c r="H1291" s="3"/>
      <c r="I1291" s="68" t="str">
        <f>VLOOKUP(C1291,СПРАВОЧНИК!B:D,2,0)</f>
        <v>КИТАЙ</v>
      </c>
      <c r="J1291" s="68" t="str">
        <f>VLOOKUP(C1291,СПРАВОЧНИК!B:D,3,0)</f>
        <v>ИНОМАРКИ</v>
      </c>
      <c r="K1291" s="69" t="str">
        <f>VLOOKUP(СВОД2023[[#This Row],[ФО]],СПРАВОЧНИК!H:P,2,0)</f>
        <v>Северо-Кавказский ФО</v>
      </c>
    </row>
    <row r="1292" spans="1:11" x14ac:dyDescent="0.2">
      <c r="A1292" t="s">
        <v>649</v>
      </c>
      <c r="B1292" t="s">
        <v>642</v>
      </c>
      <c r="C1292" s="1" t="s">
        <v>98</v>
      </c>
      <c r="D1292" s="1" t="s">
        <v>1005</v>
      </c>
      <c r="E1292" s="2">
        <v>1</v>
      </c>
      <c r="F1292" s="3"/>
      <c r="G1292" s="2">
        <v>1</v>
      </c>
      <c r="H1292" s="3"/>
      <c r="I1292" s="68" t="str">
        <f>VLOOKUP(C1292,СПРАВОЧНИК!B:D,2,0)</f>
        <v>КИТАЙ</v>
      </c>
      <c r="J1292" s="68" t="str">
        <f>VLOOKUP(C1292,СПРАВОЧНИК!B:D,3,0)</f>
        <v>ИНОМАРКИ</v>
      </c>
      <c r="K1292" s="69" t="str">
        <f>VLOOKUP(СВОД2023[[#This Row],[ФО]],СПРАВОЧНИК!H:P,2,0)</f>
        <v>Северо-Кавказский ФО</v>
      </c>
    </row>
    <row r="1293" spans="1:11" x14ac:dyDescent="0.2">
      <c r="A1293" t="s">
        <v>649</v>
      </c>
      <c r="B1293" t="s">
        <v>642</v>
      </c>
      <c r="C1293" s="1" t="s">
        <v>98</v>
      </c>
      <c r="D1293" s="1" t="s">
        <v>102</v>
      </c>
      <c r="E1293" s="2"/>
      <c r="F1293" s="3"/>
      <c r="G1293" s="2"/>
      <c r="H1293" s="3">
        <v>22</v>
      </c>
      <c r="I1293" s="68" t="str">
        <f>VLOOKUP(C1293,СПРАВОЧНИК!B:D,2,0)</f>
        <v>КИТАЙ</v>
      </c>
      <c r="J1293" s="68" t="str">
        <f>VLOOKUP(C1293,СПРАВОЧНИК!B:D,3,0)</f>
        <v>ИНОМАРКИ</v>
      </c>
      <c r="K1293" s="69" t="str">
        <f>VLOOKUP(СВОД2023[[#This Row],[ФО]],СПРАВОЧНИК!H:P,2,0)</f>
        <v>Северо-Кавказский ФО</v>
      </c>
    </row>
    <row r="1294" spans="1:11" x14ac:dyDescent="0.2">
      <c r="A1294" t="s">
        <v>649</v>
      </c>
      <c r="B1294" t="s">
        <v>642</v>
      </c>
      <c r="C1294" s="1" t="s">
        <v>98</v>
      </c>
      <c r="D1294" s="1" t="s">
        <v>103</v>
      </c>
      <c r="E1294" s="2"/>
      <c r="F1294" s="3"/>
      <c r="G1294" s="2">
        <v>1</v>
      </c>
      <c r="H1294" s="3"/>
      <c r="I1294" s="68" t="str">
        <f>VLOOKUP(C1294,СПРАВОЧНИК!B:D,2,0)</f>
        <v>КИТАЙ</v>
      </c>
      <c r="J1294" s="68" t="str">
        <f>VLOOKUP(C1294,СПРАВОЧНИК!B:D,3,0)</f>
        <v>ИНОМАРКИ</v>
      </c>
      <c r="K1294" s="69" t="str">
        <f>VLOOKUP(СВОД2023[[#This Row],[ФО]],СПРАВОЧНИК!H:P,2,0)</f>
        <v>Северо-Кавказский ФО</v>
      </c>
    </row>
    <row r="1295" spans="1:11" x14ac:dyDescent="0.2">
      <c r="A1295" t="s">
        <v>649</v>
      </c>
      <c r="B1295" t="s">
        <v>642</v>
      </c>
      <c r="C1295" s="1" t="s">
        <v>98</v>
      </c>
      <c r="D1295" s="1" t="s">
        <v>104</v>
      </c>
      <c r="E1295" s="2">
        <v>29</v>
      </c>
      <c r="F1295" s="3"/>
      <c r="G1295" s="2">
        <v>70</v>
      </c>
      <c r="H1295" s="3"/>
      <c r="I1295" s="68" t="str">
        <f>VLOOKUP(C1295,СПРАВОЧНИК!B:D,2,0)</f>
        <v>КИТАЙ</v>
      </c>
      <c r="J1295" s="68" t="str">
        <f>VLOOKUP(C1295,СПРАВОЧНИК!B:D,3,0)</f>
        <v>ИНОМАРКИ</v>
      </c>
      <c r="K1295" s="69" t="str">
        <f>VLOOKUP(СВОД2023[[#This Row],[ФО]],СПРАВОЧНИК!H:P,2,0)</f>
        <v>Северо-Кавказский ФО</v>
      </c>
    </row>
    <row r="1296" spans="1:11" x14ac:dyDescent="0.2">
      <c r="A1296" t="s">
        <v>649</v>
      </c>
      <c r="B1296" t="s">
        <v>642</v>
      </c>
      <c r="C1296" s="1" t="s">
        <v>98</v>
      </c>
      <c r="D1296" s="1" t="s">
        <v>105</v>
      </c>
      <c r="E1296" s="2">
        <v>1</v>
      </c>
      <c r="F1296" s="3"/>
      <c r="G1296" s="2">
        <v>1</v>
      </c>
      <c r="H1296" s="3"/>
      <c r="I1296" s="68" t="str">
        <f>VLOOKUP(C1296,СПРАВОЧНИК!B:D,2,0)</f>
        <v>КИТАЙ</v>
      </c>
      <c r="J1296" s="68" t="str">
        <f>VLOOKUP(C1296,СПРАВОЧНИК!B:D,3,0)</f>
        <v>ИНОМАРКИ</v>
      </c>
      <c r="K1296" s="69" t="str">
        <f>VLOOKUP(СВОД2023[[#This Row],[ФО]],СПРАВОЧНИК!H:P,2,0)</f>
        <v>Северо-Кавказский ФО</v>
      </c>
    </row>
    <row r="1297" spans="1:11" x14ac:dyDescent="0.2">
      <c r="A1297" t="s">
        <v>649</v>
      </c>
      <c r="B1297" t="s">
        <v>642</v>
      </c>
      <c r="C1297" s="1" t="s">
        <v>98</v>
      </c>
      <c r="D1297" s="1" t="s">
        <v>699</v>
      </c>
      <c r="E1297" s="2"/>
      <c r="F1297" s="3"/>
      <c r="G1297" s="2">
        <v>1</v>
      </c>
      <c r="H1297" s="3"/>
      <c r="I1297" s="68" t="str">
        <f>VLOOKUP(C1297,СПРАВОЧНИК!B:D,2,0)</f>
        <v>КИТАЙ</v>
      </c>
      <c r="J1297" s="68" t="str">
        <f>VLOOKUP(C1297,СПРАВОЧНИК!B:D,3,0)</f>
        <v>ИНОМАРКИ</v>
      </c>
      <c r="K1297" s="69" t="str">
        <f>VLOOKUP(СВОД2023[[#This Row],[ФО]],СПРАВОЧНИК!H:P,2,0)</f>
        <v>Северо-Кавказский ФО</v>
      </c>
    </row>
    <row r="1298" spans="1:11" x14ac:dyDescent="0.2">
      <c r="A1298" t="s">
        <v>649</v>
      </c>
      <c r="B1298" t="s">
        <v>642</v>
      </c>
      <c r="C1298" s="1" t="s">
        <v>98</v>
      </c>
      <c r="D1298" s="1" t="s">
        <v>106</v>
      </c>
      <c r="E1298" s="2">
        <v>1</v>
      </c>
      <c r="F1298" s="3">
        <v>12</v>
      </c>
      <c r="G1298" s="2">
        <v>15</v>
      </c>
      <c r="H1298" s="3">
        <v>81</v>
      </c>
      <c r="I1298" s="68" t="str">
        <f>VLOOKUP(C1298,СПРАВОЧНИК!B:D,2,0)</f>
        <v>КИТАЙ</v>
      </c>
      <c r="J1298" s="68" t="str">
        <f>VLOOKUP(C1298,СПРАВОЧНИК!B:D,3,0)</f>
        <v>ИНОМАРКИ</v>
      </c>
      <c r="K1298" s="69" t="str">
        <f>VLOOKUP(СВОД2023[[#This Row],[ФО]],СПРАВОЧНИК!H:P,2,0)</f>
        <v>Северо-Кавказский ФО</v>
      </c>
    </row>
    <row r="1299" spans="1:11" x14ac:dyDescent="0.2">
      <c r="A1299" t="s">
        <v>649</v>
      </c>
      <c r="B1299" t="s">
        <v>642</v>
      </c>
      <c r="C1299" s="1" t="s">
        <v>98</v>
      </c>
      <c r="D1299" s="1" t="s">
        <v>107</v>
      </c>
      <c r="E1299" s="2">
        <v>35</v>
      </c>
      <c r="F1299" s="3"/>
      <c r="G1299" s="2">
        <v>169</v>
      </c>
      <c r="H1299" s="3"/>
      <c r="I1299" s="68" t="str">
        <f>VLOOKUP(C1299,СПРАВОЧНИК!B:D,2,0)</f>
        <v>КИТАЙ</v>
      </c>
      <c r="J1299" s="68" t="str">
        <f>VLOOKUP(C1299,СПРАВОЧНИК!B:D,3,0)</f>
        <v>ИНОМАРКИ</v>
      </c>
      <c r="K1299" s="69" t="str">
        <f>VLOOKUP(СВОД2023[[#This Row],[ФО]],СПРАВОЧНИК!H:P,2,0)</f>
        <v>Северо-Кавказский ФО</v>
      </c>
    </row>
    <row r="1300" spans="1:11" x14ac:dyDescent="0.2">
      <c r="A1300" t="s">
        <v>649</v>
      </c>
      <c r="B1300" t="s">
        <v>642</v>
      </c>
      <c r="C1300" s="1" t="s">
        <v>98</v>
      </c>
      <c r="D1300" s="1" t="s">
        <v>108</v>
      </c>
      <c r="E1300" s="2"/>
      <c r="F1300" s="3"/>
      <c r="G1300" s="2">
        <v>3</v>
      </c>
      <c r="H1300" s="3"/>
      <c r="I1300" s="68" t="str">
        <f>VLOOKUP(C1300,СПРАВОЧНИК!B:D,2,0)</f>
        <v>КИТАЙ</v>
      </c>
      <c r="J1300" s="68" t="str">
        <f>VLOOKUP(C1300,СПРАВОЧНИК!B:D,3,0)</f>
        <v>ИНОМАРКИ</v>
      </c>
      <c r="K1300" s="69" t="str">
        <f>VLOOKUP(СВОД2023[[#This Row],[ФО]],СПРАВОЧНИК!H:P,2,0)</f>
        <v>Северо-Кавказский ФО</v>
      </c>
    </row>
    <row r="1301" spans="1:11" x14ac:dyDescent="0.2">
      <c r="A1301" t="s">
        <v>649</v>
      </c>
      <c r="B1301" t="s">
        <v>642</v>
      </c>
      <c r="C1301" s="1" t="s">
        <v>98</v>
      </c>
      <c r="D1301" s="1" t="s">
        <v>109</v>
      </c>
      <c r="E1301" s="2">
        <v>85</v>
      </c>
      <c r="F1301" s="3">
        <v>23</v>
      </c>
      <c r="G1301" s="2">
        <v>416</v>
      </c>
      <c r="H1301" s="3">
        <v>124</v>
      </c>
      <c r="I1301" s="68" t="str">
        <f>VLOOKUP(C1301,СПРАВОЧНИК!B:D,2,0)</f>
        <v>КИТАЙ</v>
      </c>
      <c r="J1301" s="68" t="str">
        <f>VLOOKUP(C1301,СПРАВОЧНИК!B:D,3,0)</f>
        <v>ИНОМАРКИ</v>
      </c>
      <c r="K1301" s="69" t="str">
        <f>VLOOKUP(СВОД2023[[#This Row],[ФО]],СПРАВОЧНИК!H:P,2,0)</f>
        <v>Северо-Кавказский ФО</v>
      </c>
    </row>
    <row r="1302" spans="1:11" x14ac:dyDescent="0.2">
      <c r="A1302" t="s">
        <v>649</v>
      </c>
      <c r="B1302" t="s">
        <v>642</v>
      </c>
      <c r="C1302" s="1" t="s">
        <v>98</v>
      </c>
      <c r="D1302" s="1" t="s">
        <v>110</v>
      </c>
      <c r="E1302" s="2">
        <v>13</v>
      </c>
      <c r="F1302" s="3">
        <v>4</v>
      </c>
      <c r="G1302" s="2">
        <v>30</v>
      </c>
      <c r="H1302" s="3">
        <v>19</v>
      </c>
      <c r="I1302" s="68" t="str">
        <f>VLOOKUP(C1302,СПРАВОЧНИК!B:D,2,0)</f>
        <v>КИТАЙ</v>
      </c>
      <c r="J1302" s="68" t="str">
        <f>VLOOKUP(C1302,СПРАВОЧНИК!B:D,3,0)</f>
        <v>ИНОМАРКИ</v>
      </c>
      <c r="K1302" s="69" t="str">
        <f>VLOOKUP(СВОД2023[[#This Row],[ФО]],СПРАВОЧНИК!H:P,2,0)</f>
        <v>Северо-Кавказский ФО</v>
      </c>
    </row>
    <row r="1303" spans="1:11" x14ac:dyDescent="0.2">
      <c r="A1303" t="s">
        <v>649</v>
      </c>
      <c r="B1303" t="s">
        <v>642</v>
      </c>
      <c r="C1303" s="1" t="s">
        <v>98</v>
      </c>
      <c r="D1303" s="1" t="s">
        <v>111</v>
      </c>
      <c r="E1303" s="2">
        <v>7</v>
      </c>
      <c r="F1303" s="3">
        <v>9</v>
      </c>
      <c r="G1303" s="2">
        <v>66</v>
      </c>
      <c r="H1303" s="3">
        <v>105</v>
      </c>
      <c r="I1303" s="68" t="str">
        <f>VLOOKUP(C1303,СПРАВОЧНИК!B:D,2,0)</f>
        <v>КИТАЙ</v>
      </c>
      <c r="J1303" s="68" t="str">
        <f>VLOOKUP(C1303,СПРАВОЧНИК!B:D,3,0)</f>
        <v>ИНОМАРКИ</v>
      </c>
      <c r="K1303" s="69" t="str">
        <f>VLOOKUP(СВОД2023[[#This Row],[ФО]],СПРАВОЧНИК!H:P,2,0)</f>
        <v>Северо-Кавказский ФО</v>
      </c>
    </row>
    <row r="1304" spans="1:11" x14ac:dyDescent="0.2">
      <c r="A1304" t="s">
        <v>649</v>
      </c>
      <c r="B1304" t="s">
        <v>642</v>
      </c>
      <c r="C1304" s="1" t="s">
        <v>98</v>
      </c>
      <c r="D1304" s="1" t="s">
        <v>112</v>
      </c>
      <c r="E1304" s="2">
        <v>29</v>
      </c>
      <c r="F1304" s="3">
        <v>3</v>
      </c>
      <c r="G1304" s="2">
        <v>121</v>
      </c>
      <c r="H1304" s="3">
        <v>6</v>
      </c>
      <c r="I1304" s="68" t="str">
        <f>VLOOKUP(C1304,СПРАВОЧНИК!B:D,2,0)</f>
        <v>КИТАЙ</v>
      </c>
      <c r="J1304" s="68" t="str">
        <f>VLOOKUP(C1304,СПРАВОЧНИК!B:D,3,0)</f>
        <v>ИНОМАРКИ</v>
      </c>
      <c r="K1304" s="69" t="str">
        <f>VLOOKUP(СВОД2023[[#This Row],[ФО]],СПРАВОЧНИК!H:P,2,0)</f>
        <v>Северо-Кавказский ФО</v>
      </c>
    </row>
    <row r="1305" spans="1:11" x14ac:dyDescent="0.2">
      <c r="A1305" t="s">
        <v>649</v>
      </c>
      <c r="B1305" t="s">
        <v>642</v>
      </c>
      <c r="C1305" s="1" t="s">
        <v>114</v>
      </c>
      <c r="D1305" s="1" t="s">
        <v>115</v>
      </c>
      <c r="E1305" s="2"/>
      <c r="F1305" s="3"/>
      <c r="G1305" s="2">
        <v>1</v>
      </c>
      <c r="H1305" s="3"/>
      <c r="I1305" s="68" t="str">
        <f>VLOOKUP(C1305,СПРАВОЧНИК!B:D,2,0)</f>
        <v>США</v>
      </c>
      <c r="J1305" s="68" t="str">
        <f>VLOOKUP(C1305,СПРАВОЧНИК!B:D,3,0)</f>
        <v>ИНОМАРКИ</v>
      </c>
      <c r="K1305" s="69" t="str">
        <f>VLOOKUP(СВОД2023[[#This Row],[ФО]],СПРАВОЧНИК!H:P,2,0)</f>
        <v>Северо-Кавказский ФО</v>
      </c>
    </row>
    <row r="1306" spans="1:11" x14ac:dyDescent="0.2">
      <c r="A1306" t="s">
        <v>649</v>
      </c>
      <c r="B1306" t="s">
        <v>642</v>
      </c>
      <c r="C1306" s="1" t="s">
        <v>114</v>
      </c>
      <c r="D1306" s="1" t="s">
        <v>117</v>
      </c>
      <c r="E1306" s="2"/>
      <c r="F1306" s="3"/>
      <c r="G1306" s="2">
        <v>1</v>
      </c>
      <c r="H1306" s="3">
        <v>1</v>
      </c>
      <c r="I1306" s="68" t="str">
        <f>VLOOKUP(C1306,СПРАВОЧНИК!B:D,2,0)</f>
        <v>США</v>
      </c>
      <c r="J1306" s="68" t="str">
        <f>VLOOKUP(C1306,СПРАВОЧНИК!B:D,3,0)</f>
        <v>ИНОМАРКИ</v>
      </c>
      <c r="K1306" s="69" t="str">
        <f>VLOOKUP(СВОД2023[[#This Row],[ФО]],СПРАВОЧНИК!H:P,2,0)</f>
        <v>Северо-Кавказский ФО</v>
      </c>
    </row>
    <row r="1307" spans="1:11" x14ac:dyDescent="0.2">
      <c r="A1307" t="s">
        <v>649</v>
      </c>
      <c r="B1307" t="s">
        <v>642</v>
      </c>
      <c r="C1307" s="1" t="s">
        <v>114</v>
      </c>
      <c r="D1307" s="1" t="s">
        <v>118</v>
      </c>
      <c r="E1307" s="2">
        <v>2</v>
      </c>
      <c r="F1307" s="3"/>
      <c r="G1307" s="2">
        <v>23</v>
      </c>
      <c r="H1307" s="3"/>
      <c r="I1307" s="68" t="str">
        <f>VLOOKUP(C1307,СПРАВОЧНИК!B:D,2,0)</f>
        <v>США</v>
      </c>
      <c r="J1307" s="68" t="str">
        <f>VLOOKUP(C1307,СПРАВОЧНИК!B:D,3,0)</f>
        <v>ИНОМАРКИ</v>
      </c>
      <c r="K1307" s="69" t="str">
        <f>VLOOKUP(СВОД2023[[#This Row],[ФО]],СПРАВОЧНИК!H:P,2,0)</f>
        <v>Северо-Кавказский ФО</v>
      </c>
    </row>
    <row r="1308" spans="1:11" x14ac:dyDescent="0.2">
      <c r="A1308" t="s">
        <v>649</v>
      </c>
      <c r="B1308" t="s">
        <v>642</v>
      </c>
      <c r="C1308" s="1" t="s">
        <v>114</v>
      </c>
      <c r="D1308" s="1" t="s">
        <v>119</v>
      </c>
      <c r="E1308" s="2">
        <v>1</v>
      </c>
      <c r="F1308" s="3"/>
      <c r="G1308" s="2">
        <v>9</v>
      </c>
      <c r="H1308" s="3"/>
      <c r="I1308" s="68" t="str">
        <f>VLOOKUP(C1308,СПРАВОЧНИК!B:D,2,0)</f>
        <v>США</v>
      </c>
      <c r="J1308" s="68" t="str">
        <f>VLOOKUP(C1308,СПРАВОЧНИК!B:D,3,0)</f>
        <v>ИНОМАРКИ</v>
      </c>
      <c r="K1308" s="69" t="str">
        <f>VLOOKUP(СВОД2023[[#This Row],[ФО]],СПРАВОЧНИК!H:P,2,0)</f>
        <v>Северо-Кавказский ФО</v>
      </c>
    </row>
    <row r="1309" spans="1:11" x14ac:dyDescent="0.2">
      <c r="A1309" t="s">
        <v>649</v>
      </c>
      <c r="B1309" t="s">
        <v>642</v>
      </c>
      <c r="C1309" s="1" t="s">
        <v>114</v>
      </c>
      <c r="D1309" s="1" t="s">
        <v>121</v>
      </c>
      <c r="E1309" s="2"/>
      <c r="F1309" s="3">
        <v>1</v>
      </c>
      <c r="G1309" s="2">
        <v>2</v>
      </c>
      <c r="H1309" s="3">
        <v>8</v>
      </c>
      <c r="I1309" s="68" t="str">
        <f>VLOOKUP(C1309,СПРАВОЧНИК!B:D,2,0)</f>
        <v>США</v>
      </c>
      <c r="J1309" s="68" t="str">
        <f>VLOOKUP(C1309,СПРАВОЧНИК!B:D,3,0)</f>
        <v>ИНОМАРКИ</v>
      </c>
      <c r="K1309" s="69" t="str">
        <f>VLOOKUP(СВОД2023[[#This Row],[ФО]],СПРАВОЧНИК!H:P,2,0)</f>
        <v>Северо-Кавказский ФО</v>
      </c>
    </row>
    <row r="1310" spans="1:11" x14ac:dyDescent="0.2">
      <c r="A1310" t="s">
        <v>649</v>
      </c>
      <c r="B1310" t="s">
        <v>642</v>
      </c>
      <c r="C1310" s="1" t="s">
        <v>114</v>
      </c>
      <c r="D1310" s="1" t="s">
        <v>124</v>
      </c>
      <c r="E1310" s="2"/>
      <c r="F1310" s="3">
        <v>3</v>
      </c>
      <c r="G1310" s="2">
        <v>3</v>
      </c>
      <c r="H1310" s="3">
        <v>14</v>
      </c>
      <c r="I1310" s="68" t="str">
        <f>VLOOKUP(C1310,СПРАВОЧНИК!B:D,2,0)</f>
        <v>США</v>
      </c>
      <c r="J1310" s="68" t="str">
        <f>VLOOKUP(C1310,СПРАВОЧНИК!B:D,3,0)</f>
        <v>ИНОМАРКИ</v>
      </c>
      <c r="K1310" s="69" t="str">
        <f>VLOOKUP(СВОД2023[[#This Row],[ФО]],СПРАВОЧНИК!H:P,2,0)</f>
        <v>Северо-Кавказский ФО</v>
      </c>
    </row>
    <row r="1311" spans="1:11" x14ac:dyDescent="0.2">
      <c r="A1311" t="s">
        <v>649</v>
      </c>
      <c r="B1311" t="s">
        <v>642</v>
      </c>
      <c r="C1311" s="1" t="s">
        <v>114</v>
      </c>
      <c r="D1311" s="1" t="s">
        <v>125</v>
      </c>
      <c r="E1311" s="2"/>
      <c r="F1311" s="3"/>
      <c r="G1311" s="2">
        <v>1</v>
      </c>
      <c r="H1311" s="3"/>
      <c r="I1311" s="68" t="str">
        <f>VLOOKUP(C1311,СПРАВОЧНИК!B:D,2,0)</f>
        <v>США</v>
      </c>
      <c r="J1311" s="68" t="str">
        <f>VLOOKUP(C1311,СПРАВОЧНИК!B:D,3,0)</f>
        <v>ИНОМАРКИ</v>
      </c>
      <c r="K1311" s="69" t="str">
        <f>VLOOKUP(СВОД2023[[#This Row],[ФО]],СПРАВОЧНИК!H:P,2,0)</f>
        <v>Северо-Кавказский ФО</v>
      </c>
    </row>
    <row r="1312" spans="1:11" x14ac:dyDescent="0.2">
      <c r="A1312" t="s">
        <v>649</v>
      </c>
      <c r="B1312" t="s">
        <v>642</v>
      </c>
      <c r="C1312" s="1" t="s">
        <v>114</v>
      </c>
      <c r="D1312" s="1" t="s">
        <v>127</v>
      </c>
      <c r="E1312" s="2">
        <v>2</v>
      </c>
      <c r="F1312" s="3"/>
      <c r="G1312" s="2">
        <v>3</v>
      </c>
      <c r="H1312" s="3"/>
      <c r="I1312" s="68" t="str">
        <f>VLOOKUP(C1312,СПРАВОЧНИК!B:D,2,0)</f>
        <v>США</v>
      </c>
      <c r="J1312" s="68" t="str">
        <f>VLOOKUP(C1312,СПРАВОЧНИК!B:D,3,0)</f>
        <v>ИНОМАРКИ</v>
      </c>
      <c r="K1312" s="69" t="str">
        <f>VLOOKUP(СВОД2023[[#This Row],[ФО]],СПРАВОЧНИК!H:P,2,0)</f>
        <v>Северо-Кавказский ФО</v>
      </c>
    </row>
    <row r="1313" spans="1:11" x14ac:dyDescent="0.2">
      <c r="A1313" t="s">
        <v>649</v>
      </c>
      <c r="B1313" t="s">
        <v>642</v>
      </c>
      <c r="C1313" s="1" t="s">
        <v>114</v>
      </c>
      <c r="D1313" s="1" t="s">
        <v>128</v>
      </c>
      <c r="E1313" s="2">
        <v>1</v>
      </c>
      <c r="F1313" s="3"/>
      <c r="G1313" s="2">
        <v>3</v>
      </c>
      <c r="H1313" s="3">
        <v>1</v>
      </c>
      <c r="I1313" s="68" t="str">
        <f>VLOOKUP(C1313,СПРАВОЧНИК!B:D,2,0)</f>
        <v>США</v>
      </c>
      <c r="J1313" s="68" t="str">
        <f>VLOOKUP(C1313,СПРАВОЧНИК!B:D,3,0)</f>
        <v>ИНОМАРКИ</v>
      </c>
      <c r="K1313" s="69" t="str">
        <f>VLOOKUP(СВОД2023[[#This Row],[ФО]],СПРАВОЧНИК!H:P,2,0)</f>
        <v>Северо-Кавказский ФО</v>
      </c>
    </row>
    <row r="1314" spans="1:11" x14ac:dyDescent="0.2">
      <c r="A1314" t="s">
        <v>649</v>
      </c>
      <c r="B1314" t="s">
        <v>642</v>
      </c>
      <c r="C1314" s="1" t="s">
        <v>114</v>
      </c>
      <c r="D1314" s="1" t="s">
        <v>130</v>
      </c>
      <c r="E1314" s="2">
        <v>2</v>
      </c>
      <c r="F1314" s="3"/>
      <c r="G1314" s="2">
        <v>14</v>
      </c>
      <c r="H1314" s="3">
        <v>1</v>
      </c>
      <c r="I1314" s="68" t="str">
        <f>VLOOKUP(C1314,СПРАВОЧНИК!B:D,2,0)</f>
        <v>США</v>
      </c>
      <c r="J1314" s="68" t="str">
        <f>VLOOKUP(C1314,СПРАВОЧНИК!B:D,3,0)</f>
        <v>ИНОМАРКИ</v>
      </c>
      <c r="K1314" s="69" t="str">
        <f>VLOOKUP(СВОД2023[[#This Row],[ФО]],СПРАВОЧНИК!H:P,2,0)</f>
        <v>Северо-Кавказский ФО</v>
      </c>
    </row>
    <row r="1315" spans="1:11" x14ac:dyDescent="0.2">
      <c r="A1315" t="s">
        <v>649</v>
      </c>
      <c r="B1315" t="s">
        <v>642</v>
      </c>
      <c r="C1315" s="1" t="s">
        <v>136</v>
      </c>
      <c r="D1315" s="1" t="s">
        <v>137</v>
      </c>
      <c r="E1315" s="2"/>
      <c r="F1315" s="3"/>
      <c r="G1315" s="2"/>
      <c r="H1315" s="3">
        <v>1</v>
      </c>
      <c r="I1315" s="68" t="str">
        <f>VLOOKUP(C1315,СПРАВОЧНИК!B:D,2,0)</f>
        <v>ЕВРОПА</v>
      </c>
      <c r="J1315" s="68" t="str">
        <f>VLOOKUP(C1315,СПРАВОЧНИК!B:D,3,0)</f>
        <v>ИНОМАРКИ</v>
      </c>
      <c r="K1315" s="69" t="str">
        <f>VLOOKUP(СВОД2023[[#This Row],[ФО]],СПРАВОЧНИК!H:P,2,0)</f>
        <v>Северо-Кавказский ФО</v>
      </c>
    </row>
    <row r="1316" spans="1:11" x14ac:dyDescent="0.2">
      <c r="A1316" t="s">
        <v>649</v>
      </c>
      <c r="B1316" t="s">
        <v>642</v>
      </c>
      <c r="C1316" s="1" t="s">
        <v>136</v>
      </c>
      <c r="D1316" s="1" t="s">
        <v>139</v>
      </c>
      <c r="E1316" s="2"/>
      <c r="F1316" s="3"/>
      <c r="G1316" s="2">
        <v>1</v>
      </c>
      <c r="H1316" s="3"/>
      <c r="I1316" s="68" t="str">
        <f>VLOOKUP(C1316,СПРАВОЧНИК!B:D,2,0)</f>
        <v>ЕВРОПА</v>
      </c>
      <c r="J1316" s="68" t="str">
        <f>VLOOKUP(C1316,СПРАВОЧНИК!B:D,3,0)</f>
        <v>ИНОМАРКИ</v>
      </c>
      <c r="K1316" s="69" t="str">
        <f>VLOOKUP(СВОД2023[[#This Row],[ФО]],СПРАВОЧНИК!H:P,2,0)</f>
        <v>Северо-Кавказский ФО</v>
      </c>
    </row>
    <row r="1317" spans="1:11" x14ac:dyDescent="0.2">
      <c r="A1317" t="s">
        <v>649</v>
      </c>
      <c r="B1317" t="s">
        <v>642</v>
      </c>
      <c r="C1317" s="1" t="s">
        <v>143</v>
      </c>
      <c r="D1317" s="1" t="s">
        <v>144</v>
      </c>
      <c r="E1317" s="2"/>
      <c r="F1317" s="3"/>
      <c r="G1317" s="2">
        <v>1</v>
      </c>
      <c r="H1317" s="3"/>
      <c r="I1317" s="68" t="str">
        <f>VLOOKUP(C1317,СПРАВОЧНИК!B:D,2,0)</f>
        <v>ЕВРОПА</v>
      </c>
      <c r="J1317" s="68" t="str">
        <f>VLOOKUP(C1317,СПРАВОЧНИК!B:D,3,0)</f>
        <v>ИНОМАРКИ</v>
      </c>
      <c r="K1317" s="69" t="str">
        <f>VLOOKUP(СВОД2023[[#This Row],[ФО]],СПРАВОЧНИК!H:P,2,0)</f>
        <v>Северо-Кавказский ФО</v>
      </c>
    </row>
    <row r="1318" spans="1:11" x14ac:dyDescent="0.2">
      <c r="A1318" t="s">
        <v>649</v>
      </c>
      <c r="B1318" t="s">
        <v>642</v>
      </c>
      <c r="C1318" s="1" t="s">
        <v>147</v>
      </c>
      <c r="D1318" s="1" t="s">
        <v>150</v>
      </c>
      <c r="E1318" s="2"/>
      <c r="F1318" s="3"/>
      <c r="G1318" s="2"/>
      <c r="H1318" s="3">
        <v>1</v>
      </c>
      <c r="I1318" s="68" t="str">
        <f>VLOOKUP(C1318,СПРАВОЧНИК!B:D,2,0)</f>
        <v>ЯПОНИЯ</v>
      </c>
      <c r="J1318" s="68" t="str">
        <f>VLOOKUP(C1318,СПРАВОЧНИК!B:D,3,0)</f>
        <v>ИНОМАРКИ</v>
      </c>
      <c r="K1318" s="69" t="str">
        <f>VLOOKUP(СВОД2023[[#This Row],[ФО]],СПРАВОЧНИК!H:P,2,0)</f>
        <v>Северо-Кавказский ФО</v>
      </c>
    </row>
    <row r="1319" spans="1:11" x14ac:dyDescent="0.2">
      <c r="A1319" t="s">
        <v>649</v>
      </c>
      <c r="B1319" t="s">
        <v>642</v>
      </c>
      <c r="C1319" s="1" t="s">
        <v>156</v>
      </c>
      <c r="D1319" s="1" t="s">
        <v>157</v>
      </c>
      <c r="E1319" s="2"/>
      <c r="F1319" s="3"/>
      <c r="G1319" s="2">
        <v>1</v>
      </c>
      <c r="H1319" s="3"/>
      <c r="I1319" s="68" t="str">
        <f>VLOOKUP(C1319,СПРАВОЧНИК!B:D,2,0)</f>
        <v>КИТАЙ</v>
      </c>
      <c r="J1319" s="68" t="str">
        <f>VLOOKUP(C1319,СПРАВОЧНИК!B:D,3,0)</f>
        <v>ИНОМАРКИ</v>
      </c>
      <c r="K1319" s="69" t="str">
        <f>VLOOKUP(СВОД2023[[#This Row],[ФО]],СПРАВОЧНИК!H:P,2,0)</f>
        <v>Северо-Кавказский ФО</v>
      </c>
    </row>
    <row r="1320" spans="1:11" x14ac:dyDescent="0.2">
      <c r="A1320" t="s">
        <v>649</v>
      </c>
      <c r="B1320" t="s">
        <v>642</v>
      </c>
      <c r="C1320" s="1" t="s">
        <v>158</v>
      </c>
      <c r="D1320" s="1" t="s">
        <v>160</v>
      </c>
      <c r="E1320" s="2"/>
      <c r="F1320" s="3"/>
      <c r="G1320" s="2">
        <v>1</v>
      </c>
      <c r="H1320" s="3">
        <v>1</v>
      </c>
      <c r="I1320" s="68" t="str">
        <f>VLOOKUP(C1320,СПРАВОЧНИК!B:D,2,0)</f>
        <v>США</v>
      </c>
      <c r="J1320" s="68" t="str">
        <f>VLOOKUP(C1320,СПРАВОЧНИК!B:D,3,0)</f>
        <v>ИНОМАРКИ</v>
      </c>
      <c r="K1320" s="69" t="str">
        <f>VLOOKUP(СВОД2023[[#This Row],[ФО]],СПРАВОЧНИК!H:P,2,0)</f>
        <v>Северо-Кавказский ФО</v>
      </c>
    </row>
    <row r="1321" spans="1:11" x14ac:dyDescent="0.2">
      <c r="A1321" t="s">
        <v>649</v>
      </c>
      <c r="B1321" t="s">
        <v>642</v>
      </c>
      <c r="C1321" s="1" t="s">
        <v>158</v>
      </c>
      <c r="D1321" s="1" t="s">
        <v>161</v>
      </c>
      <c r="E1321" s="2">
        <v>1</v>
      </c>
      <c r="F1321" s="3"/>
      <c r="G1321" s="2">
        <v>1</v>
      </c>
      <c r="H1321" s="3"/>
      <c r="I1321" s="68" t="str">
        <f>VLOOKUP(C1321,СПРАВОЧНИК!B:D,2,0)</f>
        <v>США</v>
      </c>
      <c r="J1321" s="68" t="str">
        <f>VLOOKUP(C1321,СПРАВОЧНИК!B:D,3,0)</f>
        <v>ИНОМАРКИ</v>
      </c>
      <c r="K1321" s="69" t="str">
        <f>VLOOKUP(СВОД2023[[#This Row],[ФО]],СПРАВОЧНИК!H:P,2,0)</f>
        <v>Северо-Кавказский ФО</v>
      </c>
    </row>
    <row r="1322" spans="1:11" x14ac:dyDescent="0.2">
      <c r="A1322" t="s">
        <v>649</v>
      </c>
      <c r="B1322" t="s">
        <v>642</v>
      </c>
      <c r="C1322" s="1" t="s">
        <v>171</v>
      </c>
      <c r="D1322" s="1" t="s">
        <v>172</v>
      </c>
      <c r="E1322" s="2">
        <v>3</v>
      </c>
      <c r="F1322" s="3"/>
      <c r="G1322" s="2">
        <v>4</v>
      </c>
      <c r="H1322" s="3"/>
      <c r="I1322" s="68" t="str">
        <f>VLOOKUP(C1322,СПРАВОЧНИК!B:D,2,0)</f>
        <v>РОССИЯ</v>
      </c>
      <c r="J1322" s="68" t="str">
        <f>VLOOKUP(C1322,СПРАВОЧНИК!B:D,3,0)</f>
        <v>ОТЕЧЕСТВЕННЫЕ</v>
      </c>
      <c r="K1322" s="69" t="str">
        <f>VLOOKUP(СВОД2023[[#This Row],[ФО]],СПРАВОЧНИК!H:P,2,0)</f>
        <v>Северо-Кавказский ФО</v>
      </c>
    </row>
    <row r="1323" spans="1:11" x14ac:dyDescent="0.2">
      <c r="A1323" t="s">
        <v>649</v>
      </c>
      <c r="B1323" t="s">
        <v>642</v>
      </c>
      <c r="C1323" s="1" t="s">
        <v>171</v>
      </c>
      <c r="D1323" s="1" t="s">
        <v>173</v>
      </c>
      <c r="E1323" s="2">
        <v>2</v>
      </c>
      <c r="F1323" s="3"/>
      <c r="G1323" s="2">
        <v>3</v>
      </c>
      <c r="H1323" s="3"/>
      <c r="I1323" s="68" t="str">
        <f>VLOOKUP(C1323,СПРАВОЧНИК!B:D,2,0)</f>
        <v>РОССИЯ</v>
      </c>
      <c r="J1323" s="68" t="str">
        <f>VLOOKUP(C1323,СПРАВОЧНИК!B:D,3,0)</f>
        <v>ОТЕЧЕСТВЕННЫЕ</v>
      </c>
      <c r="K1323" s="69" t="str">
        <f>VLOOKUP(СВОД2023[[#This Row],[ФО]],СПРАВОЧНИК!H:P,2,0)</f>
        <v>Северо-Кавказский ФО</v>
      </c>
    </row>
    <row r="1324" spans="1:11" x14ac:dyDescent="0.2">
      <c r="A1324" t="s">
        <v>649</v>
      </c>
      <c r="B1324" t="s">
        <v>642</v>
      </c>
      <c r="C1324" s="1" t="s">
        <v>174</v>
      </c>
      <c r="D1324" s="1" t="s">
        <v>175</v>
      </c>
      <c r="E1324" s="2">
        <v>6</v>
      </c>
      <c r="F1324" s="3">
        <v>5</v>
      </c>
      <c r="G1324" s="2">
        <v>53</v>
      </c>
      <c r="H1324" s="3">
        <v>9</v>
      </c>
      <c r="I1324" s="68" t="str">
        <f>VLOOKUP(C1324,СПРАВОЧНИК!B:D,2,0)</f>
        <v>КИТАЙ</v>
      </c>
      <c r="J1324" s="68" t="str">
        <f>VLOOKUP(C1324,СПРАВОЧНИК!B:D,3,0)</f>
        <v>ИНОМАРКИ</v>
      </c>
      <c r="K1324" s="69" t="str">
        <f>VLOOKUP(СВОД2023[[#This Row],[ФО]],СПРАВОЧНИК!H:P,2,0)</f>
        <v>Северо-Кавказский ФО</v>
      </c>
    </row>
    <row r="1325" spans="1:11" x14ac:dyDescent="0.2">
      <c r="A1325" t="s">
        <v>649</v>
      </c>
      <c r="B1325" t="s">
        <v>642</v>
      </c>
      <c r="C1325" s="1" t="s">
        <v>174</v>
      </c>
      <c r="D1325" s="1" t="s">
        <v>176</v>
      </c>
      <c r="E1325" s="2">
        <v>16</v>
      </c>
      <c r="F1325" s="3">
        <v>3</v>
      </c>
      <c r="G1325" s="2">
        <v>83</v>
      </c>
      <c r="H1325" s="3">
        <v>17</v>
      </c>
      <c r="I1325" s="68" t="str">
        <f>VLOOKUP(C1325,СПРАВОЧНИК!B:D,2,0)</f>
        <v>КИТАЙ</v>
      </c>
      <c r="J1325" s="68" t="str">
        <f>VLOOKUP(C1325,СПРАВОЧНИК!B:D,3,0)</f>
        <v>ИНОМАРКИ</v>
      </c>
      <c r="K1325" s="69" t="str">
        <f>VLOOKUP(СВОД2023[[#This Row],[ФО]],СПРАВОЧНИК!H:P,2,0)</f>
        <v>Северо-Кавказский ФО</v>
      </c>
    </row>
    <row r="1326" spans="1:11" x14ac:dyDescent="0.2">
      <c r="A1326" t="s">
        <v>649</v>
      </c>
      <c r="B1326" t="s">
        <v>642</v>
      </c>
      <c r="C1326" s="1" t="s">
        <v>174</v>
      </c>
      <c r="D1326" s="1" t="s">
        <v>177</v>
      </c>
      <c r="E1326" s="2">
        <v>4</v>
      </c>
      <c r="F1326" s="3">
        <v>6</v>
      </c>
      <c r="G1326" s="2">
        <v>63</v>
      </c>
      <c r="H1326" s="3">
        <v>16</v>
      </c>
      <c r="I1326" s="68" t="str">
        <f>VLOOKUP(C1326,СПРАВОЧНИК!B:D,2,0)</f>
        <v>КИТАЙ</v>
      </c>
      <c r="J1326" s="68" t="str">
        <f>VLOOKUP(C1326,СПРАВОЧНИК!B:D,3,0)</f>
        <v>ИНОМАРКИ</v>
      </c>
      <c r="K1326" s="69" t="str">
        <f>VLOOKUP(СВОД2023[[#This Row],[ФО]],СПРАВОЧНИК!H:P,2,0)</f>
        <v>Северо-Кавказский ФО</v>
      </c>
    </row>
    <row r="1327" spans="1:11" x14ac:dyDescent="0.2">
      <c r="A1327" t="s">
        <v>649</v>
      </c>
      <c r="B1327" t="s">
        <v>642</v>
      </c>
      <c r="C1327" s="1" t="s">
        <v>178</v>
      </c>
      <c r="D1327" s="1" t="s">
        <v>180</v>
      </c>
      <c r="E1327" s="2">
        <v>1</v>
      </c>
      <c r="F1327" s="3"/>
      <c r="G1327" s="2">
        <v>4</v>
      </c>
      <c r="H1327" s="3"/>
      <c r="I1327" s="68" t="str">
        <f>VLOOKUP(C1327,СПРАВОЧНИК!B:D,2,0)</f>
        <v>КИТАЙ</v>
      </c>
      <c r="J1327" s="68" t="str">
        <f>VLOOKUP(C1327,СПРАВОЧНИК!B:D,3,0)</f>
        <v>ИНОМАРКИ</v>
      </c>
      <c r="K1327" s="69" t="str">
        <f>VLOOKUP(СВОД2023[[#This Row],[ФО]],СПРАВОЧНИК!H:P,2,0)</f>
        <v>Северо-Кавказский ФО</v>
      </c>
    </row>
    <row r="1328" spans="1:11" x14ac:dyDescent="0.2">
      <c r="A1328" t="s">
        <v>649</v>
      </c>
      <c r="B1328" t="s">
        <v>642</v>
      </c>
      <c r="C1328" s="1" t="s">
        <v>178</v>
      </c>
      <c r="D1328" s="1" t="s">
        <v>181</v>
      </c>
      <c r="E1328" s="2">
        <v>3</v>
      </c>
      <c r="F1328" s="3">
        <v>2</v>
      </c>
      <c r="G1328" s="2">
        <v>14</v>
      </c>
      <c r="H1328" s="3">
        <v>2</v>
      </c>
      <c r="I1328" s="68" t="str">
        <f>VLOOKUP(C1328,СПРАВОЧНИК!B:D,2,0)</f>
        <v>КИТАЙ</v>
      </c>
      <c r="J1328" s="68" t="str">
        <f>VLOOKUP(C1328,СПРАВОЧНИК!B:D,3,0)</f>
        <v>ИНОМАРКИ</v>
      </c>
      <c r="K1328" s="69" t="str">
        <f>VLOOKUP(СВОД2023[[#This Row],[ФО]],СПРАВОЧНИК!H:P,2,0)</f>
        <v>Северо-Кавказский ФО</v>
      </c>
    </row>
    <row r="1329" spans="1:11" x14ac:dyDescent="0.2">
      <c r="A1329" t="s">
        <v>649</v>
      </c>
      <c r="B1329" t="s">
        <v>642</v>
      </c>
      <c r="C1329" s="1" t="s">
        <v>178</v>
      </c>
      <c r="D1329" s="1" t="s">
        <v>182</v>
      </c>
      <c r="E1329" s="2"/>
      <c r="F1329" s="3">
        <v>2</v>
      </c>
      <c r="G1329" s="2">
        <v>6</v>
      </c>
      <c r="H1329" s="3">
        <v>8</v>
      </c>
      <c r="I1329" s="68" t="str">
        <f>VLOOKUP(C1329,СПРАВОЧНИК!B:D,2,0)</f>
        <v>КИТАЙ</v>
      </c>
      <c r="J1329" s="68" t="str">
        <f>VLOOKUP(C1329,СПРАВОЧНИК!B:D,3,0)</f>
        <v>ИНОМАРКИ</v>
      </c>
      <c r="K1329" s="69" t="str">
        <f>VLOOKUP(СВОД2023[[#This Row],[ФО]],СПРАВОЧНИК!H:P,2,0)</f>
        <v>Северо-Кавказский ФО</v>
      </c>
    </row>
    <row r="1330" spans="1:11" x14ac:dyDescent="0.2">
      <c r="A1330" t="s">
        <v>649</v>
      </c>
      <c r="B1330" t="s">
        <v>642</v>
      </c>
      <c r="C1330" s="1" t="s">
        <v>178</v>
      </c>
      <c r="D1330" s="1" t="s">
        <v>183</v>
      </c>
      <c r="E1330" s="2"/>
      <c r="F1330" s="3">
        <v>1</v>
      </c>
      <c r="G1330" s="2"/>
      <c r="H1330" s="3">
        <v>5</v>
      </c>
      <c r="I1330" s="68" t="str">
        <f>VLOOKUP(C1330,СПРАВОЧНИК!B:D,2,0)</f>
        <v>КИТАЙ</v>
      </c>
      <c r="J1330" s="68" t="str">
        <f>VLOOKUP(C1330,СПРАВОЧНИК!B:D,3,0)</f>
        <v>ИНОМАРКИ</v>
      </c>
      <c r="K1330" s="69" t="str">
        <f>VLOOKUP(СВОД2023[[#This Row],[ФО]],СПРАВОЧНИК!H:P,2,0)</f>
        <v>Северо-Кавказский ФО</v>
      </c>
    </row>
    <row r="1331" spans="1:11" x14ac:dyDescent="0.2">
      <c r="A1331" t="s">
        <v>649</v>
      </c>
      <c r="B1331" t="s">
        <v>642</v>
      </c>
      <c r="C1331" s="1" t="s">
        <v>178</v>
      </c>
      <c r="D1331" s="1" t="s">
        <v>184</v>
      </c>
      <c r="E1331" s="2">
        <v>1</v>
      </c>
      <c r="F1331" s="3"/>
      <c r="G1331" s="2">
        <v>1</v>
      </c>
      <c r="H1331" s="3"/>
      <c r="I1331" s="68" t="str">
        <f>VLOOKUP(C1331,СПРАВОЧНИК!B:D,2,0)</f>
        <v>КИТАЙ</v>
      </c>
      <c r="J1331" s="68" t="str">
        <f>VLOOKUP(C1331,СПРАВОЧНИК!B:D,3,0)</f>
        <v>ИНОМАРКИ</v>
      </c>
      <c r="K1331" s="69" t="str">
        <f>VLOOKUP(СВОД2023[[#This Row],[ФО]],СПРАВОЧНИК!H:P,2,0)</f>
        <v>Северо-Кавказский ФО</v>
      </c>
    </row>
    <row r="1332" spans="1:11" x14ac:dyDescent="0.2">
      <c r="A1332" t="s">
        <v>649</v>
      </c>
      <c r="B1332" t="s">
        <v>642</v>
      </c>
      <c r="C1332" s="1" t="s">
        <v>185</v>
      </c>
      <c r="D1332" s="1" t="s">
        <v>188</v>
      </c>
      <c r="E1332" s="2">
        <v>1</v>
      </c>
      <c r="F1332" s="3"/>
      <c r="G1332" s="2">
        <v>1</v>
      </c>
      <c r="H1332" s="3"/>
      <c r="I1332" s="68" t="str">
        <f>VLOOKUP(C1332,СПРАВОЧНИК!B:D,2,0)</f>
        <v>ЕВРОПА</v>
      </c>
      <c r="J1332" s="68" t="str">
        <f>VLOOKUP(C1332,СПРАВОЧНИК!B:D,3,0)</f>
        <v>ИНОМАРКИ</v>
      </c>
      <c r="K1332" s="69" t="str">
        <f>VLOOKUP(СВОД2023[[#This Row],[ФО]],СПРАВОЧНИК!H:P,2,0)</f>
        <v>Северо-Кавказский ФО</v>
      </c>
    </row>
    <row r="1333" spans="1:11" x14ac:dyDescent="0.2">
      <c r="A1333" t="s">
        <v>649</v>
      </c>
      <c r="B1333" t="s">
        <v>642</v>
      </c>
      <c r="C1333" s="1" t="s">
        <v>185</v>
      </c>
      <c r="D1333" s="1" t="s">
        <v>190</v>
      </c>
      <c r="E1333" s="2"/>
      <c r="F1333" s="3"/>
      <c r="G1333" s="2">
        <v>1</v>
      </c>
      <c r="H1333" s="3"/>
      <c r="I1333" s="68" t="str">
        <f>VLOOKUP(C1333,СПРАВОЧНИК!B:D,2,0)</f>
        <v>ЕВРОПА</v>
      </c>
      <c r="J1333" s="68" t="str">
        <f>VLOOKUP(C1333,СПРАВОЧНИК!B:D,3,0)</f>
        <v>ИНОМАРКИ</v>
      </c>
      <c r="K1333" s="69" t="str">
        <f>VLOOKUP(СВОД2023[[#This Row],[ФО]],СПРАВОЧНИК!H:P,2,0)</f>
        <v>Северо-Кавказский ФО</v>
      </c>
    </row>
    <row r="1334" spans="1:11" x14ac:dyDescent="0.2">
      <c r="A1334" t="s">
        <v>649</v>
      </c>
      <c r="B1334" t="s">
        <v>642</v>
      </c>
      <c r="C1334" s="1" t="s">
        <v>192</v>
      </c>
      <c r="D1334" s="1" t="s">
        <v>195</v>
      </c>
      <c r="E1334" s="2"/>
      <c r="F1334" s="3"/>
      <c r="G1334" s="2">
        <v>1</v>
      </c>
      <c r="H1334" s="3"/>
      <c r="I1334" s="68" t="str">
        <f>VLOOKUP(C1334,СПРАВОЧНИК!B:D,2,0)</f>
        <v>ЕВРОПА</v>
      </c>
      <c r="J1334" s="68" t="str">
        <f>VLOOKUP(C1334,СПРАВОЧНИК!B:D,3,0)</f>
        <v>ИНОМАРКИ</v>
      </c>
      <c r="K1334" s="69" t="str">
        <f>VLOOKUP(СВОД2023[[#This Row],[ФО]],СПРАВОЧНИК!H:P,2,0)</f>
        <v>Северо-Кавказский ФО</v>
      </c>
    </row>
    <row r="1335" spans="1:11" x14ac:dyDescent="0.2">
      <c r="A1335" t="s">
        <v>649</v>
      </c>
      <c r="B1335" t="s">
        <v>642</v>
      </c>
      <c r="C1335" s="1" t="s">
        <v>196</v>
      </c>
      <c r="D1335" s="1" t="s">
        <v>197</v>
      </c>
      <c r="E1335" s="2">
        <v>2</v>
      </c>
      <c r="F1335" s="3"/>
      <c r="G1335" s="2">
        <v>3</v>
      </c>
      <c r="H1335" s="3"/>
      <c r="I1335" s="68" t="str">
        <f>VLOOKUP(C1335,СПРАВОЧНИК!B:D,2,0)</f>
        <v>США</v>
      </c>
      <c r="J1335" s="68" t="str">
        <f>VLOOKUP(C1335,СПРАВОЧНИК!B:D,3,0)</f>
        <v>ИНОМАРКИ</v>
      </c>
      <c r="K1335" s="69" t="str">
        <f>VLOOKUP(СВОД2023[[#This Row],[ФО]],СПРАВОЧНИК!H:P,2,0)</f>
        <v>Северо-Кавказский ФО</v>
      </c>
    </row>
    <row r="1336" spans="1:11" x14ac:dyDescent="0.2">
      <c r="A1336" t="s">
        <v>649</v>
      </c>
      <c r="B1336" t="s">
        <v>642</v>
      </c>
      <c r="C1336" s="1" t="s">
        <v>196</v>
      </c>
      <c r="D1336" s="1" t="s">
        <v>927</v>
      </c>
      <c r="E1336" s="2">
        <v>1</v>
      </c>
      <c r="F1336" s="3"/>
      <c r="G1336" s="2">
        <v>1</v>
      </c>
      <c r="H1336" s="3"/>
      <c r="I1336" s="68" t="str">
        <f>VLOOKUP(C1336,СПРАВОЧНИК!B:D,2,0)</f>
        <v>США</v>
      </c>
      <c r="J1336" s="68" t="str">
        <f>VLOOKUP(C1336,СПРАВОЧНИК!B:D,3,0)</f>
        <v>ИНОМАРКИ</v>
      </c>
      <c r="K1336" s="69" t="str">
        <f>VLOOKUP(СВОД2023[[#This Row],[ФО]],СПРАВОЧНИК!H:P,2,0)</f>
        <v>Северо-Кавказский ФО</v>
      </c>
    </row>
    <row r="1337" spans="1:11" x14ac:dyDescent="0.2">
      <c r="A1337" t="s">
        <v>649</v>
      </c>
      <c r="B1337" t="s">
        <v>642</v>
      </c>
      <c r="C1337" s="1" t="s">
        <v>196</v>
      </c>
      <c r="D1337" s="1" t="s">
        <v>199</v>
      </c>
      <c r="E1337" s="2"/>
      <c r="F1337" s="3"/>
      <c r="G1337" s="2"/>
      <c r="H1337" s="3">
        <v>1</v>
      </c>
      <c r="I1337" s="68" t="str">
        <f>VLOOKUP(C1337,СПРАВОЧНИК!B:D,2,0)</f>
        <v>США</v>
      </c>
      <c r="J1337" s="68" t="str">
        <f>VLOOKUP(C1337,СПРАВОЧНИК!B:D,3,0)</f>
        <v>ИНОМАРКИ</v>
      </c>
      <c r="K1337" s="69" t="str">
        <f>VLOOKUP(СВОД2023[[#This Row],[ФО]],СПРАВОЧНИК!H:P,2,0)</f>
        <v>Северо-Кавказский ФО</v>
      </c>
    </row>
    <row r="1338" spans="1:11" x14ac:dyDescent="0.2">
      <c r="A1338" t="s">
        <v>649</v>
      </c>
      <c r="B1338" t="s">
        <v>642</v>
      </c>
      <c r="C1338" s="1" t="s">
        <v>196</v>
      </c>
      <c r="D1338" s="1" t="s">
        <v>201</v>
      </c>
      <c r="E1338" s="2">
        <v>1</v>
      </c>
      <c r="F1338" s="3"/>
      <c r="G1338" s="2">
        <v>2</v>
      </c>
      <c r="H1338" s="3">
        <v>2</v>
      </c>
      <c r="I1338" s="68" t="str">
        <f>VLOOKUP(C1338,СПРАВОЧНИК!B:D,2,0)</f>
        <v>США</v>
      </c>
      <c r="J1338" s="68" t="str">
        <f>VLOOKUP(C1338,СПРАВОЧНИК!B:D,3,0)</f>
        <v>ИНОМАРКИ</v>
      </c>
      <c r="K1338" s="69" t="str">
        <f>VLOOKUP(СВОД2023[[#This Row],[ФО]],СПРАВОЧНИК!H:P,2,0)</f>
        <v>Северо-Кавказский ФО</v>
      </c>
    </row>
    <row r="1339" spans="1:11" x14ac:dyDescent="0.2">
      <c r="A1339" t="s">
        <v>649</v>
      </c>
      <c r="B1339" t="s">
        <v>642</v>
      </c>
      <c r="C1339" s="1" t="s">
        <v>196</v>
      </c>
      <c r="D1339" s="1" t="s">
        <v>204</v>
      </c>
      <c r="E1339" s="2"/>
      <c r="F1339" s="3"/>
      <c r="G1339" s="2"/>
      <c r="H1339" s="3">
        <v>1</v>
      </c>
      <c r="I1339" s="68" t="str">
        <f>VLOOKUP(C1339,СПРАВОЧНИК!B:D,2,0)</f>
        <v>США</v>
      </c>
      <c r="J1339" s="68" t="str">
        <f>VLOOKUP(C1339,СПРАВОЧНИК!B:D,3,0)</f>
        <v>ИНОМАРКИ</v>
      </c>
      <c r="K1339" s="69" t="str">
        <f>VLOOKUP(СВОД2023[[#This Row],[ФО]],СПРАВОЧНИК!H:P,2,0)</f>
        <v>Северо-Кавказский ФО</v>
      </c>
    </row>
    <row r="1340" spans="1:11" x14ac:dyDescent="0.2">
      <c r="A1340" t="s">
        <v>649</v>
      </c>
      <c r="B1340" t="s">
        <v>642</v>
      </c>
      <c r="C1340" s="1" t="s">
        <v>196</v>
      </c>
      <c r="D1340" s="1" t="s">
        <v>205</v>
      </c>
      <c r="E1340" s="2">
        <v>1</v>
      </c>
      <c r="F1340" s="3"/>
      <c r="G1340" s="2">
        <v>3</v>
      </c>
      <c r="H1340" s="3">
        <v>1</v>
      </c>
      <c r="I1340" s="68" t="str">
        <f>VLOOKUP(C1340,СПРАВОЧНИК!B:D,2,0)</f>
        <v>США</v>
      </c>
      <c r="J1340" s="68" t="str">
        <f>VLOOKUP(C1340,СПРАВОЧНИК!B:D,3,0)</f>
        <v>ИНОМАРКИ</v>
      </c>
      <c r="K1340" s="69" t="str">
        <f>VLOOKUP(СВОД2023[[#This Row],[ФО]],СПРАВОЧНИК!H:P,2,0)</f>
        <v>Северо-Кавказский ФО</v>
      </c>
    </row>
    <row r="1341" spans="1:11" x14ac:dyDescent="0.2">
      <c r="A1341" t="s">
        <v>649</v>
      </c>
      <c r="B1341" t="s">
        <v>642</v>
      </c>
      <c r="C1341" s="1" t="s">
        <v>207</v>
      </c>
      <c r="D1341" s="1" t="s">
        <v>209</v>
      </c>
      <c r="E1341" s="2"/>
      <c r="F1341" s="3"/>
      <c r="G1341" s="2"/>
      <c r="H1341" s="3">
        <v>1</v>
      </c>
      <c r="I1341" s="68" t="str">
        <f>VLOOKUP(C1341,СПРАВОЧНИК!B:D,2,0)</f>
        <v>КИТАЙ</v>
      </c>
      <c r="J1341" s="68" t="str">
        <f>VLOOKUP(C1341,СПРАВОЧНИК!B:D,3,0)</f>
        <v>ИНОМАРКИ</v>
      </c>
      <c r="K1341" s="69" t="str">
        <f>VLOOKUP(СВОД2023[[#This Row],[ФО]],СПРАВОЧНИК!H:P,2,0)</f>
        <v>Северо-Кавказский ФО</v>
      </c>
    </row>
    <row r="1342" spans="1:11" x14ac:dyDescent="0.2">
      <c r="A1342" t="s">
        <v>649</v>
      </c>
      <c r="B1342" t="s">
        <v>642</v>
      </c>
      <c r="C1342" s="1" t="s">
        <v>207</v>
      </c>
      <c r="D1342" s="1" t="s">
        <v>213</v>
      </c>
      <c r="E1342" s="2">
        <v>1</v>
      </c>
      <c r="F1342" s="3"/>
      <c r="G1342" s="2">
        <v>4</v>
      </c>
      <c r="H1342" s="3">
        <v>1</v>
      </c>
      <c r="I1342" s="68" t="str">
        <f>VLOOKUP(C1342,СПРАВОЧНИК!B:D,2,0)</f>
        <v>КИТАЙ</v>
      </c>
      <c r="J1342" s="68" t="str">
        <f>VLOOKUP(C1342,СПРАВОЧНИК!B:D,3,0)</f>
        <v>ИНОМАРКИ</v>
      </c>
      <c r="K1342" s="69" t="str">
        <f>VLOOKUP(СВОД2023[[#This Row],[ФО]],СПРАВОЧНИК!H:P,2,0)</f>
        <v>Северо-Кавказский ФО</v>
      </c>
    </row>
    <row r="1343" spans="1:11" x14ac:dyDescent="0.2">
      <c r="A1343" t="s">
        <v>649</v>
      </c>
      <c r="B1343" t="s">
        <v>642</v>
      </c>
      <c r="C1343" s="1" t="s">
        <v>216</v>
      </c>
      <c r="D1343" s="1" t="s">
        <v>217</v>
      </c>
      <c r="E1343" s="2"/>
      <c r="F1343" s="3"/>
      <c r="G1343" s="2"/>
      <c r="H1343" s="3">
        <v>18</v>
      </c>
      <c r="I1343" s="68" t="str">
        <f>VLOOKUP(C1343,СПРАВОЧНИК!B:D,2,0)</f>
        <v>КИТАЙ</v>
      </c>
      <c r="J1343" s="68" t="str">
        <f>VLOOKUP(C1343,СПРАВОЧНИК!B:D,3,0)</f>
        <v>ИНОМАРКИ</v>
      </c>
      <c r="K1343" s="69" t="str">
        <f>VLOOKUP(СВОД2023[[#This Row],[ФО]],СПРАВОЧНИК!H:P,2,0)</f>
        <v>Северо-Кавказский ФО</v>
      </c>
    </row>
    <row r="1344" spans="1:11" x14ac:dyDescent="0.2">
      <c r="A1344" t="s">
        <v>649</v>
      </c>
      <c r="B1344" t="s">
        <v>642</v>
      </c>
      <c r="C1344" s="1" t="s">
        <v>216</v>
      </c>
      <c r="D1344" s="1" t="s">
        <v>218</v>
      </c>
      <c r="E1344" s="2">
        <v>13</v>
      </c>
      <c r="F1344" s="3">
        <v>2</v>
      </c>
      <c r="G1344" s="2">
        <v>87</v>
      </c>
      <c r="H1344" s="3">
        <v>21</v>
      </c>
      <c r="I1344" s="68" t="str">
        <f>VLOOKUP(C1344,СПРАВОЧНИК!B:D,2,0)</f>
        <v>КИТАЙ</v>
      </c>
      <c r="J1344" s="68" t="str">
        <f>VLOOKUP(C1344,СПРАВОЧНИК!B:D,3,0)</f>
        <v>ИНОМАРКИ</v>
      </c>
      <c r="K1344" s="69" t="str">
        <f>VLOOKUP(СВОД2023[[#This Row],[ФО]],СПРАВОЧНИК!H:P,2,0)</f>
        <v>Северо-Кавказский ФО</v>
      </c>
    </row>
    <row r="1345" spans="1:11" x14ac:dyDescent="0.2">
      <c r="A1345" t="s">
        <v>649</v>
      </c>
      <c r="B1345" t="s">
        <v>642</v>
      </c>
      <c r="C1345" s="1" t="s">
        <v>216</v>
      </c>
      <c r="D1345" s="1" t="s">
        <v>219</v>
      </c>
      <c r="E1345" s="2">
        <v>32</v>
      </c>
      <c r="F1345" s="3">
        <v>18</v>
      </c>
      <c r="G1345" s="2">
        <v>173</v>
      </c>
      <c r="H1345" s="3">
        <v>52</v>
      </c>
      <c r="I1345" s="68" t="str">
        <f>VLOOKUP(C1345,СПРАВОЧНИК!B:D,2,0)</f>
        <v>КИТАЙ</v>
      </c>
      <c r="J1345" s="68" t="str">
        <f>VLOOKUP(C1345,СПРАВОЧНИК!B:D,3,0)</f>
        <v>ИНОМАРКИ</v>
      </c>
      <c r="K1345" s="69" t="str">
        <f>VLOOKUP(СВОД2023[[#This Row],[ФО]],СПРАВОЧНИК!H:P,2,0)</f>
        <v>Северо-Кавказский ФО</v>
      </c>
    </row>
    <row r="1346" spans="1:11" x14ac:dyDescent="0.2">
      <c r="A1346" t="s">
        <v>649</v>
      </c>
      <c r="B1346" t="s">
        <v>642</v>
      </c>
      <c r="C1346" s="1" t="s">
        <v>216</v>
      </c>
      <c r="D1346" s="1" t="s">
        <v>220</v>
      </c>
      <c r="E1346" s="2">
        <v>3</v>
      </c>
      <c r="F1346" s="3"/>
      <c r="G1346" s="2">
        <v>3</v>
      </c>
      <c r="H1346" s="3"/>
      <c r="I1346" s="68" t="str">
        <f>VLOOKUP(C1346,СПРАВОЧНИК!B:D,2,0)</f>
        <v>КИТАЙ</v>
      </c>
      <c r="J1346" s="68" t="str">
        <f>VLOOKUP(C1346,СПРАВОЧНИК!B:D,3,0)</f>
        <v>ИНОМАРКИ</v>
      </c>
      <c r="K1346" s="69" t="str">
        <f>VLOOKUP(СВОД2023[[#This Row],[ФО]],СПРАВОЧНИК!H:P,2,0)</f>
        <v>Северо-Кавказский ФО</v>
      </c>
    </row>
    <row r="1347" spans="1:11" x14ac:dyDescent="0.2">
      <c r="A1347" t="s">
        <v>649</v>
      </c>
      <c r="B1347" t="s">
        <v>642</v>
      </c>
      <c r="C1347" s="1" t="s">
        <v>216</v>
      </c>
      <c r="D1347" s="1" t="s">
        <v>224</v>
      </c>
      <c r="E1347" s="2"/>
      <c r="F1347" s="3"/>
      <c r="G1347" s="2"/>
      <c r="H1347" s="3">
        <v>1</v>
      </c>
      <c r="I1347" s="68" t="str">
        <f>VLOOKUP(C1347,СПРАВОЧНИК!B:D,2,0)</f>
        <v>КИТАЙ</v>
      </c>
      <c r="J1347" s="68" t="str">
        <f>VLOOKUP(C1347,СПРАВОЧНИК!B:D,3,0)</f>
        <v>ИНОМАРКИ</v>
      </c>
      <c r="K1347" s="69" t="str">
        <f>VLOOKUP(СВОД2023[[#This Row],[ФО]],СПРАВОЧНИК!H:P,2,0)</f>
        <v>Северо-Кавказский ФО</v>
      </c>
    </row>
    <row r="1348" spans="1:11" x14ac:dyDescent="0.2">
      <c r="A1348" t="s">
        <v>649</v>
      </c>
      <c r="B1348" t="s">
        <v>642</v>
      </c>
      <c r="C1348" s="1" t="s">
        <v>216</v>
      </c>
      <c r="D1348" s="1" t="s">
        <v>225</v>
      </c>
      <c r="E1348" s="2">
        <v>22</v>
      </c>
      <c r="F1348" s="3"/>
      <c r="G1348" s="2">
        <v>36</v>
      </c>
      <c r="H1348" s="3"/>
      <c r="I1348" s="68" t="str">
        <f>VLOOKUP(C1348,СПРАВОЧНИК!B:D,2,0)</f>
        <v>КИТАЙ</v>
      </c>
      <c r="J1348" s="68" t="str">
        <f>VLOOKUP(C1348,СПРАВОЧНИК!B:D,3,0)</f>
        <v>ИНОМАРКИ</v>
      </c>
      <c r="K1348" s="69" t="str">
        <f>VLOOKUP(СВОД2023[[#This Row],[ФО]],СПРАВОЧНИК!H:P,2,0)</f>
        <v>Северо-Кавказский ФО</v>
      </c>
    </row>
    <row r="1349" spans="1:11" x14ac:dyDescent="0.2">
      <c r="A1349" t="s">
        <v>649</v>
      </c>
      <c r="B1349" t="s">
        <v>642</v>
      </c>
      <c r="C1349" s="1" t="s">
        <v>216</v>
      </c>
      <c r="D1349" s="1" t="s">
        <v>228</v>
      </c>
      <c r="E1349" s="2">
        <v>12</v>
      </c>
      <c r="F1349" s="3">
        <v>3</v>
      </c>
      <c r="G1349" s="2">
        <v>64</v>
      </c>
      <c r="H1349" s="3">
        <v>36</v>
      </c>
      <c r="I1349" s="68" t="str">
        <f>VLOOKUP(C1349,СПРАВОЧНИК!B:D,2,0)</f>
        <v>КИТАЙ</v>
      </c>
      <c r="J1349" s="68" t="str">
        <f>VLOOKUP(C1349,СПРАВОЧНИК!B:D,3,0)</f>
        <v>ИНОМАРКИ</v>
      </c>
      <c r="K1349" s="69" t="str">
        <f>VLOOKUP(СВОД2023[[#This Row],[ФО]],СПРАВОЧНИК!H:P,2,0)</f>
        <v>Северо-Кавказский ФО</v>
      </c>
    </row>
    <row r="1350" spans="1:11" x14ac:dyDescent="0.2">
      <c r="A1350" t="s">
        <v>649</v>
      </c>
      <c r="B1350" t="s">
        <v>642</v>
      </c>
      <c r="C1350" s="1" t="s">
        <v>216</v>
      </c>
      <c r="D1350" s="1" t="s">
        <v>229</v>
      </c>
      <c r="E1350" s="2">
        <v>12</v>
      </c>
      <c r="F1350" s="3"/>
      <c r="G1350" s="2">
        <v>15</v>
      </c>
      <c r="H1350" s="3"/>
      <c r="I1350" s="68" t="str">
        <f>VLOOKUP(C1350,СПРАВОЧНИК!B:D,2,0)</f>
        <v>КИТАЙ</v>
      </c>
      <c r="J1350" s="68" t="str">
        <f>VLOOKUP(C1350,СПРАВОЧНИК!B:D,3,0)</f>
        <v>ИНОМАРКИ</v>
      </c>
      <c r="K1350" s="69" t="str">
        <f>VLOOKUP(СВОД2023[[#This Row],[ФО]],СПРАВОЧНИК!H:P,2,0)</f>
        <v>Северо-Кавказский ФО</v>
      </c>
    </row>
    <row r="1351" spans="1:11" x14ac:dyDescent="0.2">
      <c r="A1351" t="s">
        <v>649</v>
      </c>
      <c r="B1351" t="s">
        <v>642</v>
      </c>
      <c r="C1351" s="1" t="s">
        <v>216</v>
      </c>
      <c r="D1351" s="1" t="s">
        <v>230</v>
      </c>
      <c r="E1351" s="2">
        <v>3</v>
      </c>
      <c r="F1351" s="3"/>
      <c r="G1351" s="2">
        <v>5</v>
      </c>
      <c r="H1351" s="3"/>
      <c r="I1351" s="68" t="str">
        <f>VLOOKUP(C1351,СПРАВОЧНИК!B:D,2,0)</f>
        <v>КИТАЙ</v>
      </c>
      <c r="J1351" s="68" t="str">
        <f>VLOOKUP(C1351,СПРАВОЧНИК!B:D,3,0)</f>
        <v>ИНОМАРКИ</v>
      </c>
      <c r="K1351" s="69" t="str">
        <f>VLOOKUP(СВОД2023[[#This Row],[ФО]],СПРАВОЧНИК!H:P,2,0)</f>
        <v>Северо-Кавказский ФО</v>
      </c>
    </row>
    <row r="1352" spans="1:11" x14ac:dyDescent="0.2">
      <c r="A1352" t="s">
        <v>649</v>
      </c>
      <c r="B1352" t="s">
        <v>642</v>
      </c>
      <c r="C1352" s="1" t="s">
        <v>231</v>
      </c>
      <c r="D1352" s="1" t="s">
        <v>233</v>
      </c>
      <c r="E1352" s="2"/>
      <c r="F1352" s="3">
        <v>1</v>
      </c>
      <c r="G1352" s="2">
        <v>1</v>
      </c>
      <c r="H1352" s="3">
        <v>1</v>
      </c>
      <c r="I1352" s="68" t="str">
        <f>VLOOKUP(C1352,СПРАВОЧНИК!B:D,2,0)</f>
        <v>КОРЕЯ</v>
      </c>
      <c r="J1352" s="68" t="str">
        <f>VLOOKUP(C1352,СПРАВОЧНИК!B:D,3,0)</f>
        <v>ИНОМАРКИ</v>
      </c>
      <c r="K1352" s="69" t="str">
        <f>VLOOKUP(СВОД2023[[#This Row],[ФО]],СПРАВОЧНИК!H:P,2,0)</f>
        <v>Северо-Кавказский ФО</v>
      </c>
    </row>
    <row r="1353" spans="1:11" x14ac:dyDescent="0.2">
      <c r="A1353" t="s">
        <v>649</v>
      </c>
      <c r="B1353" t="s">
        <v>642</v>
      </c>
      <c r="C1353" s="1" t="s">
        <v>231</v>
      </c>
      <c r="D1353" s="1" t="s">
        <v>234</v>
      </c>
      <c r="E1353" s="2"/>
      <c r="F1353" s="3">
        <v>1</v>
      </c>
      <c r="G1353" s="2">
        <v>2</v>
      </c>
      <c r="H1353" s="3">
        <v>1</v>
      </c>
      <c r="I1353" s="68" t="str">
        <f>VLOOKUP(C1353,СПРАВОЧНИК!B:D,2,0)</f>
        <v>КОРЕЯ</v>
      </c>
      <c r="J1353" s="68" t="str">
        <f>VLOOKUP(C1353,СПРАВОЧНИК!B:D,3,0)</f>
        <v>ИНОМАРКИ</v>
      </c>
      <c r="K1353" s="69" t="str">
        <f>VLOOKUP(СВОД2023[[#This Row],[ФО]],СПРАВОЧНИК!H:P,2,0)</f>
        <v>Северо-Кавказский ФО</v>
      </c>
    </row>
    <row r="1354" spans="1:11" x14ac:dyDescent="0.2">
      <c r="A1354" t="s">
        <v>649</v>
      </c>
      <c r="B1354" t="s">
        <v>642</v>
      </c>
      <c r="C1354" s="1" t="s">
        <v>231</v>
      </c>
      <c r="D1354" s="1" t="s">
        <v>235</v>
      </c>
      <c r="E1354" s="2">
        <v>2</v>
      </c>
      <c r="F1354" s="3">
        <v>2</v>
      </c>
      <c r="G1354" s="2">
        <v>3</v>
      </c>
      <c r="H1354" s="3">
        <v>7</v>
      </c>
      <c r="I1354" s="68" t="str">
        <f>VLOOKUP(C1354,СПРАВОЧНИК!B:D,2,0)</f>
        <v>КОРЕЯ</v>
      </c>
      <c r="J1354" s="68" t="str">
        <f>VLOOKUP(C1354,СПРАВОЧНИК!B:D,3,0)</f>
        <v>ИНОМАРКИ</v>
      </c>
      <c r="K1354" s="69" t="str">
        <f>VLOOKUP(СВОД2023[[#This Row],[ФО]],СПРАВОЧНИК!H:P,2,0)</f>
        <v>Северо-Кавказский ФО</v>
      </c>
    </row>
    <row r="1355" spans="1:11" x14ac:dyDescent="0.2">
      <c r="A1355" t="s">
        <v>649</v>
      </c>
      <c r="B1355" t="s">
        <v>642</v>
      </c>
      <c r="C1355" s="1" t="s">
        <v>231</v>
      </c>
      <c r="D1355" s="1" t="s">
        <v>236</v>
      </c>
      <c r="E1355" s="2">
        <v>2</v>
      </c>
      <c r="F1355" s="3"/>
      <c r="G1355" s="2">
        <v>3</v>
      </c>
      <c r="H1355" s="3">
        <v>6</v>
      </c>
      <c r="I1355" s="68" t="str">
        <f>VLOOKUP(C1355,СПРАВОЧНИК!B:D,2,0)</f>
        <v>КОРЕЯ</v>
      </c>
      <c r="J1355" s="68" t="str">
        <f>VLOOKUP(C1355,СПРАВОЧНИК!B:D,3,0)</f>
        <v>ИНОМАРКИ</v>
      </c>
      <c r="K1355" s="69" t="str">
        <f>VLOOKUP(СВОД2023[[#This Row],[ФО]],СПРАВОЧНИК!H:P,2,0)</f>
        <v>Северо-Кавказский ФО</v>
      </c>
    </row>
    <row r="1356" spans="1:11" x14ac:dyDescent="0.2">
      <c r="A1356" t="s">
        <v>649</v>
      </c>
      <c r="B1356" t="s">
        <v>642</v>
      </c>
      <c r="C1356" s="1" t="s">
        <v>237</v>
      </c>
      <c r="D1356" s="1" t="s">
        <v>240</v>
      </c>
      <c r="E1356" s="2">
        <v>3</v>
      </c>
      <c r="F1356" s="3"/>
      <c r="G1356" s="2">
        <v>16</v>
      </c>
      <c r="H1356" s="3"/>
      <c r="I1356" s="68" t="str">
        <f>VLOOKUP(C1356,СПРАВОЧНИК!B:D,2,0)</f>
        <v>США</v>
      </c>
      <c r="J1356" s="68" t="str">
        <f>VLOOKUP(C1356,СПРАВОЧНИК!B:D,3,0)</f>
        <v>ИНОМАРКИ</v>
      </c>
      <c r="K1356" s="69" t="str">
        <f>VLOOKUP(СВОД2023[[#This Row],[ФО]],СПРАВОЧНИК!H:P,2,0)</f>
        <v>Северо-Кавказский ФО</v>
      </c>
    </row>
    <row r="1357" spans="1:11" x14ac:dyDescent="0.2">
      <c r="A1357" t="s">
        <v>649</v>
      </c>
      <c r="B1357" t="s">
        <v>642</v>
      </c>
      <c r="C1357" s="1" t="s">
        <v>241</v>
      </c>
      <c r="D1357" s="1" t="s">
        <v>242</v>
      </c>
      <c r="E1357" s="2">
        <v>20</v>
      </c>
      <c r="F1357" s="3">
        <v>1</v>
      </c>
      <c r="G1357" s="2">
        <v>78</v>
      </c>
      <c r="H1357" s="3">
        <v>1</v>
      </c>
      <c r="I1357" s="68" t="str">
        <f>VLOOKUP(C1357,СПРАВОЧНИК!B:D,2,0)</f>
        <v>КИТАЙ</v>
      </c>
      <c r="J1357" s="68" t="str">
        <f>VLOOKUP(C1357,СПРАВОЧНИК!B:D,3,0)</f>
        <v>ИНОМАРКИ</v>
      </c>
      <c r="K1357" s="69" t="str">
        <f>VLOOKUP(СВОД2023[[#This Row],[ФО]],СПРАВОЧНИК!H:P,2,0)</f>
        <v>Северо-Кавказский ФО</v>
      </c>
    </row>
    <row r="1358" spans="1:11" x14ac:dyDescent="0.2">
      <c r="A1358" t="s">
        <v>649</v>
      </c>
      <c r="B1358" t="s">
        <v>642</v>
      </c>
      <c r="C1358" s="1" t="s">
        <v>241</v>
      </c>
      <c r="D1358" s="1" t="s">
        <v>243</v>
      </c>
      <c r="E1358" s="2">
        <v>17</v>
      </c>
      <c r="F1358" s="3">
        <v>5</v>
      </c>
      <c r="G1358" s="2">
        <v>65</v>
      </c>
      <c r="H1358" s="3">
        <v>56</v>
      </c>
      <c r="I1358" s="68" t="str">
        <f>VLOOKUP(C1358,СПРАВОЧНИК!B:D,2,0)</f>
        <v>КИТАЙ</v>
      </c>
      <c r="J1358" s="68" t="str">
        <f>VLOOKUP(C1358,СПРАВОЧНИК!B:D,3,0)</f>
        <v>ИНОМАРКИ</v>
      </c>
      <c r="K1358" s="69" t="str">
        <f>VLOOKUP(СВОД2023[[#This Row],[ФО]],СПРАВОЧНИК!H:P,2,0)</f>
        <v>Северо-Кавказский ФО</v>
      </c>
    </row>
    <row r="1359" spans="1:11" x14ac:dyDescent="0.2">
      <c r="A1359" t="s">
        <v>649</v>
      </c>
      <c r="B1359" t="s">
        <v>642</v>
      </c>
      <c r="C1359" s="1" t="s">
        <v>241</v>
      </c>
      <c r="D1359" s="1" t="s">
        <v>244</v>
      </c>
      <c r="E1359" s="2">
        <v>21</v>
      </c>
      <c r="F1359" s="3">
        <v>4</v>
      </c>
      <c r="G1359" s="2">
        <v>141</v>
      </c>
      <c r="H1359" s="3">
        <v>60</v>
      </c>
      <c r="I1359" s="68" t="str">
        <f>VLOOKUP(C1359,СПРАВОЧНИК!B:D,2,0)</f>
        <v>КИТАЙ</v>
      </c>
      <c r="J1359" s="68" t="str">
        <f>VLOOKUP(C1359,СПРАВОЧНИК!B:D,3,0)</f>
        <v>ИНОМАРКИ</v>
      </c>
      <c r="K1359" s="69" t="str">
        <f>VLOOKUP(СВОД2023[[#This Row],[ФО]],СПРАВОЧНИК!H:P,2,0)</f>
        <v>Северо-Кавказский ФО</v>
      </c>
    </row>
    <row r="1360" spans="1:11" x14ac:dyDescent="0.2">
      <c r="A1360" t="s">
        <v>649</v>
      </c>
      <c r="B1360" t="s">
        <v>642</v>
      </c>
      <c r="C1360" s="1" t="s">
        <v>241</v>
      </c>
      <c r="D1360" s="1" t="s">
        <v>246</v>
      </c>
      <c r="E1360" s="2">
        <v>1</v>
      </c>
      <c r="F1360" s="3"/>
      <c r="G1360" s="2">
        <v>8</v>
      </c>
      <c r="H1360" s="3"/>
      <c r="I1360" s="68" t="str">
        <f>VLOOKUP(C1360,СПРАВОЧНИК!B:D,2,0)</f>
        <v>КИТАЙ</v>
      </c>
      <c r="J1360" s="68" t="str">
        <f>VLOOKUP(C1360,СПРАВОЧНИК!B:D,3,0)</f>
        <v>ИНОМАРКИ</v>
      </c>
      <c r="K1360" s="69" t="str">
        <f>VLOOKUP(СВОД2023[[#This Row],[ФО]],СПРАВОЧНИК!H:P,2,0)</f>
        <v>Северо-Кавказский ФО</v>
      </c>
    </row>
    <row r="1361" spans="1:11" x14ac:dyDescent="0.2">
      <c r="A1361" t="s">
        <v>649</v>
      </c>
      <c r="B1361" t="s">
        <v>642</v>
      </c>
      <c r="C1361" s="1" t="s">
        <v>241</v>
      </c>
      <c r="D1361" s="1" t="s">
        <v>247</v>
      </c>
      <c r="E1361" s="2">
        <v>6</v>
      </c>
      <c r="F1361" s="3">
        <v>1</v>
      </c>
      <c r="G1361" s="2">
        <v>36</v>
      </c>
      <c r="H1361" s="3">
        <v>15</v>
      </c>
      <c r="I1361" s="68" t="str">
        <f>VLOOKUP(C1361,СПРАВОЧНИК!B:D,2,0)</f>
        <v>КИТАЙ</v>
      </c>
      <c r="J1361" s="68" t="str">
        <f>VLOOKUP(C1361,СПРАВОЧНИК!B:D,3,0)</f>
        <v>ИНОМАРКИ</v>
      </c>
      <c r="K1361" s="69" t="str">
        <f>VLOOKUP(СВОД2023[[#This Row],[ФО]],СПРАВОЧНИК!H:P,2,0)</f>
        <v>Северо-Кавказский ФО</v>
      </c>
    </row>
    <row r="1362" spans="1:11" x14ac:dyDescent="0.2">
      <c r="A1362" t="s">
        <v>649</v>
      </c>
      <c r="B1362" t="s">
        <v>642</v>
      </c>
      <c r="C1362" s="1" t="s">
        <v>241</v>
      </c>
      <c r="D1362" s="1" t="s">
        <v>248</v>
      </c>
      <c r="E1362" s="2">
        <v>64</v>
      </c>
      <c r="F1362" s="3">
        <v>16</v>
      </c>
      <c r="G1362" s="2">
        <v>268</v>
      </c>
      <c r="H1362" s="3">
        <v>91</v>
      </c>
      <c r="I1362" s="68" t="str">
        <f>VLOOKUP(C1362,СПРАВОЧНИК!B:D,2,0)</f>
        <v>КИТАЙ</v>
      </c>
      <c r="J1362" s="68" t="str">
        <f>VLOOKUP(C1362,СПРАВОЧНИК!B:D,3,0)</f>
        <v>ИНОМАРКИ</v>
      </c>
      <c r="K1362" s="69" t="str">
        <f>VLOOKUP(СВОД2023[[#This Row],[ФО]],СПРАВОЧНИК!H:P,2,0)</f>
        <v>Северо-Кавказский ФО</v>
      </c>
    </row>
    <row r="1363" spans="1:11" x14ac:dyDescent="0.2">
      <c r="A1363" t="s">
        <v>649</v>
      </c>
      <c r="B1363" t="s">
        <v>642</v>
      </c>
      <c r="C1363" s="1" t="s">
        <v>252</v>
      </c>
      <c r="D1363" s="1" t="s">
        <v>253</v>
      </c>
      <c r="E1363" s="2"/>
      <c r="F1363" s="3"/>
      <c r="G1363" s="2">
        <v>3</v>
      </c>
      <c r="H1363" s="3"/>
      <c r="I1363" s="68" t="str">
        <f>VLOOKUP(C1363,СПРАВОЧНИК!B:D,2,0)</f>
        <v>ЯПОНИЯ</v>
      </c>
      <c r="J1363" s="68" t="str">
        <f>VLOOKUP(C1363,СПРАВОЧНИК!B:D,3,0)</f>
        <v>ИНОМАРКИ</v>
      </c>
      <c r="K1363" s="69" t="str">
        <f>VLOOKUP(СВОД2023[[#This Row],[ФО]],СПРАВОЧНИК!H:P,2,0)</f>
        <v>Северо-Кавказский ФО</v>
      </c>
    </row>
    <row r="1364" spans="1:11" x14ac:dyDescent="0.2">
      <c r="A1364" t="s">
        <v>649</v>
      </c>
      <c r="B1364" t="s">
        <v>642</v>
      </c>
      <c r="C1364" s="1" t="s">
        <v>252</v>
      </c>
      <c r="D1364" s="1" t="s">
        <v>254</v>
      </c>
      <c r="E1364" s="2"/>
      <c r="F1364" s="3">
        <v>1</v>
      </c>
      <c r="G1364" s="2"/>
      <c r="H1364" s="3">
        <v>2</v>
      </c>
      <c r="I1364" s="68" t="str">
        <f>VLOOKUP(C1364,СПРАВОЧНИК!B:D,2,0)</f>
        <v>ЯПОНИЯ</v>
      </c>
      <c r="J1364" s="68" t="str">
        <f>VLOOKUP(C1364,СПРАВОЧНИК!B:D,3,0)</f>
        <v>ИНОМАРКИ</v>
      </c>
      <c r="K1364" s="69" t="str">
        <f>VLOOKUP(СВОД2023[[#This Row],[ФО]],СПРАВОЧНИК!H:P,2,0)</f>
        <v>Северо-Кавказский ФО</v>
      </c>
    </row>
    <row r="1365" spans="1:11" x14ac:dyDescent="0.2">
      <c r="A1365" t="s">
        <v>649</v>
      </c>
      <c r="B1365" t="s">
        <v>642</v>
      </c>
      <c r="C1365" s="1" t="s">
        <v>252</v>
      </c>
      <c r="D1365" s="1" t="s">
        <v>255</v>
      </c>
      <c r="E1365" s="2">
        <v>1</v>
      </c>
      <c r="F1365" s="3"/>
      <c r="G1365" s="2">
        <v>2</v>
      </c>
      <c r="H1365" s="3">
        <v>4</v>
      </c>
      <c r="I1365" s="68" t="str">
        <f>VLOOKUP(C1365,СПРАВОЧНИК!B:D,2,0)</f>
        <v>ЯПОНИЯ</v>
      </c>
      <c r="J1365" s="68" t="str">
        <f>VLOOKUP(C1365,СПРАВОЧНИК!B:D,3,0)</f>
        <v>ИНОМАРКИ</v>
      </c>
      <c r="K1365" s="69" t="str">
        <f>VLOOKUP(СВОД2023[[#This Row],[ФО]],СПРАВОЧНИК!H:P,2,0)</f>
        <v>Северо-Кавказский ФО</v>
      </c>
    </row>
    <row r="1366" spans="1:11" x14ac:dyDescent="0.2">
      <c r="A1366" t="s">
        <v>649</v>
      </c>
      <c r="B1366" t="s">
        <v>642</v>
      </c>
      <c r="C1366" s="1" t="s">
        <v>252</v>
      </c>
      <c r="D1366" s="1" t="s">
        <v>259</v>
      </c>
      <c r="E1366" s="2">
        <v>1</v>
      </c>
      <c r="F1366" s="3"/>
      <c r="G1366" s="2">
        <v>2</v>
      </c>
      <c r="H1366" s="3"/>
      <c r="I1366" s="68" t="str">
        <f>VLOOKUP(C1366,СПРАВОЧНИК!B:D,2,0)</f>
        <v>ЯПОНИЯ</v>
      </c>
      <c r="J1366" s="68" t="str">
        <f>VLOOKUP(C1366,СПРАВОЧНИК!B:D,3,0)</f>
        <v>ИНОМАРКИ</v>
      </c>
      <c r="K1366" s="69" t="str">
        <f>VLOOKUP(СВОД2023[[#This Row],[ФО]],СПРАВОЧНИК!H:P,2,0)</f>
        <v>Северо-Кавказский ФО</v>
      </c>
    </row>
    <row r="1367" spans="1:11" x14ac:dyDescent="0.2">
      <c r="A1367" t="s">
        <v>649</v>
      </c>
      <c r="B1367" t="s">
        <v>642</v>
      </c>
      <c r="C1367" s="1" t="s">
        <v>252</v>
      </c>
      <c r="D1367" s="1" t="s">
        <v>261</v>
      </c>
      <c r="E1367" s="2">
        <v>1</v>
      </c>
      <c r="F1367" s="3"/>
      <c r="G1367" s="2">
        <v>1</v>
      </c>
      <c r="H1367" s="3"/>
      <c r="I1367" s="68" t="str">
        <f>VLOOKUP(C1367,СПРАВОЧНИК!B:D,2,0)</f>
        <v>ЯПОНИЯ</v>
      </c>
      <c r="J1367" s="68" t="str">
        <f>VLOOKUP(C1367,СПРАВОЧНИК!B:D,3,0)</f>
        <v>ИНОМАРКИ</v>
      </c>
      <c r="K1367" s="69" t="str">
        <f>VLOOKUP(СВОД2023[[#This Row],[ФО]],СПРАВОЧНИК!H:P,2,0)</f>
        <v>Северо-Кавказский ФО</v>
      </c>
    </row>
    <row r="1368" spans="1:11" x14ac:dyDescent="0.2">
      <c r="A1368" t="s">
        <v>649</v>
      </c>
      <c r="B1368" t="s">
        <v>642</v>
      </c>
      <c r="C1368" s="1" t="s">
        <v>252</v>
      </c>
      <c r="D1368" s="1" t="s">
        <v>264</v>
      </c>
      <c r="E1368" s="2"/>
      <c r="F1368" s="3"/>
      <c r="G1368" s="2">
        <v>2</v>
      </c>
      <c r="H1368" s="3"/>
      <c r="I1368" s="68" t="str">
        <f>VLOOKUP(C1368,СПРАВОЧНИК!B:D,2,0)</f>
        <v>ЯПОНИЯ</v>
      </c>
      <c r="J1368" s="68" t="str">
        <f>VLOOKUP(C1368,СПРАВОЧНИК!B:D,3,0)</f>
        <v>ИНОМАРКИ</v>
      </c>
      <c r="K1368" s="69" t="str">
        <f>VLOOKUP(СВОД2023[[#This Row],[ФО]],СПРАВОЧНИК!H:P,2,0)</f>
        <v>Северо-Кавказский ФО</v>
      </c>
    </row>
    <row r="1369" spans="1:11" x14ac:dyDescent="0.2">
      <c r="A1369" t="s">
        <v>649</v>
      </c>
      <c r="B1369" t="s">
        <v>642</v>
      </c>
      <c r="C1369" s="1" t="s">
        <v>252</v>
      </c>
      <c r="D1369" s="1" t="s">
        <v>268</v>
      </c>
      <c r="E1369" s="2"/>
      <c r="F1369" s="3"/>
      <c r="G1369" s="2">
        <v>1</v>
      </c>
      <c r="H1369" s="3"/>
      <c r="I1369" s="68" t="str">
        <f>VLOOKUP(C1369,СПРАВОЧНИК!B:D,2,0)</f>
        <v>ЯПОНИЯ</v>
      </c>
      <c r="J1369" s="68" t="str">
        <f>VLOOKUP(C1369,СПРАВОЧНИК!B:D,3,0)</f>
        <v>ИНОМАРКИ</v>
      </c>
      <c r="K1369" s="69" t="str">
        <f>VLOOKUP(СВОД2023[[#This Row],[ФО]],СПРАВОЧНИК!H:P,2,0)</f>
        <v>Северо-Кавказский ФО</v>
      </c>
    </row>
    <row r="1370" spans="1:11" x14ac:dyDescent="0.2">
      <c r="A1370" t="s">
        <v>649</v>
      </c>
      <c r="B1370" t="s">
        <v>642</v>
      </c>
      <c r="C1370" s="1" t="s">
        <v>252</v>
      </c>
      <c r="D1370" s="1" t="s">
        <v>269</v>
      </c>
      <c r="E1370" s="2"/>
      <c r="F1370" s="3"/>
      <c r="G1370" s="2"/>
      <c r="H1370" s="3">
        <v>1</v>
      </c>
      <c r="I1370" s="68" t="str">
        <f>VLOOKUP(C1370,СПРАВОЧНИК!B:D,2,0)</f>
        <v>ЯПОНИЯ</v>
      </c>
      <c r="J1370" s="68" t="str">
        <f>VLOOKUP(C1370,СПРАВОЧНИК!B:D,3,0)</f>
        <v>ИНОМАРКИ</v>
      </c>
      <c r="K1370" s="69" t="str">
        <f>VLOOKUP(СВОД2023[[#This Row],[ФО]],СПРАВОЧНИК!H:P,2,0)</f>
        <v>Северо-Кавказский ФО</v>
      </c>
    </row>
    <row r="1371" spans="1:11" x14ac:dyDescent="0.2">
      <c r="A1371" t="s">
        <v>649</v>
      </c>
      <c r="B1371" t="s">
        <v>642</v>
      </c>
      <c r="C1371" s="1" t="s">
        <v>252</v>
      </c>
      <c r="D1371" s="1" t="s">
        <v>272</v>
      </c>
      <c r="E1371" s="2"/>
      <c r="F1371" s="3"/>
      <c r="G1371" s="2">
        <v>1</v>
      </c>
      <c r="H1371" s="3"/>
      <c r="I1371" s="68" t="str">
        <f>VLOOKUP(C1371,СПРАВОЧНИК!B:D,2,0)</f>
        <v>ЯПОНИЯ</v>
      </c>
      <c r="J1371" s="68" t="str">
        <f>VLOOKUP(C1371,СПРАВОЧНИК!B:D,3,0)</f>
        <v>ИНОМАРКИ</v>
      </c>
      <c r="K1371" s="69" t="str">
        <f>VLOOKUP(СВОД2023[[#This Row],[ФО]],СПРАВОЧНИК!H:P,2,0)</f>
        <v>Северо-Кавказский ФО</v>
      </c>
    </row>
    <row r="1372" spans="1:11" x14ac:dyDescent="0.2">
      <c r="A1372" t="s">
        <v>649</v>
      </c>
      <c r="B1372" t="s">
        <v>642</v>
      </c>
      <c r="C1372" s="1" t="s">
        <v>273</v>
      </c>
      <c r="D1372" s="1" t="s">
        <v>274</v>
      </c>
      <c r="E1372" s="2">
        <v>1</v>
      </c>
      <c r="F1372" s="3"/>
      <c r="G1372" s="2">
        <v>1</v>
      </c>
      <c r="H1372" s="3"/>
      <c r="I1372" s="68" t="str">
        <f>VLOOKUP(C1372,СПРАВОЧНИК!B:D,2,0)</f>
        <v>КИТАЙ</v>
      </c>
      <c r="J1372" s="68" t="str">
        <f>VLOOKUP(C1372,СПРАВОЧНИК!B:D,3,0)</f>
        <v>ИНОМАРКИ</v>
      </c>
      <c r="K1372" s="69" t="str">
        <f>VLOOKUP(СВОД2023[[#This Row],[ФО]],СПРАВОЧНИК!H:P,2,0)</f>
        <v>Северо-Кавказский ФО</v>
      </c>
    </row>
    <row r="1373" spans="1:11" x14ac:dyDescent="0.2">
      <c r="A1373" t="s">
        <v>649</v>
      </c>
      <c r="B1373" t="s">
        <v>642</v>
      </c>
      <c r="C1373" s="1" t="s">
        <v>280</v>
      </c>
      <c r="D1373" s="1" t="s">
        <v>929</v>
      </c>
      <c r="E1373" s="2">
        <v>7</v>
      </c>
      <c r="F1373" s="3">
        <v>46</v>
      </c>
      <c r="G1373" s="2">
        <v>59</v>
      </c>
      <c r="H1373" s="3">
        <v>452</v>
      </c>
      <c r="I1373" s="68" t="str">
        <f>VLOOKUP(C1373,СПРАВОЧНИК!B:D,2,0)</f>
        <v>КОРЕЯ</v>
      </c>
      <c r="J1373" s="68" t="str">
        <f>VLOOKUP(C1373,СПРАВОЧНИК!B:D,3,0)</f>
        <v>ИНОМАРКИ</v>
      </c>
      <c r="K1373" s="69" t="str">
        <f>VLOOKUP(СВОД2023[[#This Row],[ФО]],СПРАВОЧНИК!H:P,2,0)</f>
        <v>Северо-Кавказский ФО</v>
      </c>
    </row>
    <row r="1374" spans="1:11" x14ac:dyDescent="0.2">
      <c r="A1374" t="s">
        <v>649</v>
      </c>
      <c r="B1374" t="s">
        <v>642</v>
      </c>
      <c r="C1374" s="1" t="s">
        <v>280</v>
      </c>
      <c r="D1374" s="1" t="s">
        <v>931</v>
      </c>
      <c r="E1374" s="2">
        <v>1</v>
      </c>
      <c r="F1374" s="3"/>
      <c r="G1374" s="2">
        <v>1</v>
      </c>
      <c r="H1374" s="3"/>
      <c r="I1374" s="68" t="str">
        <f>VLOOKUP(C1374,СПРАВОЧНИК!B:D,2,0)</f>
        <v>КОРЕЯ</v>
      </c>
      <c r="J1374" s="68" t="str">
        <f>VLOOKUP(C1374,СПРАВОЧНИК!B:D,3,0)</f>
        <v>ИНОМАРКИ</v>
      </c>
      <c r="K1374" s="69" t="str">
        <f>VLOOKUP(СВОД2023[[#This Row],[ФО]],СПРАВОЧНИК!H:P,2,0)</f>
        <v>Северо-Кавказский ФО</v>
      </c>
    </row>
    <row r="1375" spans="1:11" x14ac:dyDescent="0.2">
      <c r="A1375" t="s">
        <v>649</v>
      </c>
      <c r="B1375" t="s">
        <v>642</v>
      </c>
      <c r="C1375" s="1" t="s">
        <v>280</v>
      </c>
      <c r="D1375" s="1" t="s">
        <v>281</v>
      </c>
      <c r="E1375" s="2"/>
      <c r="F1375" s="3"/>
      <c r="G1375" s="2">
        <v>5</v>
      </c>
      <c r="H1375" s="3"/>
      <c r="I1375" s="68" t="str">
        <f>VLOOKUP(C1375,СПРАВОЧНИК!B:D,2,0)</f>
        <v>КОРЕЯ</v>
      </c>
      <c r="J1375" s="68" t="str">
        <f>VLOOKUP(C1375,СПРАВОЧНИК!B:D,3,0)</f>
        <v>ИНОМАРКИ</v>
      </c>
      <c r="K1375" s="69" t="str">
        <f>VLOOKUP(СВОД2023[[#This Row],[ФО]],СПРАВОЧНИК!H:P,2,0)</f>
        <v>Северо-Кавказский ФО</v>
      </c>
    </row>
    <row r="1376" spans="1:11" x14ac:dyDescent="0.2">
      <c r="A1376" t="s">
        <v>649</v>
      </c>
      <c r="B1376" t="s">
        <v>642</v>
      </c>
      <c r="C1376" s="1" t="s">
        <v>280</v>
      </c>
      <c r="D1376" s="1" t="s">
        <v>282</v>
      </c>
      <c r="E1376" s="2">
        <v>3</v>
      </c>
      <c r="F1376" s="3"/>
      <c r="G1376" s="2">
        <v>12</v>
      </c>
      <c r="H1376" s="3"/>
      <c r="I1376" s="68" t="str">
        <f>VLOOKUP(C1376,СПРАВОЧНИК!B:D,2,0)</f>
        <v>КОРЕЯ</v>
      </c>
      <c r="J1376" s="68" t="str">
        <f>VLOOKUP(C1376,СПРАВОЧНИК!B:D,3,0)</f>
        <v>ИНОМАРКИ</v>
      </c>
      <c r="K1376" s="69" t="str">
        <f>VLOOKUP(СВОД2023[[#This Row],[ФО]],СПРАВОЧНИК!H:P,2,0)</f>
        <v>Северо-Кавказский ФО</v>
      </c>
    </row>
    <row r="1377" spans="1:11" x14ac:dyDescent="0.2">
      <c r="A1377" t="s">
        <v>649</v>
      </c>
      <c r="B1377" t="s">
        <v>642</v>
      </c>
      <c r="C1377" s="1" t="s">
        <v>280</v>
      </c>
      <c r="D1377" s="1" t="s">
        <v>285</v>
      </c>
      <c r="E1377" s="2">
        <v>12</v>
      </c>
      <c r="F1377" s="3">
        <v>2</v>
      </c>
      <c r="G1377" s="2">
        <v>49</v>
      </c>
      <c r="H1377" s="3">
        <v>36</v>
      </c>
      <c r="I1377" s="68" t="str">
        <f>VLOOKUP(C1377,СПРАВОЧНИК!B:D,2,0)</f>
        <v>КОРЕЯ</v>
      </c>
      <c r="J1377" s="68" t="str">
        <f>VLOOKUP(C1377,СПРАВОЧНИК!B:D,3,0)</f>
        <v>ИНОМАРКИ</v>
      </c>
      <c r="K1377" s="69" t="str">
        <f>VLOOKUP(СВОД2023[[#This Row],[ФО]],СПРАВОЧНИК!H:P,2,0)</f>
        <v>Северо-Кавказский ФО</v>
      </c>
    </row>
    <row r="1378" spans="1:11" x14ac:dyDescent="0.2">
      <c r="A1378" t="s">
        <v>649</v>
      </c>
      <c r="B1378" t="s">
        <v>642</v>
      </c>
      <c r="C1378" s="1" t="s">
        <v>280</v>
      </c>
      <c r="D1378" s="1" t="s">
        <v>287</v>
      </c>
      <c r="E1378" s="2"/>
      <c r="F1378" s="3"/>
      <c r="G1378" s="2">
        <v>1</v>
      </c>
      <c r="H1378" s="3">
        <v>1</v>
      </c>
      <c r="I1378" s="68" t="str">
        <f>VLOOKUP(C1378,СПРАВОЧНИК!B:D,2,0)</f>
        <v>КОРЕЯ</v>
      </c>
      <c r="J1378" s="68" t="str">
        <f>VLOOKUP(C1378,СПРАВОЧНИК!B:D,3,0)</f>
        <v>ИНОМАРКИ</v>
      </c>
      <c r="K1378" s="69" t="str">
        <f>VLOOKUP(СВОД2023[[#This Row],[ФО]],СПРАВОЧНИК!H:P,2,0)</f>
        <v>Северо-Кавказский ФО</v>
      </c>
    </row>
    <row r="1379" spans="1:11" x14ac:dyDescent="0.2">
      <c r="A1379" t="s">
        <v>649</v>
      </c>
      <c r="B1379" t="s">
        <v>642</v>
      </c>
      <c r="C1379" s="1" t="s">
        <v>280</v>
      </c>
      <c r="D1379" s="1" t="s">
        <v>288</v>
      </c>
      <c r="E1379" s="2">
        <v>20</v>
      </c>
      <c r="F1379" s="3">
        <v>1</v>
      </c>
      <c r="G1379" s="2">
        <v>93</v>
      </c>
      <c r="H1379" s="3">
        <v>46</v>
      </c>
      <c r="I1379" s="68" t="str">
        <f>VLOOKUP(C1379,СПРАВОЧНИК!B:D,2,0)</f>
        <v>КОРЕЯ</v>
      </c>
      <c r="J1379" s="68" t="str">
        <f>VLOOKUP(C1379,СПРАВОЧНИК!B:D,3,0)</f>
        <v>ИНОМАРКИ</v>
      </c>
      <c r="K1379" s="69" t="str">
        <f>VLOOKUP(СВОД2023[[#This Row],[ФО]],СПРАВОЧНИК!H:P,2,0)</f>
        <v>Северо-Кавказский ФО</v>
      </c>
    </row>
    <row r="1380" spans="1:11" x14ac:dyDescent="0.2">
      <c r="A1380" t="s">
        <v>649</v>
      </c>
      <c r="B1380" t="s">
        <v>642</v>
      </c>
      <c r="C1380" s="1" t="s">
        <v>280</v>
      </c>
      <c r="D1380" s="1" t="s">
        <v>289</v>
      </c>
      <c r="E1380" s="2">
        <v>4</v>
      </c>
      <c r="F1380" s="3">
        <v>6</v>
      </c>
      <c r="G1380" s="2">
        <v>31</v>
      </c>
      <c r="H1380" s="3">
        <v>67</v>
      </c>
      <c r="I1380" s="68" t="str">
        <f>VLOOKUP(C1380,СПРАВОЧНИК!B:D,2,0)</f>
        <v>КОРЕЯ</v>
      </c>
      <c r="J1380" s="68" t="str">
        <f>VLOOKUP(C1380,СПРАВОЧНИК!B:D,3,0)</f>
        <v>ИНОМАРКИ</v>
      </c>
      <c r="K1380" s="69" t="str">
        <f>VLOOKUP(СВОД2023[[#This Row],[ФО]],СПРАВОЧНИК!H:P,2,0)</f>
        <v>Северо-Кавказский ФО</v>
      </c>
    </row>
    <row r="1381" spans="1:11" x14ac:dyDescent="0.2">
      <c r="A1381" t="s">
        <v>649</v>
      </c>
      <c r="B1381" t="s">
        <v>642</v>
      </c>
      <c r="C1381" s="1" t="s">
        <v>280</v>
      </c>
      <c r="D1381" s="1" t="s">
        <v>290</v>
      </c>
      <c r="E1381" s="2">
        <v>6</v>
      </c>
      <c r="F1381" s="3">
        <v>2</v>
      </c>
      <c r="G1381" s="2">
        <v>16</v>
      </c>
      <c r="H1381" s="3">
        <v>11</v>
      </c>
      <c r="I1381" s="68" t="str">
        <f>VLOOKUP(C1381,СПРАВОЧНИК!B:D,2,0)</f>
        <v>КОРЕЯ</v>
      </c>
      <c r="J1381" s="68" t="str">
        <f>VLOOKUP(C1381,СПРАВОЧНИК!B:D,3,0)</f>
        <v>ИНОМАРКИ</v>
      </c>
      <c r="K1381" s="69" t="str">
        <f>VLOOKUP(СВОД2023[[#This Row],[ФО]],СПРАВОЧНИК!H:P,2,0)</f>
        <v>Северо-Кавказский ФО</v>
      </c>
    </row>
    <row r="1382" spans="1:11" x14ac:dyDescent="0.2">
      <c r="A1382" t="s">
        <v>649</v>
      </c>
      <c r="B1382" t="s">
        <v>642</v>
      </c>
      <c r="C1382" s="1" t="s">
        <v>280</v>
      </c>
      <c r="D1382" s="1" t="s">
        <v>932</v>
      </c>
      <c r="E1382" s="2"/>
      <c r="F1382" s="3"/>
      <c r="G1382" s="2">
        <v>3</v>
      </c>
      <c r="H1382" s="3"/>
      <c r="I1382" s="68" t="str">
        <f>VLOOKUP(C1382,СПРАВОЧНИК!B:D,2,0)</f>
        <v>КОРЕЯ</v>
      </c>
      <c r="J1382" s="68" t="str">
        <f>VLOOKUP(C1382,СПРАВОЧНИК!B:D,3,0)</f>
        <v>ИНОМАРКИ</v>
      </c>
      <c r="K1382" s="69" t="str">
        <f>VLOOKUP(СВОД2023[[#This Row],[ФО]],СПРАВОЧНИК!H:P,2,0)</f>
        <v>Северо-Кавказский ФО</v>
      </c>
    </row>
    <row r="1383" spans="1:11" x14ac:dyDescent="0.2">
      <c r="A1383" t="s">
        <v>649</v>
      </c>
      <c r="B1383" t="s">
        <v>642</v>
      </c>
      <c r="C1383" s="1" t="s">
        <v>280</v>
      </c>
      <c r="D1383" s="1" t="s">
        <v>933</v>
      </c>
      <c r="E1383" s="2">
        <v>9</v>
      </c>
      <c r="F1383" s="3"/>
      <c r="G1383" s="2">
        <v>43</v>
      </c>
      <c r="H1383" s="3">
        <v>14</v>
      </c>
      <c r="I1383" s="68" t="str">
        <f>VLOOKUP(C1383,СПРАВОЧНИК!B:D,2,0)</f>
        <v>КОРЕЯ</v>
      </c>
      <c r="J1383" s="68" t="str">
        <f>VLOOKUP(C1383,СПРАВОЧНИК!B:D,3,0)</f>
        <v>ИНОМАРКИ</v>
      </c>
      <c r="K1383" s="69" t="str">
        <f>VLOOKUP(СВОД2023[[#This Row],[ФО]],СПРАВОЧНИК!H:P,2,0)</f>
        <v>Северо-Кавказский ФО</v>
      </c>
    </row>
    <row r="1384" spans="1:11" x14ac:dyDescent="0.2">
      <c r="A1384" t="s">
        <v>649</v>
      </c>
      <c r="B1384" t="s">
        <v>642</v>
      </c>
      <c r="C1384" s="1" t="s">
        <v>280</v>
      </c>
      <c r="D1384" s="1" t="s">
        <v>934</v>
      </c>
      <c r="E1384" s="2">
        <v>11</v>
      </c>
      <c r="F1384" s="3">
        <v>87</v>
      </c>
      <c r="G1384" s="2">
        <v>96</v>
      </c>
      <c r="H1384" s="3">
        <v>978</v>
      </c>
      <c r="I1384" s="68" t="str">
        <f>VLOOKUP(C1384,СПРАВОЧНИК!B:D,2,0)</f>
        <v>КОРЕЯ</v>
      </c>
      <c r="J1384" s="68" t="str">
        <f>VLOOKUP(C1384,СПРАВОЧНИК!B:D,3,0)</f>
        <v>ИНОМАРКИ</v>
      </c>
      <c r="K1384" s="69" t="str">
        <f>VLOOKUP(СВОД2023[[#This Row],[ФО]],СПРАВОЧНИК!H:P,2,0)</f>
        <v>Северо-Кавказский ФО</v>
      </c>
    </row>
    <row r="1385" spans="1:11" x14ac:dyDescent="0.2">
      <c r="A1385" t="s">
        <v>649</v>
      </c>
      <c r="B1385" t="s">
        <v>642</v>
      </c>
      <c r="C1385" s="1" t="s">
        <v>280</v>
      </c>
      <c r="D1385" s="1" t="s">
        <v>935</v>
      </c>
      <c r="E1385" s="2">
        <v>22</v>
      </c>
      <c r="F1385" s="3">
        <v>8</v>
      </c>
      <c r="G1385" s="2">
        <v>128</v>
      </c>
      <c r="H1385" s="3">
        <v>88</v>
      </c>
      <c r="I1385" s="68" t="str">
        <f>VLOOKUP(C1385,СПРАВОЧНИК!B:D,2,0)</f>
        <v>КОРЕЯ</v>
      </c>
      <c r="J1385" s="68" t="str">
        <f>VLOOKUP(C1385,СПРАВОЧНИК!B:D,3,0)</f>
        <v>ИНОМАРКИ</v>
      </c>
      <c r="K1385" s="69" t="str">
        <f>VLOOKUP(СВОД2023[[#This Row],[ФО]],СПРАВОЧНИК!H:P,2,0)</f>
        <v>Северо-Кавказский ФО</v>
      </c>
    </row>
    <row r="1386" spans="1:11" x14ac:dyDescent="0.2">
      <c r="A1386" t="s">
        <v>649</v>
      </c>
      <c r="B1386" t="s">
        <v>642</v>
      </c>
      <c r="C1386" s="1" t="s">
        <v>291</v>
      </c>
      <c r="D1386" s="1" t="s">
        <v>293</v>
      </c>
      <c r="E1386" s="2"/>
      <c r="F1386" s="3"/>
      <c r="G1386" s="2"/>
      <c r="H1386" s="3">
        <v>1</v>
      </c>
      <c r="I1386" s="68" t="str">
        <f>VLOOKUP(C1386,СПРАВОЧНИК!B:D,2,0)</f>
        <v>ЯПОНИЯ</v>
      </c>
      <c r="J1386" s="68" t="str">
        <f>VLOOKUP(C1386,СПРАВОЧНИК!B:D,3,0)</f>
        <v>ИНОМАРКИ</v>
      </c>
      <c r="K1386" s="69" t="str">
        <f>VLOOKUP(СВОД2023[[#This Row],[ФО]],СПРАВОЧНИК!H:P,2,0)</f>
        <v>Северо-Кавказский ФО</v>
      </c>
    </row>
    <row r="1387" spans="1:11" x14ac:dyDescent="0.2">
      <c r="A1387" t="s">
        <v>649</v>
      </c>
      <c r="B1387" t="s">
        <v>642</v>
      </c>
      <c r="C1387" s="1" t="s">
        <v>291</v>
      </c>
      <c r="D1387" s="1" t="s">
        <v>294</v>
      </c>
      <c r="E1387" s="2"/>
      <c r="F1387" s="3"/>
      <c r="G1387" s="2"/>
      <c r="H1387" s="3">
        <v>1</v>
      </c>
      <c r="I1387" s="68" t="str">
        <f>VLOOKUP(C1387,СПРАВОЧНИК!B:D,2,0)</f>
        <v>ЯПОНИЯ</v>
      </c>
      <c r="J1387" s="68" t="str">
        <f>VLOOKUP(C1387,СПРАВОЧНИК!B:D,3,0)</f>
        <v>ИНОМАРКИ</v>
      </c>
      <c r="K1387" s="69" t="str">
        <f>VLOOKUP(СВОД2023[[#This Row],[ФО]],СПРАВОЧНИК!H:P,2,0)</f>
        <v>Северо-Кавказский ФО</v>
      </c>
    </row>
    <row r="1388" spans="1:11" x14ac:dyDescent="0.2">
      <c r="A1388" t="s">
        <v>649</v>
      </c>
      <c r="B1388" t="s">
        <v>642</v>
      </c>
      <c r="C1388" s="1" t="s">
        <v>291</v>
      </c>
      <c r="D1388" s="1" t="s">
        <v>296</v>
      </c>
      <c r="E1388" s="2"/>
      <c r="F1388" s="3"/>
      <c r="G1388" s="2">
        <v>1</v>
      </c>
      <c r="H1388" s="3">
        <v>1</v>
      </c>
      <c r="I1388" s="68" t="str">
        <f>VLOOKUP(C1388,СПРАВОЧНИК!B:D,2,0)</f>
        <v>ЯПОНИЯ</v>
      </c>
      <c r="J1388" s="68" t="str">
        <f>VLOOKUP(C1388,СПРАВОЧНИК!B:D,3,0)</f>
        <v>ИНОМАРКИ</v>
      </c>
      <c r="K1388" s="69" t="str">
        <f>VLOOKUP(СВОД2023[[#This Row],[ФО]],СПРАВОЧНИК!H:P,2,0)</f>
        <v>Северо-Кавказский ФО</v>
      </c>
    </row>
    <row r="1389" spans="1:11" x14ac:dyDescent="0.2">
      <c r="A1389" t="s">
        <v>649</v>
      </c>
      <c r="B1389" t="s">
        <v>642</v>
      </c>
      <c r="C1389" s="1" t="s">
        <v>300</v>
      </c>
      <c r="D1389" s="1" t="s">
        <v>301</v>
      </c>
      <c r="E1389" s="2"/>
      <c r="F1389" s="3">
        <v>1</v>
      </c>
      <c r="G1389" s="2"/>
      <c r="H1389" s="3">
        <v>3</v>
      </c>
      <c r="I1389" s="68" t="str">
        <f>VLOOKUP(C1389,СПРАВОЧНИК!B:D,2,0)</f>
        <v>ЯПОНИЯ</v>
      </c>
      <c r="J1389" s="68" t="str">
        <f>VLOOKUP(C1389,СПРАВОЧНИК!B:D,3,0)</f>
        <v>ИНОМАРКИ</v>
      </c>
      <c r="K1389" s="69" t="str">
        <f>VLOOKUP(СВОД2023[[#This Row],[ФО]],СПРАВОЧНИК!H:P,2,0)</f>
        <v>Северо-Кавказский ФО</v>
      </c>
    </row>
    <row r="1390" spans="1:11" x14ac:dyDescent="0.2">
      <c r="A1390" t="s">
        <v>649</v>
      </c>
      <c r="B1390" t="s">
        <v>642</v>
      </c>
      <c r="C1390" s="1" t="s">
        <v>302</v>
      </c>
      <c r="D1390" s="1" t="s">
        <v>304</v>
      </c>
      <c r="E1390" s="2"/>
      <c r="F1390" s="3"/>
      <c r="G1390" s="2">
        <v>3</v>
      </c>
      <c r="H1390" s="3"/>
      <c r="I1390" s="68" t="str">
        <f>VLOOKUP(C1390,СПРАВОЧНИК!B:D,2,0)</f>
        <v>КИТАЙ</v>
      </c>
      <c r="J1390" s="68" t="str">
        <f>VLOOKUP(C1390,СПРАВОЧНИК!B:D,3,0)</f>
        <v>ИНОМАРКИ</v>
      </c>
      <c r="K1390" s="69" t="str">
        <f>VLOOKUP(СВОД2023[[#This Row],[ФО]],СПРАВОЧНИК!H:P,2,0)</f>
        <v>Северо-Кавказский ФО</v>
      </c>
    </row>
    <row r="1391" spans="1:11" x14ac:dyDescent="0.2">
      <c r="A1391" t="s">
        <v>649</v>
      </c>
      <c r="B1391" t="s">
        <v>642</v>
      </c>
      <c r="C1391" s="1" t="s">
        <v>302</v>
      </c>
      <c r="D1391" s="1" t="s">
        <v>305</v>
      </c>
      <c r="E1391" s="2">
        <v>17</v>
      </c>
      <c r="F1391" s="3">
        <v>1</v>
      </c>
      <c r="G1391" s="2">
        <v>31</v>
      </c>
      <c r="H1391" s="3">
        <v>3</v>
      </c>
      <c r="I1391" s="68" t="str">
        <f>VLOOKUP(C1391,СПРАВОЧНИК!B:D,2,0)</f>
        <v>КИТАЙ</v>
      </c>
      <c r="J1391" s="68" t="str">
        <f>VLOOKUP(C1391,СПРАВОЧНИК!B:D,3,0)</f>
        <v>ИНОМАРКИ</v>
      </c>
      <c r="K1391" s="69" t="str">
        <f>VLOOKUP(СВОД2023[[#This Row],[ФО]],СПРАВОЧНИК!H:P,2,0)</f>
        <v>Северо-Кавказский ФО</v>
      </c>
    </row>
    <row r="1392" spans="1:11" x14ac:dyDescent="0.2">
      <c r="A1392" t="s">
        <v>649</v>
      </c>
      <c r="B1392" t="s">
        <v>642</v>
      </c>
      <c r="C1392" s="1" t="s">
        <v>302</v>
      </c>
      <c r="D1392" s="1" t="s">
        <v>306</v>
      </c>
      <c r="E1392" s="2"/>
      <c r="F1392" s="3"/>
      <c r="G1392" s="2">
        <v>9</v>
      </c>
      <c r="H1392" s="3"/>
      <c r="I1392" s="68" t="str">
        <f>VLOOKUP(C1392,СПРАВОЧНИК!B:D,2,0)</f>
        <v>КИТАЙ</v>
      </c>
      <c r="J1392" s="68" t="str">
        <f>VLOOKUP(C1392,СПРАВОЧНИК!B:D,3,0)</f>
        <v>ИНОМАРКИ</v>
      </c>
      <c r="K1392" s="69" t="str">
        <f>VLOOKUP(СВОД2023[[#This Row],[ФО]],СПРАВОЧНИК!H:P,2,0)</f>
        <v>Северо-Кавказский ФО</v>
      </c>
    </row>
    <row r="1393" spans="1:11" x14ac:dyDescent="0.2">
      <c r="A1393" t="s">
        <v>649</v>
      </c>
      <c r="B1393" t="s">
        <v>642</v>
      </c>
      <c r="C1393" s="1" t="s">
        <v>302</v>
      </c>
      <c r="D1393" s="1" t="s">
        <v>936</v>
      </c>
      <c r="E1393" s="2">
        <v>1</v>
      </c>
      <c r="F1393" s="3"/>
      <c r="G1393" s="2">
        <v>1</v>
      </c>
      <c r="H1393" s="3"/>
      <c r="I1393" s="68" t="str">
        <f>VLOOKUP(C1393,СПРАВОЧНИК!B:D,2,0)</f>
        <v>КИТАЙ</v>
      </c>
      <c r="J1393" s="68" t="str">
        <f>VLOOKUP(C1393,СПРАВОЧНИК!B:D,3,0)</f>
        <v>ИНОМАРКИ</v>
      </c>
      <c r="K1393" s="69" t="str">
        <f>VLOOKUP(СВОД2023[[#This Row],[ФО]],СПРАВОЧНИК!H:P,2,0)</f>
        <v>Северо-Кавказский ФО</v>
      </c>
    </row>
    <row r="1394" spans="1:11" x14ac:dyDescent="0.2">
      <c r="A1394" t="s">
        <v>649</v>
      </c>
      <c r="B1394" t="s">
        <v>642</v>
      </c>
      <c r="C1394" s="1" t="s">
        <v>302</v>
      </c>
      <c r="D1394" s="1" t="s">
        <v>307</v>
      </c>
      <c r="E1394" s="2"/>
      <c r="F1394" s="3"/>
      <c r="G1394" s="2">
        <v>1</v>
      </c>
      <c r="H1394" s="3"/>
      <c r="I1394" s="68" t="str">
        <f>VLOOKUP(C1394,СПРАВОЧНИК!B:D,2,0)</f>
        <v>КИТАЙ</v>
      </c>
      <c r="J1394" s="68" t="str">
        <f>VLOOKUP(C1394,СПРАВОЧНИК!B:D,3,0)</f>
        <v>ИНОМАРКИ</v>
      </c>
      <c r="K1394" s="69" t="str">
        <f>VLOOKUP(СВОД2023[[#This Row],[ФО]],СПРАВОЧНИК!H:P,2,0)</f>
        <v>Северо-Кавказский ФО</v>
      </c>
    </row>
    <row r="1395" spans="1:11" x14ac:dyDescent="0.2">
      <c r="A1395" t="s">
        <v>649</v>
      </c>
      <c r="B1395" t="s">
        <v>642</v>
      </c>
      <c r="C1395" s="1" t="s">
        <v>302</v>
      </c>
      <c r="D1395" s="1" t="s">
        <v>311</v>
      </c>
      <c r="E1395" s="2"/>
      <c r="F1395" s="3">
        <v>2</v>
      </c>
      <c r="G1395" s="2"/>
      <c r="H1395" s="3">
        <v>2</v>
      </c>
      <c r="I1395" s="68" t="str">
        <f>VLOOKUP(C1395,СПРАВОЧНИК!B:D,2,0)</f>
        <v>КИТАЙ</v>
      </c>
      <c r="J1395" s="68" t="str">
        <f>VLOOKUP(C1395,СПРАВОЧНИК!B:D,3,0)</f>
        <v>ИНОМАРКИ</v>
      </c>
      <c r="K1395" s="69" t="str">
        <f>VLOOKUP(СВОД2023[[#This Row],[ФО]],СПРАВОЧНИК!H:P,2,0)</f>
        <v>Северо-Кавказский ФО</v>
      </c>
    </row>
    <row r="1396" spans="1:11" x14ac:dyDescent="0.2">
      <c r="A1396" t="s">
        <v>649</v>
      </c>
      <c r="B1396" t="s">
        <v>642</v>
      </c>
      <c r="C1396" s="1" t="s">
        <v>319</v>
      </c>
      <c r="D1396" s="1" t="s">
        <v>322</v>
      </c>
      <c r="E1396" s="2"/>
      <c r="F1396" s="3"/>
      <c r="G1396" s="2">
        <v>5</v>
      </c>
      <c r="H1396" s="3"/>
      <c r="I1396" s="68" t="str">
        <f>VLOOKUP(C1396,СПРАВОЧНИК!B:D,2,0)</f>
        <v>США</v>
      </c>
      <c r="J1396" s="68" t="str">
        <f>VLOOKUP(C1396,СПРАВОЧНИК!B:D,3,0)</f>
        <v>ИНОМАРКИ</v>
      </c>
      <c r="K1396" s="69" t="str">
        <f>VLOOKUP(СВОД2023[[#This Row],[ФО]],СПРАВОЧНИК!H:P,2,0)</f>
        <v>Северо-Кавказский ФО</v>
      </c>
    </row>
    <row r="1397" spans="1:11" x14ac:dyDescent="0.2">
      <c r="A1397" t="s">
        <v>649</v>
      </c>
      <c r="B1397" t="s">
        <v>642</v>
      </c>
      <c r="C1397" s="1" t="s">
        <v>319</v>
      </c>
      <c r="D1397" s="1" t="s">
        <v>324</v>
      </c>
      <c r="E1397" s="2"/>
      <c r="F1397" s="3"/>
      <c r="G1397" s="2">
        <v>1</v>
      </c>
      <c r="H1397" s="3"/>
      <c r="I1397" s="68" t="str">
        <f>VLOOKUP(C1397,СПРАВОЧНИК!B:D,2,0)</f>
        <v>США</v>
      </c>
      <c r="J1397" s="68" t="str">
        <f>VLOOKUP(C1397,СПРАВОЧНИК!B:D,3,0)</f>
        <v>ИНОМАРКИ</v>
      </c>
      <c r="K1397" s="69" t="str">
        <f>VLOOKUP(СВОД2023[[#This Row],[ФО]],СПРАВОЧНИК!H:P,2,0)</f>
        <v>Северо-Кавказский ФО</v>
      </c>
    </row>
    <row r="1398" spans="1:11" x14ac:dyDescent="0.2">
      <c r="A1398" t="s">
        <v>649</v>
      </c>
      <c r="B1398" t="s">
        <v>642</v>
      </c>
      <c r="C1398" s="1" t="s">
        <v>319</v>
      </c>
      <c r="D1398" s="1" t="s">
        <v>325</v>
      </c>
      <c r="E1398" s="2">
        <v>2</v>
      </c>
      <c r="F1398" s="3"/>
      <c r="G1398" s="2">
        <v>11</v>
      </c>
      <c r="H1398" s="3"/>
      <c r="I1398" s="68" t="str">
        <f>VLOOKUP(C1398,СПРАВОЧНИК!B:D,2,0)</f>
        <v>США</v>
      </c>
      <c r="J1398" s="68" t="str">
        <f>VLOOKUP(C1398,СПРАВОЧНИК!B:D,3,0)</f>
        <v>ИНОМАРКИ</v>
      </c>
      <c r="K1398" s="69" t="str">
        <f>VLOOKUP(СВОД2023[[#This Row],[ФО]],СПРАВОЧНИК!H:P,2,0)</f>
        <v>Северо-Кавказский ФО</v>
      </c>
    </row>
    <row r="1399" spans="1:11" x14ac:dyDescent="0.2">
      <c r="A1399" t="s">
        <v>649</v>
      </c>
      <c r="B1399" t="s">
        <v>642</v>
      </c>
      <c r="C1399" s="1" t="s">
        <v>615</v>
      </c>
      <c r="D1399" s="1" t="s">
        <v>1012</v>
      </c>
      <c r="E1399" s="2"/>
      <c r="F1399" s="3"/>
      <c r="G1399" s="2">
        <v>1</v>
      </c>
      <c r="H1399" s="3"/>
      <c r="I1399" s="68" t="str">
        <f>VLOOKUP(C1399,СПРАВОЧНИК!B:D,2,0)</f>
        <v>КИТАЙ</v>
      </c>
      <c r="J1399" s="68" t="str">
        <f>VLOOKUP(C1399,СПРАВОЧНИК!B:D,3,0)</f>
        <v>ИНОМАРКИ</v>
      </c>
      <c r="K1399" s="69" t="str">
        <f>VLOOKUP(СВОД2023[[#This Row],[ФО]],СПРАВОЧНИК!H:P,2,0)</f>
        <v>Северо-Кавказский ФО</v>
      </c>
    </row>
    <row r="1400" spans="1:11" x14ac:dyDescent="0.2">
      <c r="A1400" t="s">
        <v>649</v>
      </c>
      <c r="B1400" t="s">
        <v>642</v>
      </c>
      <c r="C1400" s="1" t="s">
        <v>328</v>
      </c>
      <c r="D1400" s="1" t="s">
        <v>329</v>
      </c>
      <c r="E1400" s="2">
        <v>23</v>
      </c>
      <c r="F1400" s="3"/>
      <c r="G1400" s="2">
        <v>37</v>
      </c>
      <c r="H1400" s="3"/>
      <c r="I1400" s="68" t="str">
        <f>VLOOKUP(C1400,СПРАВОЧНИК!B:D,2,0)</f>
        <v>КИТАЙ</v>
      </c>
      <c r="J1400" s="68" t="str">
        <f>VLOOKUP(C1400,СПРАВОЧНИК!B:D,3,0)</f>
        <v>ИНОМАРКИ</v>
      </c>
      <c r="K1400" s="69" t="str">
        <f>VLOOKUP(СВОД2023[[#This Row],[ФО]],СПРАВОЧНИК!H:P,2,0)</f>
        <v>Северо-Кавказский ФО</v>
      </c>
    </row>
    <row r="1401" spans="1:11" x14ac:dyDescent="0.2">
      <c r="A1401" t="s">
        <v>649</v>
      </c>
      <c r="B1401" t="s">
        <v>642</v>
      </c>
      <c r="C1401" s="1" t="s">
        <v>331</v>
      </c>
      <c r="D1401" s="1" t="s">
        <v>1065</v>
      </c>
      <c r="E1401" s="2"/>
      <c r="F1401" s="3"/>
      <c r="G1401" s="2">
        <v>1</v>
      </c>
      <c r="H1401" s="3"/>
      <c r="I1401" s="68" t="str">
        <f>VLOOKUP(C1401,СПРАВОЧНИК!B:D,2,0)</f>
        <v>КОРЕЯ</v>
      </c>
      <c r="J1401" s="68" t="str">
        <f>VLOOKUP(C1401,СПРАВОЧНИК!B:D,3,0)</f>
        <v>ИНОМАРКИ</v>
      </c>
      <c r="K1401" s="69" t="str">
        <f>VLOOKUP(СВОД2023[[#This Row],[ФО]],СПРАВОЧНИК!H:P,2,0)</f>
        <v>Северо-Кавказский ФО</v>
      </c>
    </row>
    <row r="1402" spans="1:11" x14ac:dyDescent="0.2">
      <c r="A1402" t="s">
        <v>649</v>
      </c>
      <c r="B1402" t="s">
        <v>642</v>
      </c>
      <c r="C1402" s="1" t="s">
        <v>331</v>
      </c>
      <c r="D1402" s="1" t="s">
        <v>937</v>
      </c>
      <c r="E1402" s="2">
        <v>10</v>
      </c>
      <c r="F1402" s="3">
        <v>5</v>
      </c>
      <c r="G1402" s="2">
        <v>46</v>
      </c>
      <c r="H1402" s="3">
        <v>32</v>
      </c>
      <c r="I1402" s="68" t="str">
        <f>VLOOKUP(C1402,СПРАВОЧНИК!B:D,2,0)</f>
        <v>КОРЕЯ</v>
      </c>
      <c r="J1402" s="68" t="str">
        <f>VLOOKUP(C1402,СПРАВОЧНИК!B:D,3,0)</f>
        <v>ИНОМАРКИ</v>
      </c>
      <c r="K1402" s="69" t="str">
        <f>VLOOKUP(СВОД2023[[#This Row],[ФО]],СПРАВОЧНИК!H:P,2,0)</f>
        <v>Северо-Кавказский ФО</v>
      </c>
    </row>
    <row r="1403" spans="1:11" x14ac:dyDescent="0.2">
      <c r="A1403" t="s">
        <v>649</v>
      </c>
      <c r="B1403" t="s">
        <v>642</v>
      </c>
      <c r="C1403" s="1" t="s">
        <v>331</v>
      </c>
      <c r="D1403" s="1" t="s">
        <v>938</v>
      </c>
      <c r="E1403" s="2">
        <v>5</v>
      </c>
      <c r="F1403" s="3">
        <v>1</v>
      </c>
      <c r="G1403" s="2">
        <v>25</v>
      </c>
      <c r="H1403" s="3">
        <v>43</v>
      </c>
      <c r="I1403" s="68" t="str">
        <f>VLOOKUP(C1403,СПРАВОЧНИК!B:D,2,0)</f>
        <v>КОРЕЯ</v>
      </c>
      <c r="J1403" s="68" t="str">
        <f>VLOOKUP(C1403,СПРАВОЧНИК!B:D,3,0)</f>
        <v>ИНОМАРКИ</v>
      </c>
      <c r="K1403" s="69" t="str">
        <f>VLOOKUP(СВОД2023[[#This Row],[ФО]],СПРАВОЧНИК!H:P,2,0)</f>
        <v>Северо-Кавказский ФО</v>
      </c>
    </row>
    <row r="1404" spans="1:11" x14ac:dyDescent="0.2">
      <c r="A1404" t="s">
        <v>649</v>
      </c>
      <c r="B1404" t="s">
        <v>642</v>
      </c>
      <c r="C1404" s="1" t="s">
        <v>331</v>
      </c>
      <c r="D1404" s="1" t="s">
        <v>939</v>
      </c>
      <c r="E1404" s="2">
        <v>5</v>
      </c>
      <c r="F1404" s="3">
        <v>16</v>
      </c>
      <c r="G1404" s="2">
        <v>103</v>
      </c>
      <c r="H1404" s="3">
        <v>162</v>
      </c>
      <c r="I1404" s="68" t="str">
        <f>VLOOKUP(C1404,СПРАВОЧНИК!B:D,2,0)</f>
        <v>КОРЕЯ</v>
      </c>
      <c r="J1404" s="68" t="str">
        <f>VLOOKUP(C1404,СПРАВОЧНИК!B:D,3,0)</f>
        <v>ИНОМАРКИ</v>
      </c>
      <c r="K1404" s="69" t="str">
        <f>VLOOKUP(СВОД2023[[#This Row],[ФО]],СПРАВОЧНИК!H:P,2,0)</f>
        <v>Северо-Кавказский ФО</v>
      </c>
    </row>
    <row r="1405" spans="1:11" x14ac:dyDescent="0.2">
      <c r="A1405" t="s">
        <v>649</v>
      </c>
      <c r="B1405" t="s">
        <v>642</v>
      </c>
      <c r="C1405" s="1" t="s">
        <v>331</v>
      </c>
      <c r="D1405" s="1" t="s">
        <v>1015</v>
      </c>
      <c r="E1405" s="2">
        <v>1</v>
      </c>
      <c r="F1405" s="3"/>
      <c r="G1405" s="2">
        <v>5</v>
      </c>
      <c r="H1405" s="3"/>
      <c r="I1405" s="68" t="str">
        <f>VLOOKUP(C1405,СПРАВОЧНИК!B:D,2,0)</f>
        <v>КОРЕЯ</v>
      </c>
      <c r="J1405" s="68" t="str">
        <f>VLOOKUP(C1405,СПРАВОЧНИК!B:D,3,0)</f>
        <v>ИНОМАРКИ</v>
      </c>
      <c r="K1405" s="69" t="str">
        <f>VLOOKUP(СВОД2023[[#This Row],[ФО]],СПРАВОЧНИК!H:P,2,0)</f>
        <v>Северо-Кавказский ФО</v>
      </c>
    </row>
    <row r="1406" spans="1:11" x14ac:dyDescent="0.2">
      <c r="A1406" t="s">
        <v>649</v>
      </c>
      <c r="B1406" t="s">
        <v>642</v>
      </c>
      <c r="C1406" s="1" t="s">
        <v>331</v>
      </c>
      <c r="D1406" s="1" t="s">
        <v>333</v>
      </c>
      <c r="E1406" s="2"/>
      <c r="F1406" s="3"/>
      <c r="G1406" s="2">
        <v>1</v>
      </c>
      <c r="H1406" s="3"/>
      <c r="I1406" s="68" t="str">
        <f>VLOOKUP(C1406,СПРАВОЧНИК!B:D,2,0)</f>
        <v>КОРЕЯ</v>
      </c>
      <c r="J1406" s="68" t="str">
        <f>VLOOKUP(C1406,СПРАВОЧНИК!B:D,3,0)</f>
        <v>ИНОМАРКИ</v>
      </c>
      <c r="K1406" s="69" t="str">
        <f>VLOOKUP(СВОД2023[[#This Row],[ФО]],СПРАВОЧНИК!H:P,2,0)</f>
        <v>Северо-Кавказский ФО</v>
      </c>
    </row>
    <row r="1407" spans="1:11" x14ac:dyDescent="0.2">
      <c r="A1407" t="s">
        <v>649</v>
      </c>
      <c r="B1407" t="s">
        <v>642</v>
      </c>
      <c r="C1407" s="1" t="s">
        <v>331</v>
      </c>
      <c r="D1407" s="1" t="s">
        <v>334</v>
      </c>
      <c r="E1407" s="2">
        <v>11</v>
      </c>
      <c r="F1407" s="3">
        <v>12</v>
      </c>
      <c r="G1407" s="2">
        <v>83</v>
      </c>
      <c r="H1407" s="3">
        <v>62</v>
      </c>
      <c r="I1407" s="68" t="str">
        <f>VLOOKUP(C1407,СПРАВОЧНИК!B:D,2,0)</f>
        <v>КОРЕЯ</v>
      </c>
      <c r="J1407" s="68" t="str">
        <f>VLOOKUP(C1407,СПРАВОЧНИК!B:D,3,0)</f>
        <v>ИНОМАРКИ</v>
      </c>
      <c r="K1407" s="69" t="str">
        <f>VLOOKUP(СВОД2023[[#This Row],[ФО]],СПРАВОЧНИК!H:P,2,0)</f>
        <v>Северо-Кавказский ФО</v>
      </c>
    </row>
    <row r="1408" spans="1:11" x14ac:dyDescent="0.2">
      <c r="A1408" t="s">
        <v>649</v>
      </c>
      <c r="B1408" t="s">
        <v>642</v>
      </c>
      <c r="C1408" s="1" t="s">
        <v>331</v>
      </c>
      <c r="D1408" s="1" t="s">
        <v>336</v>
      </c>
      <c r="E1408" s="2"/>
      <c r="F1408" s="3"/>
      <c r="G1408" s="2">
        <v>5</v>
      </c>
      <c r="H1408" s="3"/>
      <c r="I1408" s="68" t="str">
        <f>VLOOKUP(C1408,СПРАВОЧНИК!B:D,2,0)</f>
        <v>КОРЕЯ</v>
      </c>
      <c r="J1408" s="68" t="str">
        <f>VLOOKUP(C1408,СПРАВОЧНИК!B:D,3,0)</f>
        <v>ИНОМАРКИ</v>
      </c>
      <c r="K1408" s="69" t="str">
        <f>VLOOKUP(СВОД2023[[#This Row],[ФО]],СПРАВОЧНИК!H:P,2,0)</f>
        <v>Северо-Кавказский ФО</v>
      </c>
    </row>
    <row r="1409" spans="1:11" x14ac:dyDescent="0.2">
      <c r="A1409" t="s">
        <v>649</v>
      </c>
      <c r="B1409" t="s">
        <v>642</v>
      </c>
      <c r="C1409" s="1" t="s">
        <v>331</v>
      </c>
      <c r="D1409" s="1" t="s">
        <v>337</v>
      </c>
      <c r="E1409" s="2"/>
      <c r="F1409" s="3"/>
      <c r="G1409" s="2">
        <v>1</v>
      </c>
      <c r="H1409" s="3"/>
      <c r="I1409" s="68" t="str">
        <f>VLOOKUP(C1409,СПРАВОЧНИК!B:D,2,0)</f>
        <v>КОРЕЯ</v>
      </c>
      <c r="J1409" s="68" t="str">
        <f>VLOOKUP(C1409,СПРАВОЧНИК!B:D,3,0)</f>
        <v>ИНОМАРКИ</v>
      </c>
      <c r="K1409" s="69" t="str">
        <f>VLOOKUP(СВОД2023[[#This Row],[ФО]],СПРАВОЧНИК!H:P,2,0)</f>
        <v>Северо-Кавказский ФО</v>
      </c>
    </row>
    <row r="1410" spans="1:11" x14ac:dyDescent="0.2">
      <c r="A1410" t="s">
        <v>649</v>
      </c>
      <c r="B1410" t="s">
        <v>642</v>
      </c>
      <c r="C1410" s="1" t="s">
        <v>331</v>
      </c>
      <c r="D1410" s="1" t="s">
        <v>338</v>
      </c>
      <c r="E1410" s="2"/>
      <c r="F1410" s="3"/>
      <c r="G1410" s="2"/>
      <c r="H1410" s="3">
        <v>1</v>
      </c>
      <c r="I1410" s="68" t="str">
        <f>VLOOKUP(C1410,СПРАВОЧНИК!B:D,2,0)</f>
        <v>КОРЕЯ</v>
      </c>
      <c r="J1410" s="68" t="str">
        <f>VLOOKUP(C1410,СПРАВОЧНИК!B:D,3,0)</f>
        <v>ИНОМАРКИ</v>
      </c>
      <c r="K1410" s="69" t="str">
        <f>VLOOKUP(СВОД2023[[#This Row],[ФО]],СПРАВОЧНИК!H:P,2,0)</f>
        <v>Северо-Кавказский ФО</v>
      </c>
    </row>
    <row r="1411" spans="1:11" x14ac:dyDescent="0.2">
      <c r="A1411" t="s">
        <v>649</v>
      </c>
      <c r="B1411" t="s">
        <v>642</v>
      </c>
      <c r="C1411" s="1" t="s">
        <v>331</v>
      </c>
      <c r="D1411" s="1" t="s">
        <v>339</v>
      </c>
      <c r="E1411" s="2">
        <v>2</v>
      </c>
      <c r="F1411" s="3"/>
      <c r="G1411" s="2">
        <v>8</v>
      </c>
      <c r="H1411" s="3"/>
      <c r="I1411" s="68" t="str">
        <f>VLOOKUP(C1411,СПРАВОЧНИК!B:D,2,0)</f>
        <v>КОРЕЯ</v>
      </c>
      <c r="J1411" s="68" t="str">
        <f>VLOOKUP(C1411,СПРАВОЧНИК!B:D,3,0)</f>
        <v>ИНОМАРКИ</v>
      </c>
      <c r="K1411" s="69" t="str">
        <f>VLOOKUP(СВОД2023[[#This Row],[ФО]],СПРАВОЧНИК!H:P,2,0)</f>
        <v>Северо-Кавказский ФО</v>
      </c>
    </row>
    <row r="1412" spans="1:11" x14ac:dyDescent="0.2">
      <c r="A1412" t="s">
        <v>649</v>
      </c>
      <c r="B1412" t="s">
        <v>642</v>
      </c>
      <c r="C1412" s="1" t="s">
        <v>331</v>
      </c>
      <c r="D1412" s="1" t="s">
        <v>340</v>
      </c>
      <c r="E1412" s="2"/>
      <c r="F1412" s="3"/>
      <c r="G1412" s="2">
        <v>1</v>
      </c>
      <c r="H1412" s="3"/>
      <c r="I1412" s="68" t="str">
        <f>VLOOKUP(C1412,СПРАВОЧНИК!B:D,2,0)</f>
        <v>КОРЕЯ</v>
      </c>
      <c r="J1412" s="68" t="str">
        <f>VLOOKUP(C1412,СПРАВОЧНИК!B:D,3,0)</f>
        <v>ИНОМАРКИ</v>
      </c>
      <c r="K1412" s="69" t="str">
        <f>VLOOKUP(СВОД2023[[#This Row],[ФО]],СПРАВОЧНИК!H:P,2,0)</f>
        <v>Северо-Кавказский ФО</v>
      </c>
    </row>
    <row r="1413" spans="1:11" x14ac:dyDescent="0.2">
      <c r="A1413" t="s">
        <v>649</v>
      </c>
      <c r="B1413" t="s">
        <v>642</v>
      </c>
      <c r="C1413" s="1" t="s">
        <v>331</v>
      </c>
      <c r="D1413" s="1" t="s">
        <v>942</v>
      </c>
      <c r="E1413" s="2">
        <v>9</v>
      </c>
      <c r="F1413" s="3"/>
      <c r="G1413" s="2">
        <v>22</v>
      </c>
      <c r="H1413" s="3">
        <v>4</v>
      </c>
      <c r="I1413" s="68" t="str">
        <f>VLOOKUP(C1413,СПРАВОЧНИК!B:D,2,0)</f>
        <v>КОРЕЯ</v>
      </c>
      <c r="J1413" s="68" t="str">
        <f>VLOOKUP(C1413,СПРАВОЧНИК!B:D,3,0)</f>
        <v>ИНОМАРКИ</v>
      </c>
      <c r="K1413" s="69" t="str">
        <f>VLOOKUP(СВОД2023[[#This Row],[ФО]],СПРАВОЧНИК!H:P,2,0)</f>
        <v>Северо-Кавказский ФО</v>
      </c>
    </row>
    <row r="1414" spans="1:11" x14ac:dyDescent="0.2">
      <c r="A1414" t="s">
        <v>649</v>
      </c>
      <c r="B1414" t="s">
        <v>642</v>
      </c>
      <c r="C1414" s="1" t="s">
        <v>331</v>
      </c>
      <c r="D1414" s="1" t="s">
        <v>943</v>
      </c>
      <c r="E1414" s="2">
        <v>1</v>
      </c>
      <c r="F1414" s="3">
        <v>4</v>
      </c>
      <c r="G1414" s="2">
        <v>6</v>
      </c>
      <c r="H1414" s="3">
        <v>12</v>
      </c>
      <c r="I1414" s="68" t="str">
        <f>VLOOKUP(C1414,СПРАВОЧНИК!B:D,2,0)</f>
        <v>КОРЕЯ</v>
      </c>
      <c r="J1414" s="68" t="str">
        <f>VLOOKUP(C1414,СПРАВОЧНИК!B:D,3,0)</f>
        <v>ИНОМАРКИ</v>
      </c>
      <c r="K1414" s="69" t="str">
        <f>VLOOKUP(СВОД2023[[#This Row],[ФО]],СПРАВОЧНИК!H:P,2,0)</f>
        <v>Северо-Кавказский ФО</v>
      </c>
    </row>
    <row r="1415" spans="1:11" x14ac:dyDescent="0.2">
      <c r="A1415" t="s">
        <v>649</v>
      </c>
      <c r="B1415" t="s">
        <v>642</v>
      </c>
      <c r="C1415" s="1" t="s">
        <v>331</v>
      </c>
      <c r="D1415" s="1" t="s">
        <v>944</v>
      </c>
      <c r="E1415" s="2">
        <v>8</v>
      </c>
      <c r="F1415" s="3">
        <v>81</v>
      </c>
      <c r="G1415" s="2">
        <v>129</v>
      </c>
      <c r="H1415" s="3">
        <v>913</v>
      </c>
      <c r="I1415" s="68" t="str">
        <f>VLOOKUP(C1415,СПРАВОЧНИК!B:D,2,0)</f>
        <v>КОРЕЯ</v>
      </c>
      <c r="J1415" s="68" t="str">
        <f>VLOOKUP(C1415,СПРАВОЧНИК!B:D,3,0)</f>
        <v>ИНОМАРКИ</v>
      </c>
      <c r="K1415" s="69" t="str">
        <f>VLOOKUP(СВОД2023[[#This Row],[ФО]],СПРАВОЧНИК!H:P,2,0)</f>
        <v>Северо-Кавказский ФО</v>
      </c>
    </row>
    <row r="1416" spans="1:11" x14ac:dyDescent="0.2">
      <c r="A1416" t="s">
        <v>649</v>
      </c>
      <c r="B1416" t="s">
        <v>642</v>
      </c>
      <c r="C1416" s="1" t="s">
        <v>331</v>
      </c>
      <c r="D1416" s="1" t="s">
        <v>945</v>
      </c>
      <c r="E1416" s="2">
        <v>3</v>
      </c>
      <c r="F1416" s="3">
        <v>10</v>
      </c>
      <c r="G1416" s="2">
        <v>41</v>
      </c>
      <c r="H1416" s="3">
        <v>124</v>
      </c>
      <c r="I1416" s="68" t="str">
        <f>VLOOKUP(C1416,СПРАВОЧНИК!B:D,2,0)</f>
        <v>КОРЕЯ</v>
      </c>
      <c r="J1416" s="68" t="str">
        <f>VLOOKUP(C1416,СПРАВОЧНИК!B:D,3,0)</f>
        <v>ИНОМАРКИ</v>
      </c>
      <c r="K1416" s="69" t="str">
        <f>VLOOKUP(СВОД2023[[#This Row],[ФО]],СПРАВОЧНИК!H:P,2,0)</f>
        <v>Северо-Кавказский ФО</v>
      </c>
    </row>
    <row r="1417" spans="1:11" x14ac:dyDescent="0.2">
      <c r="A1417" t="s">
        <v>649</v>
      </c>
      <c r="B1417" t="s">
        <v>642</v>
      </c>
      <c r="C1417" s="1" t="s">
        <v>331</v>
      </c>
      <c r="D1417" s="1" t="s">
        <v>946</v>
      </c>
      <c r="E1417" s="2">
        <v>13</v>
      </c>
      <c r="F1417" s="3">
        <v>3</v>
      </c>
      <c r="G1417" s="2">
        <v>91</v>
      </c>
      <c r="H1417" s="3">
        <v>36</v>
      </c>
      <c r="I1417" s="68" t="str">
        <f>VLOOKUP(C1417,СПРАВОЧНИК!B:D,2,0)</f>
        <v>КОРЕЯ</v>
      </c>
      <c r="J1417" s="68" t="str">
        <f>VLOOKUP(C1417,СПРАВОЧНИК!B:D,3,0)</f>
        <v>ИНОМАРКИ</v>
      </c>
      <c r="K1417" s="69" t="str">
        <f>VLOOKUP(СВОД2023[[#This Row],[ФО]],СПРАВОЧНИК!H:P,2,0)</f>
        <v>Северо-Кавказский ФО</v>
      </c>
    </row>
    <row r="1418" spans="1:11" x14ac:dyDescent="0.2">
      <c r="A1418" t="s">
        <v>649</v>
      </c>
      <c r="B1418" t="s">
        <v>642</v>
      </c>
      <c r="C1418" s="1" t="s">
        <v>331</v>
      </c>
      <c r="D1418" s="1" t="s">
        <v>947</v>
      </c>
      <c r="E1418" s="2">
        <v>1</v>
      </c>
      <c r="F1418" s="3">
        <v>6</v>
      </c>
      <c r="G1418" s="2">
        <v>13</v>
      </c>
      <c r="H1418" s="3">
        <v>45</v>
      </c>
      <c r="I1418" s="68" t="str">
        <f>VLOOKUP(C1418,СПРАВОЧНИК!B:D,2,0)</f>
        <v>КОРЕЯ</v>
      </c>
      <c r="J1418" s="68" t="str">
        <f>VLOOKUP(C1418,СПРАВОЧНИК!B:D,3,0)</f>
        <v>ИНОМАРКИ</v>
      </c>
      <c r="K1418" s="69" t="str">
        <f>VLOOKUP(СВОД2023[[#This Row],[ФО]],СПРАВОЧНИК!H:P,2,0)</f>
        <v>Северо-Кавказский ФО</v>
      </c>
    </row>
    <row r="1419" spans="1:11" x14ac:dyDescent="0.2">
      <c r="A1419" t="s">
        <v>649</v>
      </c>
      <c r="B1419" t="s">
        <v>642</v>
      </c>
      <c r="C1419" s="1" t="s">
        <v>331</v>
      </c>
      <c r="D1419" s="1" t="s">
        <v>948</v>
      </c>
      <c r="E1419" s="2">
        <v>50</v>
      </c>
      <c r="F1419" s="3">
        <v>13</v>
      </c>
      <c r="G1419" s="2">
        <v>201</v>
      </c>
      <c r="H1419" s="3">
        <v>101</v>
      </c>
      <c r="I1419" s="68" t="str">
        <f>VLOOKUP(C1419,СПРАВОЧНИК!B:D,2,0)</f>
        <v>КОРЕЯ</v>
      </c>
      <c r="J1419" s="68" t="str">
        <f>VLOOKUP(C1419,СПРАВОЧНИК!B:D,3,0)</f>
        <v>ИНОМАРКИ</v>
      </c>
      <c r="K1419" s="69" t="str">
        <f>VLOOKUP(СВОД2023[[#This Row],[ФО]],СПРАВОЧНИК!H:P,2,0)</f>
        <v>Северо-Кавказский ФО</v>
      </c>
    </row>
    <row r="1420" spans="1:11" x14ac:dyDescent="0.2">
      <c r="A1420" t="s">
        <v>649</v>
      </c>
      <c r="B1420" t="s">
        <v>642</v>
      </c>
      <c r="C1420" s="1" t="s">
        <v>331</v>
      </c>
      <c r="D1420" s="1" t="s">
        <v>1017</v>
      </c>
      <c r="E1420" s="2">
        <v>1</v>
      </c>
      <c r="F1420" s="3"/>
      <c r="G1420" s="2">
        <v>5</v>
      </c>
      <c r="H1420" s="3">
        <v>3</v>
      </c>
      <c r="I1420" s="68" t="str">
        <f>VLOOKUP(C1420,СПРАВОЧНИК!B:D,2,0)</f>
        <v>КОРЕЯ</v>
      </c>
      <c r="J1420" s="68" t="str">
        <f>VLOOKUP(C1420,СПРАВОЧНИК!B:D,3,0)</f>
        <v>ИНОМАРКИ</v>
      </c>
      <c r="K1420" s="69" t="str">
        <f>VLOOKUP(СВОД2023[[#This Row],[ФО]],СПРАВОЧНИК!H:P,2,0)</f>
        <v>Северо-Кавказский ФО</v>
      </c>
    </row>
    <row r="1421" spans="1:11" x14ac:dyDescent="0.2">
      <c r="A1421" t="s">
        <v>649</v>
      </c>
      <c r="B1421" t="s">
        <v>642</v>
      </c>
      <c r="C1421" s="1" t="s">
        <v>343</v>
      </c>
      <c r="D1421" s="1" t="s">
        <v>344</v>
      </c>
      <c r="E1421" s="2">
        <v>121</v>
      </c>
      <c r="F1421" s="3">
        <v>16</v>
      </c>
      <c r="G1421" s="2">
        <v>620</v>
      </c>
      <c r="H1421" s="3">
        <v>178</v>
      </c>
      <c r="I1421" s="68" t="str">
        <f>VLOOKUP(C1421,СПРАВОЧНИК!B:D,2,0)</f>
        <v>РОССИЯ</v>
      </c>
      <c r="J1421" s="68" t="str">
        <f>VLOOKUP(C1421,СПРАВОЧНИК!B:D,3,0)</f>
        <v>ОТЕЧЕСТВЕННЫЕ</v>
      </c>
      <c r="K1421" s="69" t="str">
        <f>VLOOKUP(СВОД2023[[#This Row],[ФО]],СПРАВОЧНИК!H:P,2,0)</f>
        <v>Северо-Кавказский ФО</v>
      </c>
    </row>
    <row r="1422" spans="1:11" x14ac:dyDescent="0.2">
      <c r="A1422" t="s">
        <v>649</v>
      </c>
      <c r="B1422" t="s">
        <v>642</v>
      </c>
      <c r="C1422" s="1" t="s">
        <v>343</v>
      </c>
      <c r="D1422" s="1" t="s">
        <v>345</v>
      </c>
      <c r="E1422" s="2">
        <v>112</v>
      </c>
      <c r="F1422" s="3">
        <v>23</v>
      </c>
      <c r="G1422" s="2">
        <v>600</v>
      </c>
      <c r="H1422" s="3">
        <v>257</v>
      </c>
      <c r="I1422" s="68" t="str">
        <f>VLOOKUP(C1422,СПРАВОЧНИК!B:D,2,0)</f>
        <v>РОССИЯ</v>
      </c>
      <c r="J1422" s="68" t="str">
        <f>VLOOKUP(C1422,СПРАВОЧНИК!B:D,3,0)</f>
        <v>ОТЕЧЕСТВЕННЫЕ</v>
      </c>
      <c r="K1422" s="69" t="str">
        <f>VLOOKUP(СВОД2023[[#This Row],[ФО]],СПРАВОЧНИК!H:P,2,0)</f>
        <v>Северо-Кавказский ФО</v>
      </c>
    </row>
    <row r="1423" spans="1:11" x14ac:dyDescent="0.2">
      <c r="A1423" t="s">
        <v>649</v>
      </c>
      <c r="B1423" t="s">
        <v>642</v>
      </c>
      <c r="C1423" s="1" t="s">
        <v>343</v>
      </c>
      <c r="D1423" s="1" t="s">
        <v>346</v>
      </c>
      <c r="E1423" s="2"/>
      <c r="F1423" s="3">
        <v>7</v>
      </c>
      <c r="G1423" s="2">
        <v>6</v>
      </c>
      <c r="H1423" s="3">
        <v>48</v>
      </c>
      <c r="I1423" s="68" t="str">
        <f>VLOOKUP(C1423,СПРАВОЧНИК!B:D,2,0)</f>
        <v>РОССИЯ</v>
      </c>
      <c r="J1423" s="68" t="str">
        <f>VLOOKUP(C1423,СПРАВОЧНИК!B:D,3,0)</f>
        <v>ОТЕЧЕСТВЕННЫЕ</v>
      </c>
      <c r="K1423" s="69" t="str">
        <f>VLOOKUP(СВОД2023[[#This Row],[ФО]],СПРАВОЧНИК!H:P,2,0)</f>
        <v>Северо-Кавказский ФО</v>
      </c>
    </row>
    <row r="1424" spans="1:11" x14ac:dyDescent="0.2">
      <c r="A1424" t="s">
        <v>649</v>
      </c>
      <c r="B1424" t="s">
        <v>642</v>
      </c>
      <c r="C1424" s="1" t="s">
        <v>343</v>
      </c>
      <c r="D1424" s="1" t="s">
        <v>347</v>
      </c>
      <c r="E1424" s="2">
        <v>876</v>
      </c>
      <c r="F1424" s="3">
        <v>163</v>
      </c>
      <c r="G1424" s="2">
        <v>4821</v>
      </c>
      <c r="H1424" s="3">
        <v>1210</v>
      </c>
      <c r="I1424" s="68" t="str">
        <f>VLOOKUP(C1424,СПРАВОЧНИК!B:D,2,0)</f>
        <v>РОССИЯ</v>
      </c>
      <c r="J1424" s="68" t="str">
        <f>VLOOKUP(C1424,СПРАВОЧНИК!B:D,3,0)</f>
        <v>ОТЕЧЕСТВЕННЫЕ</v>
      </c>
      <c r="K1424" s="69" t="str">
        <f>VLOOKUP(СВОД2023[[#This Row],[ФО]],СПРАВОЧНИК!H:P,2,0)</f>
        <v>Северо-Кавказский ФО</v>
      </c>
    </row>
    <row r="1425" spans="1:11" x14ac:dyDescent="0.2">
      <c r="A1425" t="s">
        <v>649</v>
      </c>
      <c r="B1425" t="s">
        <v>642</v>
      </c>
      <c r="C1425" s="1" t="s">
        <v>343</v>
      </c>
      <c r="D1425" s="1" t="s">
        <v>348</v>
      </c>
      <c r="E1425" s="2">
        <v>146</v>
      </c>
      <c r="F1425" s="3">
        <v>24</v>
      </c>
      <c r="G1425" s="2">
        <v>1067</v>
      </c>
      <c r="H1425" s="3">
        <v>154</v>
      </c>
      <c r="I1425" s="68" t="str">
        <f>VLOOKUP(C1425,СПРАВОЧНИК!B:D,2,0)</f>
        <v>РОССИЯ</v>
      </c>
      <c r="J1425" s="68" t="str">
        <f>VLOOKUP(C1425,СПРАВОЧНИК!B:D,3,0)</f>
        <v>ОТЕЧЕСТВЕННЫЕ</v>
      </c>
      <c r="K1425" s="69" t="str">
        <f>VLOOKUP(СВОД2023[[#This Row],[ФО]],СПРАВОЧНИК!H:P,2,0)</f>
        <v>Северо-Кавказский ФО</v>
      </c>
    </row>
    <row r="1426" spans="1:11" x14ac:dyDescent="0.2">
      <c r="A1426" t="s">
        <v>649</v>
      </c>
      <c r="B1426" t="s">
        <v>642</v>
      </c>
      <c r="C1426" s="1" t="s">
        <v>343</v>
      </c>
      <c r="D1426" s="1" t="s">
        <v>349</v>
      </c>
      <c r="E1426" s="2"/>
      <c r="F1426" s="3">
        <v>1</v>
      </c>
      <c r="G1426" s="2">
        <v>5</v>
      </c>
      <c r="H1426" s="3">
        <v>12</v>
      </c>
      <c r="I1426" s="68" t="str">
        <f>VLOOKUP(C1426,СПРАВОЧНИК!B:D,2,0)</f>
        <v>РОССИЯ</v>
      </c>
      <c r="J1426" s="68" t="str">
        <f>VLOOKUP(C1426,СПРАВОЧНИК!B:D,3,0)</f>
        <v>ОТЕЧЕСТВЕННЫЕ</v>
      </c>
      <c r="K1426" s="69" t="str">
        <f>VLOOKUP(СВОД2023[[#This Row],[ФО]],СПРАВОЧНИК!H:P,2,0)</f>
        <v>Северо-Кавказский ФО</v>
      </c>
    </row>
    <row r="1427" spans="1:11" x14ac:dyDescent="0.2">
      <c r="A1427" t="s">
        <v>649</v>
      </c>
      <c r="B1427" t="s">
        <v>642</v>
      </c>
      <c r="C1427" s="1" t="s">
        <v>343</v>
      </c>
      <c r="D1427" s="1" t="s">
        <v>350</v>
      </c>
      <c r="E1427" s="2">
        <v>98</v>
      </c>
      <c r="F1427" s="3">
        <v>13</v>
      </c>
      <c r="G1427" s="2">
        <v>571</v>
      </c>
      <c r="H1427" s="3">
        <v>127</v>
      </c>
      <c r="I1427" s="68" t="str">
        <f>VLOOKUP(C1427,СПРАВОЧНИК!B:D,2,0)</f>
        <v>РОССИЯ</v>
      </c>
      <c r="J1427" s="68" t="str">
        <f>VLOOKUP(C1427,СПРАВОЧНИК!B:D,3,0)</f>
        <v>ОТЕЧЕСТВЕННЫЕ</v>
      </c>
      <c r="K1427" s="69" t="str">
        <f>VLOOKUP(СВОД2023[[#This Row],[ФО]],СПРАВОЧНИК!H:P,2,0)</f>
        <v>Северо-Кавказский ФО</v>
      </c>
    </row>
    <row r="1428" spans="1:11" x14ac:dyDescent="0.2">
      <c r="A1428" t="s">
        <v>649</v>
      </c>
      <c r="B1428" t="s">
        <v>642</v>
      </c>
      <c r="C1428" s="1" t="s">
        <v>343</v>
      </c>
      <c r="D1428" s="1" t="s">
        <v>352</v>
      </c>
      <c r="E1428" s="2">
        <v>1</v>
      </c>
      <c r="F1428" s="3">
        <v>24</v>
      </c>
      <c r="G1428" s="2">
        <v>17</v>
      </c>
      <c r="H1428" s="3">
        <v>350</v>
      </c>
      <c r="I1428" s="68" t="str">
        <f>VLOOKUP(C1428,СПРАВОЧНИК!B:D,2,0)</f>
        <v>РОССИЯ</v>
      </c>
      <c r="J1428" s="68" t="str">
        <f>VLOOKUP(C1428,СПРАВОЧНИК!B:D,3,0)</f>
        <v>ОТЕЧЕСТВЕННЫЕ</v>
      </c>
      <c r="K1428" s="69" t="str">
        <f>VLOOKUP(СВОД2023[[#This Row],[ФО]],СПРАВОЧНИК!H:P,2,0)</f>
        <v>Северо-Кавказский ФО</v>
      </c>
    </row>
    <row r="1429" spans="1:11" x14ac:dyDescent="0.2">
      <c r="A1429" t="s">
        <v>649</v>
      </c>
      <c r="B1429" t="s">
        <v>642</v>
      </c>
      <c r="C1429" s="1" t="s">
        <v>343</v>
      </c>
      <c r="D1429" s="1" t="s">
        <v>353</v>
      </c>
      <c r="E1429" s="2">
        <v>100</v>
      </c>
      <c r="F1429" s="3">
        <v>152</v>
      </c>
      <c r="G1429" s="2">
        <v>269</v>
      </c>
      <c r="H1429" s="3">
        <v>1639</v>
      </c>
      <c r="I1429" s="68" t="str">
        <f>VLOOKUP(C1429,СПРАВОЧНИК!B:D,2,0)</f>
        <v>РОССИЯ</v>
      </c>
      <c r="J1429" s="68" t="str">
        <f>VLOOKUP(C1429,СПРАВОЧНИК!B:D,3,0)</f>
        <v>ОТЕЧЕСТВЕННЫЕ</v>
      </c>
      <c r="K1429" s="69" t="str">
        <f>VLOOKUP(СВОД2023[[#This Row],[ФО]],СПРАВОЧНИК!H:P,2,0)</f>
        <v>Северо-Кавказский ФО</v>
      </c>
    </row>
    <row r="1430" spans="1:11" x14ac:dyDescent="0.2">
      <c r="A1430" t="s">
        <v>649</v>
      </c>
      <c r="B1430" t="s">
        <v>642</v>
      </c>
      <c r="C1430" s="1" t="s">
        <v>343</v>
      </c>
      <c r="D1430" s="1" t="s">
        <v>354</v>
      </c>
      <c r="E1430" s="2"/>
      <c r="F1430" s="3">
        <v>21</v>
      </c>
      <c r="G1430" s="2">
        <v>3</v>
      </c>
      <c r="H1430" s="3">
        <v>120</v>
      </c>
      <c r="I1430" s="68" t="str">
        <f>VLOOKUP(C1430,СПРАВОЧНИК!B:D,2,0)</f>
        <v>РОССИЯ</v>
      </c>
      <c r="J1430" s="68" t="str">
        <f>VLOOKUP(C1430,СПРАВОЧНИК!B:D,3,0)</f>
        <v>ОТЕЧЕСТВЕННЫЕ</v>
      </c>
      <c r="K1430" s="69" t="str">
        <f>VLOOKUP(СВОД2023[[#This Row],[ФО]],СПРАВОЧНИК!H:P,2,0)</f>
        <v>Северо-Кавказский ФО</v>
      </c>
    </row>
    <row r="1431" spans="1:11" x14ac:dyDescent="0.2">
      <c r="A1431" t="s">
        <v>649</v>
      </c>
      <c r="B1431" t="s">
        <v>642</v>
      </c>
      <c r="C1431" s="1" t="s">
        <v>355</v>
      </c>
      <c r="D1431" s="1" t="s">
        <v>358</v>
      </c>
      <c r="E1431" s="2">
        <v>1</v>
      </c>
      <c r="F1431" s="3"/>
      <c r="G1431" s="2">
        <v>1</v>
      </c>
      <c r="H1431" s="3"/>
      <c r="I1431" s="68" t="str">
        <f>VLOOKUP(C1431,СПРАВОЧНИК!B:D,2,0)</f>
        <v>ЕВРОПА</v>
      </c>
      <c r="J1431" s="68" t="str">
        <f>VLOOKUP(C1431,СПРАВОЧНИК!B:D,3,0)</f>
        <v>ИНОМАРКИ</v>
      </c>
      <c r="K1431" s="69" t="str">
        <f>VLOOKUP(СВОД2023[[#This Row],[ФО]],СПРАВОЧНИК!H:P,2,0)</f>
        <v>Северо-Кавказский ФО</v>
      </c>
    </row>
    <row r="1432" spans="1:11" x14ac:dyDescent="0.2">
      <c r="A1432" t="s">
        <v>649</v>
      </c>
      <c r="B1432" t="s">
        <v>642</v>
      </c>
      <c r="C1432" s="1" t="s">
        <v>359</v>
      </c>
      <c r="D1432" s="1" t="s">
        <v>360</v>
      </c>
      <c r="E1432" s="2">
        <v>1</v>
      </c>
      <c r="F1432" s="3"/>
      <c r="G1432" s="2">
        <v>6</v>
      </c>
      <c r="H1432" s="3">
        <v>5</v>
      </c>
      <c r="I1432" s="68" t="str">
        <f>VLOOKUP(C1432,СПРАВОЧНИК!B:D,2,0)</f>
        <v>ЕВРОПА</v>
      </c>
      <c r="J1432" s="68" t="str">
        <f>VLOOKUP(C1432,СПРАВОЧНИК!B:D,3,0)</f>
        <v>ИНОМАРКИ</v>
      </c>
      <c r="K1432" s="69" t="str">
        <f>VLOOKUP(СВОД2023[[#This Row],[ФО]],СПРАВОЧНИК!H:P,2,0)</f>
        <v>Северо-Кавказский ФО</v>
      </c>
    </row>
    <row r="1433" spans="1:11" x14ac:dyDescent="0.2">
      <c r="A1433" t="s">
        <v>649</v>
      </c>
      <c r="B1433" t="s">
        <v>642</v>
      </c>
      <c r="C1433" s="1" t="s">
        <v>359</v>
      </c>
      <c r="D1433" s="1" t="s">
        <v>363</v>
      </c>
      <c r="E1433" s="2"/>
      <c r="F1433" s="3"/>
      <c r="G1433" s="2">
        <v>6</v>
      </c>
      <c r="H1433" s="3">
        <v>7</v>
      </c>
      <c r="I1433" s="68" t="str">
        <f>VLOOKUP(C1433,СПРАВОЧНИК!B:D,2,0)</f>
        <v>ЕВРОПА</v>
      </c>
      <c r="J1433" s="68" t="str">
        <f>VLOOKUP(C1433,СПРАВОЧНИК!B:D,3,0)</f>
        <v>ИНОМАРКИ</v>
      </c>
      <c r="K1433" s="69" t="str">
        <f>VLOOKUP(СВОД2023[[#This Row],[ФО]],СПРАВОЧНИК!H:P,2,0)</f>
        <v>Северо-Кавказский ФО</v>
      </c>
    </row>
    <row r="1434" spans="1:11" x14ac:dyDescent="0.2">
      <c r="A1434" t="s">
        <v>649</v>
      </c>
      <c r="B1434" t="s">
        <v>642</v>
      </c>
      <c r="C1434" s="1" t="s">
        <v>359</v>
      </c>
      <c r="D1434" s="1" t="s">
        <v>364</v>
      </c>
      <c r="E1434" s="2"/>
      <c r="F1434" s="3">
        <v>1</v>
      </c>
      <c r="G1434" s="2"/>
      <c r="H1434" s="3">
        <v>1</v>
      </c>
      <c r="I1434" s="68" t="str">
        <f>VLOOKUP(C1434,СПРАВОЧНИК!B:D,2,0)</f>
        <v>ЕВРОПА</v>
      </c>
      <c r="J1434" s="68" t="str">
        <f>VLOOKUP(C1434,СПРАВОЧНИК!B:D,3,0)</f>
        <v>ИНОМАРКИ</v>
      </c>
      <c r="K1434" s="69" t="str">
        <f>VLOOKUP(СВОД2023[[#This Row],[ФО]],СПРАВОЧНИК!H:P,2,0)</f>
        <v>Северо-Кавказский ФО</v>
      </c>
    </row>
    <row r="1435" spans="1:11" x14ac:dyDescent="0.2">
      <c r="A1435" t="s">
        <v>649</v>
      </c>
      <c r="B1435" t="s">
        <v>642</v>
      </c>
      <c r="C1435" s="1" t="s">
        <v>359</v>
      </c>
      <c r="D1435" s="1" t="s">
        <v>365</v>
      </c>
      <c r="E1435" s="2"/>
      <c r="F1435" s="3"/>
      <c r="G1435" s="2">
        <v>1</v>
      </c>
      <c r="H1435" s="3">
        <v>4</v>
      </c>
      <c r="I1435" s="68" t="str">
        <f>VLOOKUP(C1435,СПРАВОЧНИК!B:D,2,0)</f>
        <v>ЕВРОПА</v>
      </c>
      <c r="J1435" s="68" t="str">
        <f>VLOOKUP(C1435,СПРАВОЧНИК!B:D,3,0)</f>
        <v>ИНОМАРКИ</v>
      </c>
      <c r="K1435" s="69" t="str">
        <f>VLOOKUP(СВОД2023[[#This Row],[ФО]],СПРАВОЧНИК!H:P,2,0)</f>
        <v>Северо-Кавказский ФО</v>
      </c>
    </row>
    <row r="1436" spans="1:11" x14ac:dyDescent="0.2">
      <c r="A1436" t="s">
        <v>649</v>
      </c>
      <c r="B1436" t="s">
        <v>642</v>
      </c>
      <c r="C1436" s="1" t="s">
        <v>359</v>
      </c>
      <c r="D1436" s="1" t="s">
        <v>366</v>
      </c>
      <c r="E1436" s="2"/>
      <c r="F1436" s="3"/>
      <c r="G1436" s="2">
        <v>1</v>
      </c>
      <c r="H1436" s="3">
        <v>1</v>
      </c>
      <c r="I1436" s="68" t="str">
        <f>VLOOKUP(C1436,СПРАВОЧНИК!B:D,2,0)</f>
        <v>ЕВРОПА</v>
      </c>
      <c r="J1436" s="68" t="str">
        <f>VLOOKUP(C1436,СПРАВОЧНИК!B:D,3,0)</f>
        <v>ИНОМАРКИ</v>
      </c>
      <c r="K1436" s="69" t="str">
        <f>VLOOKUP(СВОД2023[[#This Row],[ФО]],СПРАВОЧНИК!H:P,2,0)</f>
        <v>Северо-Кавказский ФО</v>
      </c>
    </row>
    <row r="1437" spans="1:11" x14ac:dyDescent="0.2">
      <c r="A1437" t="s">
        <v>649</v>
      </c>
      <c r="B1437" t="s">
        <v>642</v>
      </c>
      <c r="C1437" s="1" t="s">
        <v>369</v>
      </c>
      <c r="D1437" s="1" t="s">
        <v>371</v>
      </c>
      <c r="E1437" s="2"/>
      <c r="F1437" s="3">
        <v>1</v>
      </c>
      <c r="G1437" s="2">
        <v>2</v>
      </c>
      <c r="H1437" s="3">
        <v>4</v>
      </c>
      <c r="I1437" s="68" t="str">
        <f>VLOOKUP(C1437,СПРАВОЧНИК!B:D,2,0)</f>
        <v>ЯПОНИЯ</v>
      </c>
      <c r="J1437" s="68" t="str">
        <f>VLOOKUP(C1437,СПРАВОЧНИК!B:D,3,0)</f>
        <v>ИНОМАРКИ</v>
      </c>
      <c r="K1437" s="69" t="str">
        <f>VLOOKUP(СВОД2023[[#This Row],[ФО]],СПРАВОЧНИК!H:P,2,0)</f>
        <v>Северо-Кавказский ФО</v>
      </c>
    </row>
    <row r="1438" spans="1:11" x14ac:dyDescent="0.2">
      <c r="A1438" t="s">
        <v>649</v>
      </c>
      <c r="B1438" t="s">
        <v>642</v>
      </c>
      <c r="C1438" s="1" t="s">
        <v>369</v>
      </c>
      <c r="D1438" s="1" t="s">
        <v>372</v>
      </c>
      <c r="E1438" s="2">
        <v>1</v>
      </c>
      <c r="F1438" s="3"/>
      <c r="G1438" s="2">
        <v>16</v>
      </c>
      <c r="H1438" s="3">
        <v>3</v>
      </c>
      <c r="I1438" s="68" t="str">
        <f>VLOOKUP(C1438,СПРАВОЧНИК!B:D,2,0)</f>
        <v>ЯПОНИЯ</v>
      </c>
      <c r="J1438" s="68" t="str">
        <f>VLOOKUP(C1438,СПРАВОЧНИК!B:D,3,0)</f>
        <v>ИНОМАРКИ</v>
      </c>
      <c r="K1438" s="69" t="str">
        <f>VLOOKUP(СВОД2023[[#This Row],[ФО]],СПРАВОЧНИК!H:P,2,0)</f>
        <v>Северо-Кавказский ФО</v>
      </c>
    </row>
    <row r="1439" spans="1:11" x14ac:dyDescent="0.2">
      <c r="A1439" t="s">
        <v>649</v>
      </c>
      <c r="B1439" t="s">
        <v>642</v>
      </c>
      <c r="C1439" s="1" t="s">
        <v>369</v>
      </c>
      <c r="D1439" s="1" t="s">
        <v>373</v>
      </c>
      <c r="E1439" s="2">
        <v>1</v>
      </c>
      <c r="F1439" s="3"/>
      <c r="G1439" s="2">
        <v>2</v>
      </c>
      <c r="H1439" s="3"/>
      <c r="I1439" s="68" t="str">
        <f>VLOOKUP(C1439,СПРАВОЧНИК!B:D,2,0)</f>
        <v>ЯПОНИЯ</v>
      </c>
      <c r="J1439" s="68" t="str">
        <f>VLOOKUP(C1439,СПРАВОЧНИК!B:D,3,0)</f>
        <v>ИНОМАРКИ</v>
      </c>
      <c r="K1439" s="69" t="str">
        <f>VLOOKUP(СВОД2023[[#This Row],[ФО]],СПРАВОЧНИК!H:P,2,0)</f>
        <v>Северо-Кавказский ФО</v>
      </c>
    </row>
    <row r="1440" spans="1:11" x14ac:dyDescent="0.2">
      <c r="A1440" t="s">
        <v>649</v>
      </c>
      <c r="B1440" t="s">
        <v>642</v>
      </c>
      <c r="C1440" s="1" t="s">
        <v>369</v>
      </c>
      <c r="D1440" s="1" t="s">
        <v>376</v>
      </c>
      <c r="E1440" s="2">
        <v>2</v>
      </c>
      <c r="F1440" s="3">
        <v>2</v>
      </c>
      <c r="G1440" s="2">
        <v>18</v>
      </c>
      <c r="H1440" s="3">
        <v>9</v>
      </c>
      <c r="I1440" s="68" t="str">
        <f>VLOOKUP(C1440,СПРАВОЧНИК!B:D,2,0)</f>
        <v>ЯПОНИЯ</v>
      </c>
      <c r="J1440" s="68" t="str">
        <f>VLOOKUP(C1440,СПРАВОЧНИК!B:D,3,0)</f>
        <v>ИНОМАРКИ</v>
      </c>
      <c r="K1440" s="69" t="str">
        <f>VLOOKUP(СВОД2023[[#This Row],[ФО]],СПРАВОЧНИК!H:P,2,0)</f>
        <v>Северо-Кавказский ФО</v>
      </c>
    </row>
    <row r="1441" spans="1:11" x14ac:dyDescent="0.2">
      <c r="A1441" t="s">
        <v>649</v>
      </c>
      <c r="B1441" t="s">
        <v>642</v>
      </c>
      <c r="C1441" s="1" t="s">
        <v>369</v>
      </c>
      <c r="D1441" s="1" t="s">
        <v>377</v>
      </c>
      <c r="E1441" s="2">
        <v>1</v>
      </c>
      <c r="F1441" s="3"/>
      <c r="G1441" s="2">
        <v>6</v>
      </c>
      <c r="H1441" s="3">
        <v>3</v>
      </c>
      <c r="I1441" s="68" t="str">
        <f>VLOOKUP(C1441,СПРАВОЧНИК!B:D,2,0)</f>
        <v>ЯПОНИЯ</v>
      </c>
      <c r="J1441" s="68" t="str">
        <f>VLOOKUP(C1441,СПРАВОЧНИК!B:D,3,0)</f>
        <v>ИНОМАРКИ</v>
      </c>
      <c r="K1441" s="69" t="str">
        <f>VLOOKUP(СВОД2023[[#This Row],[ФО]],СПРАВОЧНИК!H:P,2,0)</f>
        <v>Северо-Кавказский ФО</v>
      </c>
    </row>
    <row r="1442" spans="1:11" x14ac:dyDescent="0.2">
      <c r="A1442" t="s">
        <v>649</v>
      </c>
      <c r="B1442" t="s">
        <v>642</v>
      </c>
      <c r="C1442" s="1" t="s">
        <v>369</v>
      </c>
      <c r="D1442" s="1" t="s">
        <v>378</v>
      </c>
      <c r="E1442" s="2">
        <v>2</v>
      </c>
      <c r="F1442" s="3">
        <v>1</v>
      </c>
      <c r="G1442" s="2">
        <v>18</v>
      </c>
      <c r="H1442" s="3">
        <v>23</v>
      </c>
      <c r="I1442" s="68" t="str">
        <f>VLOOKUP(C1442,СПРАВОЧНИК!B:D,2,0)</f>
        <v>ЯПОНИЯ</v>
      </c>
      <c r="J1442" s="68" t="str">
        <f>VLOOKUP(C1442,СПРАВОЧНИК!B:D,3,0)</f>
        <v>ИНОМАРКИ</v>
      </c>
      <c r="K1442" s="69" t="str">
        <f>VLOOKUP(СВОД2023[[#This Row],[ФО]],СПРАВОЧНИК!H:P,2,0)</f>
        <v>Северо-Кавказский ФО</v>
      </c>
    </row>
    <row r="1443" spans="1:11" x14ac:dyDescent="0.2">
      <c r="A1443" t="s">
        <v>649</v>
      </c>
      <c r="B1443" t="s">
        <v>642</v>
      </c>
      <c r="C1443" s="1" t="s">
        <v>369</v>
      </c>
      <c r="D1443" s="1" t="s">
        <v>379</v>
      </c>
      <c r="E1443" s="2"/>
      <c r="F1443" s="3"/>
      <c r="G1443" s="2">
        <v>1</v>
      </c>
      <c r="H1443" s="3"/>
      <c r="I1443" s="68" t="str">
        <f>VLOOKUP(C1443,СПРАВОЧНИК!B:D,2,0)</f>
        <v>ЯПОНИЯ</v>
      </c>
      <c r="J1443" s="68" t="str">
        <f>VLOOKUP(C1443,СПРАВОЧНИК!B:D,3,0)</f>
        <v>ИНОМАРКИ</v>
      </c>
      <c r="K1443" s="69" t="str">
        <f>VLOOKUP(СВОД2023[[#This Row],[ФО]],СПРАВОЧНИК!H:P,2,0)</f>
        <v>Северо-Кавказский ФО</v>
      </c>
    </row>
    <row r="1444" spans="1:11" x14ac:dyDescent="0.2">
      <c r="A1444" t="s">
        <v>649</v>
      </c>
      <c r="B1444" t="s">
        <v>642</v>
      </c>
      <c r="C1444" s="1" t="s">
        <v>380</v>
      </c>
      <c r="D1444" s="1" t="s">
        <v>383</v>
      </c>
      <c r="E1444" s="2">
        <v>1</v>
      </c>
      <c r="F1444" s="3"/>
      <c r="G1444" s="2">
        <v>5</v>
      </c>
      <c r="H1444" s="3"/>
      <c r="I1444" s="68" t="str">
        <f>VLOOKUP(C1444,СПРАВОЧНИК!B:D,2,0)</f>
        <v>КИТАЙ</v>
      </c>
      <c r="J1444" s="68" t="str">
        <f>VLOOKUP(C1444,СПРАВОЧНИК!B:D,3,0)</f>
        <v>ИНОМАРКИ</v>
      </c>
      <c r="K1444" s="69" t="str">
        <f>VLOOKUP(СВОД2023[[#This Row],[ФО]],СПРАВОЧНИК!H:P,2,0)</f>
        <v>Северо-Кавказский ФО</v>
      </c>
    </row>
    <row r="1445" spans="1:11" x14ac:dyDescent="0.2">
      <c r="A1445" t="s">
        <v>649</v>
      </c>
      <c r="B1445" t="s">
        <v>642</v>
      </c>
      <c r="C1445" s="1" t="s">
        <v>384</v>
      </c>
      <c r="D1445" s="1" t="s">
        <v>385</v>
      </c>
      <c r="E1445" s="2"/>
      <c r="F1445" s="3"/>
      <c r="G1445" s="2">
        <v>2</v>
      </c>
      <c r="H1445" s="3"/>
      <c r="I1445" s="68" t="str">
        <f>VLOOKUP(C1445,СПРАВОЧНИК!B:D,2,0)</f>
        <v>США</v>
      </c>
      <c r="J1445" s="68" t="str">
        <f>VLOOKUP(C1445,СПРАВОЧНИК!B:D,3,0)</f>
        <v>ИНОМАРКИ</v>
      </c>
      <c r="K1445" s="69" t="str">
        <f>VLOOKUP(СВОД2023[[#This Row],[ФО]],СПРАВОЧНИК!H:P,2,0)</f>
        <v>Северо-Кавказский ФО</v>
      </c>
    </row>
    <row r="1446" spans="1:11" x14ac:dyDescent="0.2">
      <c r="A1446" t="s">
        <v>649</v>
      </c>
      <c r="B1446" t="s">
        <v>642</v>
      </c>
      <c r="C1446" s="1" t="s">
        <v>384</v>
      </c>
      <c r="D1446" s="1" t="s">
        <v>389</v>
      </c>
      <c r="E1446" s="2">
        <v>1</v>
      </c>
      <c r="F1446" s="3"/>
      <c r="G1446" s="2">
        <v>1</v>
      </c>
      <c r="H1446" s="3"/>
      <c r="I1446" s="68" t="str">
        <f>VLOOKUP(C1446,СПРАВОЧНИК!B:D,2,0)</f>
        <v>США</v>
      </c>
      <c r="J1446" s="68" t="str">
        <f>VLOOKUP(C1446,СПРАВОЧНИК!B:D,3,0)</f>
        <v>ИНОМАРКИ</v>
      </c>
      <c r="K1446" s="69" t="str">
        <f>VLOOKUP(СВОД2023[[#This Row],[ФО]],СПРАВОЧНИК!H:P,2,0)</f>
        <v>Северо-Кавказский ФО</v>
      </c>
    </row>
    <row r="1447" spans="1:11" x14ac:dyDescent="0.2">
      <c r="A1447" t="s">
        <v>649</v>
      </c>
      <c r="B1447" t="s">
        <v>642</v>
      </c>
      <c r="C1447" s="1" t="s">
        <v>390</v>
      </c>
      <c r="D1447" s="1" t="s">
        <v>392</v>
      </c>
      <c r="E1447" s="2"/>
      <c r="F1447" s="3"/>
      <c r="G1447" s="2">
        <v>1</v>
      </c>
      <c r="H1447" s="3"/>
      <c r="I1447" s="68" t="str">
        <f>VLOOKUP(C1447,СПРАВОЧНИК!B:D,2,0)</f>
        <v>ЕВРОПА</v>
      </c>
      <c r="J1447" s="68" t="str">
        <f>VLOOKUP(C1447,СПРАВОЧНИК!B:D,3,0)</f>
        <v>ИНОМАРКИ</v>
      </c>
      <c r="K1447" s="69" t="str">
        <f>VLOOKUP(СВОД2023[[#This Row],[ФО]],СПРАВОЧНИК!H:P,2,0)</f>
        <v>Северо-Кавказский ФО</v>
      </c>
    </row>
    <row r="1448" spans="1:11" x14ac:dyDescent="0.2">
      <c r="A1448" t="s">
        <v>649</v>
      </c>
      <c r="B1448" t="s">
        <v>642</v>
      </c>
      <c r="C1448" s="1" t="s">
        <v>393</v>
      </c>
      <c r="D1448" s="1" t="s">
        <v>394</v>
      </c>
      <c r="E1448" s="2">
        <v>13</v>
      </c>
      <c r="F1448" s="3"/>
      <c r="G1448" s="2">
        <v>23</v>
      </c>
      <c r="H1448" s="3"/>
      <c r="I1448" s="68" t="str">
        <f>VLOOKUP(C1448,СПРАВОЧНИК!B:D,2,0)</f>
        <v>ЯПОНИЯ</v>
      </c>
      <c r="J1448" s="68" t="str">
        <f>VLOOKUP(C1448,СПРАВОЧНИК!B:D,3,0)</f>
        <v>ИНОМАРКИ</v>
      </c>
      <c r="K1448" s="69" t="str">
        <f>VLOOKUP(СВОД2023[[#This Row],[ФО]],СПРАВОЧНИК!H:P,2,0)</f>
        <v>Северо-Кавказский ФО</v>
      </c>
    </row>
    <row r="1449" spans="1:11" x14ac:dyDescent="0.2">
      <c r="A1449" t="s">
        <v>649</v>
      </c>
      <c r="B1449" t="s">
        <v>642</v>
      </c>
      <c r="C1449" s="1" t="s">
        <v>393</v>
      </c>
      <c r="D1449" s="1" t="s">
        <v>397</v>
      </c>
      <c r="E1449" s="2">
        <v>1</v>
      </c>
      <c r="F1449" s="3">
        <v>7</v>
      </c>
      <c r="G1449" s="2">
        <v>14</v>
      </c>
      <c r="H1449" s="3">
        <v>79</v>
      </c>
      <c r="I1449" s="68" t="str">
        <f>VLOOKUP(C1449,СПРАВОЧНИК!B:D,2,0)</f>
        <v>ЯПОНИЯ</v>
      </c>
      <c r="J1449" s="68" t="str">
        <f>VLOOKUP(C1449,СПРАВОЧНИК!B:D,3,0)</f>
        <v>ИНОМАРКИ</v>
      </c>
      <c r="K1449" s="69" t="str">
        <f>VLOOKUP(СВОД2023[[#This Row],[ФО]],СПРАВОЧНИК!H:P,2,0)</f>
        <v>Северо-Кавказский ФО</v>
      </c>
    </row>
    <row r="1450" spans="1:11" x14ac:dyDescent="0.2">
      <c r="A1450" t="s">
        <v>649</v>
      </c>
      <c r="B1450" t="s">
        <v>642</v>
      </c>
      <c r="C1450" s="1" t="s">
        <v>393</v>
      </c>
      <c r="D1450" s="1" t="s">
        <v>399</v>
      </c>
      <c r="E1450" s="2"/>
      <c r="F1450" s="3"/>
      <c r="G1450" s="2">
        <v>1</v>
      </c>
      <c r="H1450" s="3"/>
      <c r="I1450" s="68" t="str">
        <f>VLOOKUP(C1450,СПРАВОЧНИК!B:D,2,0)</f>
        <v>ЯПОНИЯ</v>
      </c>
      <c r="J1450" s="68" t="str">
        <f>VLOOKUP(C1450,СПРАВОЧНИК!B:D,3,0)</f>
        <v>ИНОМАРКИ</v>
      </c>
      <c r="K1450" s="69" t="str">
        <f>VLOOKUP(СВОД2023[[#This Row],[ФО]],СПРАВОЧНИК!H:P,2,0)</f>
        <v>Северо-Кавказский ФО</v>
      </c>
    </row>
    <row r="1451" spans="1:11" x14ac:dyDescent="0.2">
      <c r="A1451" t="s">
        <v>649</v>
      </c>
      <c r="B1451" t="s">
        <v>642</v>
      </c>
      <c r="C1451" s="1" t="s">
        <v>393</v>
      </c>
      <c r="D1451" s="1" t="s">
        <v>400</v>
      </c>
      <c r="E1451" s="2">
        <v>1</v>
      </c>
      <c r="F1451" s="3">
        <v>1</v>
      </c>
      <c r="G1451" s="2">
        <v>3</v>
      </c>
      <c r="H1451" s="3">
        <v>5</v>
      </c>
      <c r="I1451" s="68" t="str">
        <f>VLOOKUP(C1451,СПРАВОЧНИК!B:D,2,0)</f>
        <v>ЯПОНИЯ</v>
      </c>
      <c r="J1451" s="68" t="str">
        <f>VLOOKUP(C1451,СПРАВОЧНИК!B:D,3,0)</f>
        <v>ИНОМАРКИ</v>
      </c>
      <c r="K1451" s="69" t="str">
        <f>VLOOKUP(СВОД2023[[#This Row],[ФО]],СПРАВОЧНИК!H:P,2,0)</f>
        <v>Северо-Кавказский ФО</v>
      </c>
    </row>
    <row r="1452" spans="1:11" x14ac:dyDescent="0.2">
      <c r="A1452" t="s">
        <v>649</v>
      </c>
      <c r="B1452" t="s">
        <v>642</v>
      </c>
      <c r="C1452" s="1" t="s">
        <v>393</v>
      </c>
      <c r="D1452" s="1" t="s">
        <v>403</v>
      </c>
      <c r="E1452" s="2">
        <v>2</v>
      </c>
      <c r="F1452" s="3"/>
      <c r="G1452" s="2">
        <v>3</v>
      </c>
      <c r="H1452" s="3"/>
      <c r="I1452" s="68" t="str">
        <f>VLOOKUP(C1452,СПРАВОЧНИК!B:D,2,0)</f>
        <v>ЯПОНИЯ</v>
      </c>
      <c r="J1452" s="68" t="str">
        <f>VLOOKUP(C1452,СПРАВОЧНИК!B:D,3,0)</f>
        <v>ИНОМАРКИ</v>
      </c>
      <c r="K1452" s="69" t="str">
        <f>VLOOKUP(СВОД2023[[#This Row],[ФО]],СПРАВОЧНИК!H:P,2,0)</f>
        <v>Северо-Кавказский ФО</v>
      </c>
    </row>
    <row r="1453" spans="1:11" x14ac:dyDescent="0.2">
      <c r="A1453" t="s">
        <v>649</v>
      </c>
      <c r="B1453" t="s">
        <v>642</v>
      </c>
      <c r="C1453" s="1" t="s">
        <v>393</v>
      </c>
      <c r="D1453" s="1" t="s">
        <v>404</v>
      </c>
      <c r="E1453" s="2"/>
      <c r="F1453" s="3"/>
      <c r="G1453" s="2">
        <v>1</v>
      </c>
      <c r="H1453" s="3">
        <v>27</v>
      </c>
      <c r="I1453" s="68" t="str">
        <f>VLOOKUP(C1453,СПРАВОЧНИК!B:D,2,0)</f>
        <v>ЯПОНИЯ</v>
      </c>
      <c r="J1453" s="68" t="str">
        <f>VLOOKUP(C1453,СПРАВОЧНИК!B:D,3,0)</f>
        <v>ИНОМАРКИ</v>
      </c>
      <c r="K1453" s="69" t="str">
        <f>VLOOKUP(СВОД2023[[#This Row],[ФО]],СПРАВОЧНИК!H:P,2,0)</f>
        <v>Северо-Кавказский ФО</v>
      </c>
    </row>
    <row r="1454" spans="1:11" x14ac:dyDescent="0.2">
      <c r="A1454" t="s">
        <v>649</v>
      </c>
      <c r="B1454" t="s">
        <v>642</v>
      </c>
      <c r="C1454" s="1" t="s">
        <v>393</v>
      </c>
      <c r="D1454" s="1" t="s">
        <v>405</v>
      </c>
      <c r="E1454" s="2">
        <v>25</v>
      </c>
      <c r="F1454" s="3"/>
      <c r="G1454" s="2">
        <v>83</v>
      </c>
      <c r="H1454" s="3"/>
      <c r="I1454" s="68" t="str">
        <f>VLOOKUP(C1454,СПРАВОЧНИК!B:D,2,0)</f>
        <v>ЯПОНИЯ</v>
      </c>
      <c r="J1454" s="68" t="str">
        <f>VLOOKUP(C1454,СПРАВОЧНИК!B:D,3,0)</f>
        <v>ИНОМАРКИ</v>
      </c>
      <c r="K1454" s="69" t="str">
        <f>VLOOKUP(СВОД2023[[#This Row],[ФО]],СПРАВОЧНИК!H:P,2,0)</f>
        <v>Северо-Кавказский ФО</v>
      </c>
    </row>
    <row r="1455" spans="1:11" x14ac:dyDescent="0.2">
      <c r="A1455" t="s">
        <v>649</v>
      </c>
      <c r="B1455" t="s">
        <v>642</v>
      </c>
      <c r="C1455" s="1" t="s">
        <v>393</v>
      </c>
      <c r="D1455" s="1" t="s">
        <v>407</v>
      </c>
      <c r="E1455" s="2"/>
      <c r="F1455" s="3"/>
      <c r="G1455" s="2"/>
      <c r="H1455" s="3">
        <v>1</v>
      </c>
      <c r="I1455" s="68" t="str">
        <f>VLOOKUP(C1455,СПРАВОЧНИК!B:D,2,0)</f>
        <v>ЯПОНИЯ</v>
      </c>
      <c r="J1455" s="68" t="str">
        <f>VLOOKUP(C1455,СПРАВОЧНИК!B:D,3,0)</f>
        <v>ИНОМАРКИ</v>
      </c>
      <c r="K1455" s="69" t="str">
        <f>VLOOKUP(СВОД2023[[#This Row],[ФО]],СПРАВОЧНИК!H:P,2,0)</f>
        <v>Северо-Кавказский ФО</v>
      </c>
    </row>
    <row r="1456" spans="1:11" x14ac:dyDescent="0.2">
      <c r="A1456" t="s">
        <v>649</v>
      </c>
      <c r="B1456" t="s">
        <v>642</v>
      </c>
      <c r="C1456" s="1" t="s">
        <v>411</v>
      </c>
      <c r="D1456" s="1" t="s">
        <v>412</v>
      </c>
      <c r="E1456" s="2"/>
      <c r="F1456" s="3"/>
      <c r="G1456" s="2"/>
      <c r="H1456" s="3">
        <v>1</v>
      </c>
      <c r="I1456" s="68" t="str">
        <f>VLOOKUP(C1456,СПРАВОЧНИК!B:D,2,0)</f>
        <v>ЕВРОПА</v>
      </c>
      <c r="J1456" s="68" t="str">
        <f>VLOOKUP(C1456,СПРАВОЧНИК!B:D,3,0)</f>
        <v>ИНОМАРКИ</v>
      </c>
      <c r="K1456" s="69" t="str">
        <f>VLOOKUP(СВОД2023[[#This Row],[ФО]],СПРАВОЧНИК!H:P,2,0)</f>
        <v>Северо-Кавказский ФО</v>
      </c>
    </row>
    <row r="1457" spans="1:11" x14ac:dyDescent="0.2">
      <c r="A1457" t="s">
        <v>649</v>
      </c>
      <c r="B1457" t="s">
        <v>642</v>
      </c>
      <c r="C1457" s="1" t="s">
        <v>411</v>
      </c>
      <c r="D1457" s="1" t="s">
        <v>414</v>
      </c>
      <c r="E1457" s="2"/>
      <c r="F1457" s="3">
        <v>1</v>
      </c>
      <c r="G1457" s="2">
        <v>2</v>
      </c>
      <c r="H1457" s="3">
        <v>8</v>
      </c>
      <c r="I1457" s="68" t="str">
        <f>VLOOKUP(C1457,СПРАВОЧНИК!B:D,2,0)</f>
        <v>ЕВРОПА</v>
      </c>
      <c r="J1457" s="68" t="str">
        <f>VLOOKUP(C1457,СПРАВОЧНИК!B:D,3,0)</f>
        <v>ИНОМАРКИ</v>
      </c>
      <c r="K1457" s="69" t="str">
        <f>VLOOKUP(СВОД2023[[#This Row],[ФО]],СПРАВОЧНИК!H:P,2,0)</f>
        <v>Северо-Кавказский ФО</v>
      </c>
    </row>
    <row r="1458" spans="1:11" x14ac:dyDescent="0.2">
      <c r="A1458" t="s">
        <v>649</v>
      </c>
      <c r="B1458" t="s">
        <v>642</v>
      </c>
      <c r="C1458" s="1" t="s">
        <v>411</v>
      </c>
      <c r="D1458" s="1" t="s">
        <v>415</v>
      </c>
      <c r="E1458" s="2"/>
      <c r="F1458" s="3"/>
      <c r="G1458" s="2">
        <v>1</v>
      </c>
      <c r="H1458" s="3">
        <v>3</v>
      </c>
      <c r="I1458" s="68" t="str">
        <f>VLOOKUP(C1458,СПРАВОЧНИК!B:D,2,0)</f>
        <v>ЕВРОПА</v>
      </c>
      <c r="J1458" s="68" t="str">
        <f>VLOOKUP(C1458,СПРАВОЧНИК!B:D,3,0)</f>
        <v>ИНОМАРКИ</v>
      </c>
      <c r="K1458" s="69" t="str">
        <f>VLOOKUP(СВОД2023[[#This Row],[ФО]],СПРАВОЧНИК!H:P,2,0)</f>
        <v>Северо-Кавказский ФО</v>
      </c>
    </row>
    <row r="1459" spans="1:11" x14ac:dyDescent="0.2">
      <c r="A1459" t="s">
        <v>649</v>
      </c>
      <c r="B1459" t="s">
        <v>642</v>
      </c>
      <c r="C1459" s="1" t="s">
        <v>411</v>
      </c>
      <c r="D1459" s="1" t="s">
        <v>416</v>
      </c>
      <c r="E1459" s="2"/>
      <c r="F1459" s="3"/>
      <c r="G1459" s="2"/>
      <c r="H1459" s="3">
        <v>1</v>
      </c>
      <c r="I1459" s="68" t="str">
        <f>VLOOKUP(C1459,СПРАВОЧНИК!B:D,2,0)</f>
        <v>ЕВРОПА</v>
      </c>
      <c r="J1459" s="68" t="str">
        <f>VLOOKUP(C1459,СПРАВОЧНИК!B:D,3,0)</f>
        <v>ИНОМАРКИ</v>
      </c>
      <c r="K1459" s="69" t="str">
        <f>VLOOKUP(СВОД2023[[#This Row],[ФО]],СПРАВОЧНИК!H:P,2,0)</f>
        <v>Северо-Кавказский ФО</v>
      </c>
    </row>
    <row r="1460" spans="1:11" x14ac:dyDescent="0.2">
      <c r="A1460" t="s">
        <v>649</v>
      </c>
      <c r="B1460" t="s">
        <v>642</v>
      </c>
      <c r="C1460" s="1" t="s">
        <v>411</v>
      </c>
      <c r="D1460" s="1" t="s">
        <v>417</v>
      </c>
      <c r="E1460" s="2"/>
      <c r="F1460" s="3">
        <v>4</v>
      </c>
      <c r="G1460" s="2">
        <v>12</v>
      </c>
      <c r="H1460" s="3">
        <v>50</v>
      </c>
      <c r="I1460" s="68" t="str">
        <f>VLOOKUP(C1460,СПРАВОЧНИК!B:D,2,0)</f>
        <v>ЕВРОПА</v>
      </c>
      <c r="J1460" s="68" t="str">
        <f>VLOOKUP(C1460,СПРАВОЧНИК!B:D,3,0)</f>
        <v>ИНОМАРКИ</v>
      </c>
      <c r="K1460" s="69" t="str">
        <f>VLOOKUP(СВОД2023[[#This Row],[ФО]],СПРАВОЧНИК!H:P,2,0)</f>
        <v>Северо-Кавказский ФО</v>
      </c>
    </row>
    <row r="1461" spans="1:11" x14ac:dyDescent="0.2">
      <c r="A1461" t="s">
        <v>649</v>
      </c>
      <c r="B1461" t="s">
        <v>642</v>
      </c>
      <c r="C1461" s="1" t="s">
        <v>411</v>
      </c>
      <c r="D1461" s="1" t="s">
        <v>418</v>
      </c>
      <c r="E1461" s="2">
        <v>5</v>
      </c>
      <c r="F1461" s="3"/>
      <c r="G1461" s="2">
        <v>26</v>
      </c>
      <c r="H1461" s="3">
        <v>8</v>
      </c>
      <c r="I1461" s="68" t="str">
        <f>VLOOKUP(C1461,СПРАВОЧНИК!B:D,2,0)</f>
        <v>ЕВРОПА</v>
      </c>
      <c r="J1461" s="68" t="str">
        <f>VLOOKUP(C1461,СПРАВОЧНИК!B:D,3,0)</f>
        <v>ИНОМАРКИ</v>
      </c>
      <c r="K1461" s="69" t="str">
        <f>VLOOKUP(СВОД2023[[#This Row],[ФО]],СПРАВОЧНИК!H:P,2,0)</f>
        <v>Северо-Кавказский ФО</v>
      </c>
    </row>
    <row r="1462" spans="1:11" x14ac:dyDescent="0.2">
      <c r="A1462" t="s">
        <v>649</v>
      </c>
      <c r="B1462" t="s">
        <v>642</v>
      </c>
      <c r="C1462" s="1" t="s">
        <v>411</v>
      </c>
      <c r="D1462" s="1" t="s">
        <v>419</v>
      </c>
      <c r="E1462" s="2"/>
      <c r="F1462" s="3">
        <v>1</v>
      </c>
      <c r="G1462" s="2">
        <v>1</v>
      </c>
      <c r="H1462" s="3">
        <v>2</v>
      </c>
      <c r="I1462" s="68" t="str">
        <f>VLOOKUP(C1462,СПРАВОЧНИК!B:D,2,0)</f>
        <v>ЕВРОПА</v>
      </c>
      <c r="J1462" s="68" t="str">
        <f>VLOOKUP(C1462,СПРАВОЧНИК!B:D,3,0)</f>
        <v>ИНОМАРКИ</v>
      </c>
      <c r="K1462" s="69" t="str">
        <f>VLOOKUP(СВОД2023[[#This Row],[ФО]],СПРАВОЧНИК!H:P,2,0)</f>
        <v>Северо-Кавказский ФО</v>
      </c>
    </row>
    <row r="1463" spans="1:11" x14ac:dyDescent="0.2">
      <c r="A1463" t="s">
        <v>649</v>
      </c>
      <c r="B1463" t="s">
        <v>642</v>
      </c>
      <c r="C1463" s="1" t="s">
        <v>411</v>
      </c>
      <c r="D1463" s="1" t="s">
        <v>420</v>
      </c>
      <c r="E1463" s="2">
        <v>1</v>
      </c>
      <c r="F1463" s="3">
        <v>1</v>
      </c>
      <c r="G1463" s="2">
        <v>3</v>
      </c>
      <c r="H1463" s="3">
        <v>10</v>
      </c>
      <c r="I1463" s="68" t="str">
        <f>VLOOKUP(C1463,СПРАВОЧНИК!B:D,2,0)</f>
        <v>ЕВРОПА</v>
      </c>
      <c r="J1463" s="68" t="str">
        <f>VLOOKUP(C1463,СПРАВОЧНИК!B:D,3,0)</f>
        <v>ИНОМАРКИ</v>
      </c>
      <c r="K1463" s="69" t="str">
        <f>VLOOKUP(СВОД2023[[#This Row],[ФО]],СПРАВОЧНИК!H:P,2,0)</f>
        <v>Северо-Кавказский ФО</v>
      </c>
    </row>
    <row r="1464" spans="1:11" x14ac:dyDescent="0.2">
      <c r="A1464" t="s">
        <v>649</v>
      </c>
      <c r="B1464" t="s">
        <v>642</v>
      </c>
      <c r="C1464" s="1" t="s">
        <v>411</v>
      </c>
      <c r="D1464" s="1" t="s">
        <v>421</v>
      </c>
      <c r="E1464" s="2">
        <v>1</v>
      </c>
      <c r="F1464" s="3"/>
      <c r="G1464" s="2">
        <v>3</v>
      </c>
      <c r="H1464" s="3">
        <v>29</v>
      </c>
      <c r="I1464" s="68" t="str">
        <f>VLOOKUP(C1464,СПРАВОЧНИК!B:D,2,0)</f>
        <v>ЕВРОПА</v>
      </c>
      <c r="J1464" s="68" t="str">
        <f>VLOOKUP(C1464,СПРАВОЧНИК!B:D,3,0)</f>
        <v>ИНОМАРКИ</v>
      </c>
      <c r="K1464" s="69" t="str">
        <f>VLOOKUP(СВОД2023[[#This Row],[ФО]],СПРАВОЧНИК!H:P,2,0)</f>
        <v>Северо-Кавказский ФО</v>
      </c>
    </row>
    <row r="1465" spans="1:11" x14ac:dyDescent="0.2">
      <c r="A1465" t="s">
        <v>649</v>
      </c>
      <c r="B1465" t="s">
        <v>642</v>
      </c>
      <c r="C1465" s="1" t="s">
        <v>411</v>
      </c>
      <c r="D1465" s="1" t="s">
        <v>422</v>
      </c>
      <c r="E1465" s="2">
        <v>9</v>
      </c>
      <c r="F1465" s="3">
        <v>3</v>
      </c>
      <c r="G1465" s="2">
        <v>50</v>
      </c>
      <c r="H1465" s="3">
        <v>55</v>
      </c>
      <c r="I1465" s="68" t="str">
        <f>VLOOKUP(C1465,СПРАВОЧНИК!B:D,2,0)</f>
        <v>ЕВРОПА</v>
      </c>
      <c r="J1465" s="68" t="str">
        <f>VLOOKUP(C1465,СПРАВОЧНИК!B:D,3,0)</f>
        <v>ИНОМАРКИ</v>
      </c>
      <c r="K1465" s="69" t="str">
        <f>VLOOKUP(СВОД2023[[#This Row],[ФО]],СПРАВОЧНИК!H:P,2,0)</f>
        <v>Северо-Кавказский ФО</v>
      </c>
    </row>
    <row r="1466" spans="1:11" x14ac:dyDescent="0.2">
      <c r="A1466" t="s">
        <v>649</v>
      </c>
      <c r="B1466" t="s">
        <v>642</v>
      </c>
      <c r="C1466" s="1" t="s">
        <v>411</v>
      </c>
      <c r="D1466" s="1" t="s">
        <v>423</v>
      </c>
      <c r="E1466" s="2"/>
      <c r="F1466" s="3"/>
      <c r="G1466" s="2">
        <v>1</v>
      </c>
      <c r="H1466" s="3"/>
      <c r="I1466" s="68" t="str">
        <f>VLOOKUP(C1466,СПРАВОЧНИК!B:D,2,0)</f>
        <v>ЕВРОПА</v>
      </c>
      <c r="J1466" s="68" t="str">
        <f>VLOOKUP(C1466,СПРАВОЧНИК!B:D,3,0)</f>
        <v>ИНОМАРКИ</v>
      </c>
      <c r="K1466" s="69" t="str">
        <f>VLOOKUP(СВОД2023[[#This Row],[ФО]],СПРАВОЧНИК!H:P,2,0)</f>
        <v>Северо-Кавказский ФО</v>
      </c>
    </row>
    <row r="1467" spans="1:11" x14ac:dyDescent="0.2">
      <c r="A1467" t="s">
        <v>649</v>
      </c>
      <c r="B1467" t="s">
        <v>642</v>
      </c>
      <c r="C1467" s="1" t="s">
        <v>411</v>
      </c>
      <c r="D1467" s="1" t="s">
        <v>424</v>
      </c>
      <c r="E1467" s="2">
        <v>2</v>
      </c>
      <c r="F1467" s="3">
        <v>1</v>
      </c>
      <c r="G1467" s="2">
        <v>20</v>
      </c>
      <c r="H1467" s="3">
        <v>31</v>
      </c>
      <c r="I1467" s="68" t="str">
        <f>VLOOKUP(C1467,СПРАВОЧНИК!B:D,2,0)</f>
        <v>ЕВРОПА</v>
      </c>
      <c r="J1467" s="68" t="str">
        <f>VLOOKUP(C1467,СПРАВОЧНИК!B:D,3,0)</f>
        <v>ИНОМАРКИ</v>
      </c>
      <c r="K1467" s="69" t="str">
        <f>VLOOKUP(СВОД2023[[#This Row],[ФО]],СПРАВОЧНИК!H:P,2,0)</f>
        <v>Северо-Кавказский ФО</v>
      </c>
    </row>
    <row r="1468" spans="1:11" x14ac:dyDescent="0.2">
      <c r="A1468" t="s">
        <v>649</v>
      </c>
      <c r="B1468" t="s">
        <v>642</v>
      </c>
      <c r="C1468" s="1" t="s">
        <v>411</v>
      </c>
      <c r="D1468" s="1" t="s">
        <v>429</v>
      </c>
      <c r="E1468" s="2"/>
      <c r="F1468" s="3"/>
      <c r="G1468" s="2">
        <v>1</v>
      </c>
      <c r="H1468" s="3"/>
      <c r="I1468" s="68" t="str">
        <f>VLOOKUP(C1468,СПРАВОЧНИК!B:D,2,0)</f>
        <v>ЕВРОПА</v>
      </c>
      <c r="J1468" s="68" t="str">
        <f>VLOOKUP(C1468,СПРАВОЧНИК!B:D,3,0)</f>
        <v>ИНОМАРКИ</v>
      </c>
      <c r="K1468" s="69" t="str">
        <f>VLOOKUP(СВОД2023[[#This Row],[ФО]],СПРАВОЧНИК!H:P,2,0)</f>
        <v>Северо-Кавказский ФО</v>
      </c>
    </row>
    <row r="1469" spans="1:11" x14ac:dyDescent="0.2">
      <c r="A1469" t="s">
        <v>649</v>
      </c>
      <c r="B1469" t="s">
        <v>642</v>
      </c>
      <c r="C1469" s="1" t="s">
        <v>411</v>
      </c>
      <c r="D1469" s="1" t="s">
        <v>430</v>
      </c>
      <c r="E1469" s="2">
        <v>3</v>
      </c>
      <c r="F1469" s="3"/>
      <c r="G1469" s="2">
        <v>12</v>
      </c>
      <c r="H1469" s="3">
        <v>16</v>
      </c>
      <c r="I1469" s="68" t="str">
        <f>VLOOKUP(C1469,СПРАВОЧНИК!B:D,2,0)</f>
        <v>ЕВРОПА</v>
      </c>
      <c r="J1469" s="68" t="str">
        <f>VLOOKUP(C1469,СПРАВОЧНИК!B:D,3,0)</f>
        <v>ИНОМАРКИ</v>
      </c>
      <c r="K1469" s="69" t="str">
        <f>VLOOKUP(СВОД2023[[#This Row],[ФО]],СПРАВОЧНИК!H:P,2,0)</f>
        <v>Северо-Кавказский ФО</v>
      </c>
    </row>
    <row r="1470" spans="1:11" x14ac:dyDescent="0.2">
      <c r="A1470" t="s">
        <v>649</v>
      </c>
      <c r="B1470" t="s">
        <v>642</v>
      </c>
      <c r="C1470" s="1" t="s">
        <v>432</v>
      </c>
      <c r="D1470" s="1" t="s">
        <v>435</v>
      </c>
      <c r="E1470" s="2"/>
      <c r="F1470" s="3"/>
      <c r="G1470" s="2">
        <v>1</v>
      </c>
      <c r="H1470" s="3"/>
      <c r="I1470" s="68" t="str">
        <f>VLOOKUP(C1470,СПРАВОЧНИК!B:D,2,0)</f>
        <v>КИТАЙ</v>
      </c>
      <c r="J1470" s="68" t="str">
        <f>VLOOKUP(C1470,СПРАВОЧНИК!B:D,3,0)</f>
        <v>ИНОМАРКИ</v>
      </c>
      <c r="K1470" s="69" t="str">
        <f>VLOOKUP(СВОД2023[[#This Row],[ФО]],СПРАВОЧНИК!H:P,2,0)</f>
        <v>Северо-Кавказский ФО</v>
      </c>
    </row>
    <row r="1471" spans="1:11" x14ac:dyDescent="0.2">
      <c r="A1471" t="s">
        <v>649</v>
      </c>
      <c r="B1471" t="s">
        <v>642</v>
      </c>
      <c r="C1471" s="1" t="s">
        <v>437</v>
      </c>
      <c r="D1471" s="1" t="s">
        <v>438</v>
      </c>
      <c r="E1471" s="2"/>
      <c r="F1471" s="3"/>
      <c r="G1471" s="2"/>
      <c r="H1471" s="3">
        <v>6</v>
      </c>
      <c r="I1471" s="68" t="str">
        <f>VLOOKUP(C1471,СПРАВОЧНИК!B:D,2,0)</f>
        <v>ЕВРОПА</v>
      </c>
      <c r="J1471" s="68" t="str">
        <f>VLOOKUP(C1471,СПРАВОЧНИК!B:D,3,0)</f>
        <v>ИНОМАРКИ</v>
      </c>
      <c r="K1471" s="69" t="str">
        <f>VLOOKUP(СВОД2023[[#This Row],[ФО]],СПРАВОЧНИК!H:P,2,0)</f>
        <v>Северо-Кавказский ФО</v>
      </c>
    </row>
    <row r="1472" spans="1:11" x14ac:dyDescent="0.2">
      <c r="A1472" t="s">
        <v>649</v>
      </c>
      <c r="B1472" t="s">
        <v>642</v>
      </c>
      <c r="C1472" s="1" t="s">
        <v>439</v>
      </c>
      <c r="D1472" s="1" t="s">
        <v>441</v>
      </c>
      <c r="E1472" s="2"/>
      <c r="F1472" s="3">
        <v>1</v>
      </c>
      <c r="G1472" s="2">
        <v>2</v>
      </c>
      <c r="H1472" s="3">
        <v>5</v>
      </c>
      <c r="I1472" s="68" t="str">
        <f>VLOOKUP(C1472,СПРАВОЧНИК!B:D,2,0)</f>
        <v>ЯПОНИЯ</v>
      </c>
      <c r="J1472" s="68" t="str">
        <f>VLOOKUP(C1472,СПРАВОЧНИК!B:D,3,0)</f>
        <v>ИНОМАРКИ</v>
      </c>
      <c r="K1472" s="69" t="str">
        <f>VLOOKUP(СВОД2023[[#This Row],[ФО]],СПРАВОЧНИК!H:P,2,0)</f>
        <v>Северо-Кавказский ФО</v>
      </c>
    </row>
    <row r="1473" spans="1:11" x14ac:dyDescent="0.2">
      <c r="A1473" t="s">
        <v>649</v>
      </c>
      <c r="B1473" t="s">
        <v>642</v>
      </c>
      <c r="C1473" s="1" t="s">
        <v>439</v>
      </c>
      <c r="D1473" s="1" t="s">
        <v>442</v>
      </c>
      <c r="E1473" s="2"/>
      <c r="F1473" s="3"/>
      <c r="G1473" s="2"/>
      <c r="H1473" s="3">
        <v>2</v>
      </c>
      <c r="I1473" s="68" t="str">
        <f>VLOOKUP(C1473,СПРАВОЧНИК!B:D,2,0)</f>
        <v>ЯПОНИЯ</v>
      </c>
      <c r="J1473" s="68" t="str">
        <f>VLOOKUP(C1473,СПРАВОЧНИК!B:D,3,0)</f>
        <v>ИНОМАРКИ</v>
      </c>
      <c r="K1473" s="69" t="str">
        <f>VLOOKUP(СВОД2023[[#This Row],[ФО]],СПРАВОЧНИК!H:P,2,0)</f>
        <v>Северо-Кавказский ФО</v>
      </c>
    </row>
    <row r="1474" spans="1:11" x14ac:dyDescent="0.2">
      <c r="A1474" t="s">
        <v>649</v>
      </c>
      <c r="B1474" t="s">
        <v>642</v>
      </c>
      <c r="C1474" s="1" t="s">
        <v>439</v>
      </c>
      <c r="D1474" s="1" t="s">
        <v>445</v>
      </c>
      <c r="E1474" s="2">
        <v>2</v>
      </c>
      <c r="F1474" s="3"/>
      <c r="G1474" s="2">
        <v>21</v>
      </c>
      <c r="H1474" s="3"/>
      <c r="I1474" s="68" t="str">
        <f>VLOOKUP(C1474,СПРАВОЧНИК!B:D,2,0)</f>
        <v>ЯПОНИЯ</v>
      </c>
      <c r="J1474" s="68" t="str">
        <f>VLOOKUP(C1474,СПРАВОЧНИК!B:D,3,0)</f>
        <v>ИНОМАРКИ</v>
      </c>
      <c r="K1474" s="69" t="str">
        <f>VLOOKUP(СВОД2023[[#This Row],[ФО]],СПРАВОЧНИК!H:P,2,0)</f>
        <v>Северо-Кавказский ФО</v>
      </c>
    </row>
    <row r="1475" spans="1:11" x14ac:dyDescent="0.2">
      <c r="A1475" t="s">
        <v>649</v>
      </c>
      <c r="B1475" t="s">
        <v>642</v>
      </c>
      <c r="C1475" s="1" t="s">
        <v>439</v>
      </c>
      <c r="D1475" s="1" t="s">
        <v>446</v>
      </c>
      <c r="E1475" s="2">
        <v>4</v>
      </c>
      <c r="F1475" s="3"/>
      <c r="G1475" s="2">
        <v>15</v>
      </c>
      <c r="H1475" s="3">
        <v>1</v>
      </c>
      <c r="I1475" s="68" t="str">
        <f>VLOOKUP(C1475,СПРАВОЧНИК!B:D,2,0)</f>
        <v>ЯПОНИЯ</v>
      </c>
      <c r="J1475" s="68" t="str">
        <f>VLOOKUP(C1475,СПРАВОЧНИК!B:D,3,0)</f>
        <v>ИНОМАРКИ</v>
      </c>
      <c r="K1475" s="69" t="str">
        <f>VLOOKUP(СВОД2023[[#This Row],[ФО]],СПРАВОЧНИК!H:P,2,0)</f>
        <v>Северо-Кавказский ФО</v>
      </c>
    </row>
    <row r="1476" spans="1:11" x14ac:dyDescent="0.2">
      <c r="A1476" t="s">
        <v>649</v>
      </c>
      <c r="B1476" t="s">
        <v>642</v>
      </c>
      <c r="C1476" s="1" t="s">
        <v>439</v>
      </c>
      <c r="D1476" s="1" t="s">
        <v>447</v>
      </c>
      <c r="E1476" s="2">
        <v>5</v>
      </c>
      <c r="F1476" s="3">
        <v>1</v>
      </c>
      <c r="G1476" s="2">
        <v>22</v>
      </c>
      <c r="H1476" s="3">
        <v>28</v>
      </c>
      <c r="I1476" s="68" t="str">
        <f>VLOOKUP(C1476,СПРАВОЧНИК!B:D,2,0)</f>
        <v>ЯПОНИЯ</v>
      </c>
      <c r="J1476" s="68" t="str">
        <f>VLOOKUP(C1476,СПРАВОЧНИК!B:D,3,0)</f>
        <v>ИНОМАРКИ</v>
      </c>
      <c r="K1476" s="69" t="str">
        <f>VLOOKUP(СВОД2023[[#This Row],[ФО]],СПРАВОЧНИК!H:P,2,0)</f>
        <v>Северо-Кавказский ФО</v>
      </c>
    </row>
    <row r="1477" spans="1:11" x14ac:dyDescent="0.2">
      <c r="A1477" t="s">
        <v>649</v>
      </c>
      <c r="B1477" t="s">
        <v>642</v>
      </c>
      <c r="C1477" s="1" t="s">
        <v>439</v>
      </c>
      <c r="D1477" s="1" t="s">
        <v>448</v>
      </c>
      <c r="E1477" s="2">
        <v>2</v>
      </c>
      <c r="F1477" s="3">
        <v>1</v>
      </c>
      <c r="G1477" s="2">
        <v>11</v>
      </c>
      <c r="H1477" s="3">
        <v>4</v>
      </c>
      <c r="I1477" s="68" t="str">
        <f>VLOOKUP(C1477,СПРАВОЧНИК!B:D,2,0)</f>
        <v>ЯПОНИЯ</v>
      </c>
      <c r="J1477" s="68" t="str">
        <f>VLOOKUP(C1477,СПРАВОЧНИК!B:D,3,0)</f>
        <v>ИНОМАРКИ</v>
      </c>
      <c r="K1477" s="69" t="str">
        <f>VLOOKUP(СВОД2023[[#This Row],[ФО]],СПРАВОЧНИК!H:P,2,0)</f>
        <v>Северо-Кавказский ФО</v>
      </c>
    </row>
    <row r="1478" spans="1:11" x14ac:dyDescent="0.2">
      <c r="A1478" t="s">
        <v>649</v>
      </c>
      <c r="B1478" t="s">
        <v>642</v>
      </c>
      <c r="C1478" s="1" t="s">
        <v>439</v>
      </c>
      <c r="D1478" s="1" t="s">
        <v>449</v>
      </c>
      <c r="E1478" s="2"/>
      <c r="F1478" s="3">
        <v>13</v>
      </c>
      <c r="G1478" s="2">
        <v>1</v>
      </c>
      <c r="H1478" s="3">
        <v>31</v>
      </c>
      <c r="I1478" s="68" t="str">
        <f>VLOOKUP(C1478,СПРАВОЧНИК!B:D,2,0)</f>
        <v>ЯПОНИЯ</v>
      </c>
      <c r="J1478" s="68" t="str">
        <f>VLOOKUP(C1478,СПРАВОЧНИК!B:D,3,0)</f>
        <v>ИНОМАРКИ</v>
      </c>
      <c r="K1478" s="69" t="str">
        <f>VLOOKUP(СВОД2023[[#This Row],[ФО]],СПРАВОЧНИК!H:P,2,0)</f>
        <v>Северо-Кавказский ФО</v>
      </c>
    </row>
    <row r="1479" spans="1:11" x14ac:dyDescent="0.2">
      <c r="A1479" t="s">
        <v>649</v>
      </c>
      <c r="B1479" t="s">
        <v>642</v>
      </c>
      <c r="C1479" s="1" t="s">
        <v>451</v>
      </c>
      <c r="D1479" s="1" t="s">
        <v>452</v>
      </c>
      <c r="E1479" s="2">
        <v>1</v>
      </c>
      <c r="F1479" s="3"/>
      <c r="G1479" s="2">
        <v>1</v>
      </c>
      <c r="H1479" s="3"/>
      <c r="I1479" s="68" t="str">
        <f>VLOOKUP(C1479,СПРАВОЧНИК!B:D,2,0)</f>
        <v>КИТАЙ</v>
      </c>
      <c r="J1479" s="68" t="str">
        <f>VLOOKUP(C1479,СПРАВОЧНИК!B:D,3,0)</f>
        <v>ИНОМАРКИ</v>
      </c>
      <c r="K1479" s="69" t="str">
        <f>VLOOKUP(СВОД2023[[#This Row],[ФО]],СПРАВОЧНИК!H:P,2,0)</f>
        <v>Северо-Кавказский ФО</v>
      </c>
    </row>
    <row r="1480" spans="1:11" x14ac:dyDescent="0.2">
      <c r="A1480" t="s">
        <v>649</v>
      </c>
      <c r="B1480" t="s">
        <v>642</v>
      </c>
      <c r="C1480" s="1" t="s">
        <v>456</v>
      </c>
      <c r="D1480" s="1" t="s">
        <v>457</v>
      </c>
      <c r="E1480" s="2"/>
      <c r="F1480" s="3"/>
      <c r="G1480" s="2"/>
      <c r="H1480" s="3">
        <v>1</v>
      </c>
      <c r="I1480" s="68" t="str">
        <f>VLOOKUP(C1480,СПРАВОЧНИК!B:D,2,0)</f>
        <v>ЯПОНИЯ</v>
      </c>
      <c r="J1480" s="68" t="str">
        <f>VLOOKUP(C1480,СПРАВОЧНИК!B:D,3,0)</f>
        <v>ИНОМАРКИ</v>
      </c>
      <c r="K1480" s="69" t="str">
        <f>VLOOKUP(СВОД2023[[#This Row],[ФО]],СПРАВОЧНИК!H:P,2,0)</f>
        <v>Северо-Кавказский ФО</v>
      </c>
    </row>
    <row r="1481" spans="1:11" x14ac:dyDescent="0.2">
      <c r="A1481" t="s">
        <v>649</v>
      </c>
      <c r="B1481" t="s">
        <v>642</v>
      </c>
      <c r="C1481" s="1" t="s">
        <v>456</v>
      </c>
      <c r="D1481" s="1" t="s">
        <v>458</v>
      </c>
      <c r="E1481" s="2"/>
      <c r="F1481" s="3">
        <v>1</v>
      </c>
      <c r="G1481" s="2"/>
      <c r="H1481" s="3">
        <v>1</v>
      </c>
      <c r="I1481" s="68" t="str">
        <f>VLOOKUP(C1481,СПРАВОЧНИК!B:D,2,0)</f>
        <v>ЯПОНИЯ</v>
      </c>
      <c r="J1481" s="68" t="str">
        <f>VLOOKUP(C1481,СПРАВОЧНИК!B:D,3,0)</f>
        <v>ИНОМАРКИ</v>
      </c>
      <c r="K1481" s="69" t="str">
        <f>VLOOKUP(СВОД2023[[#This Row],[ФО]],СПРАВОЧНИК!H:P,2,0)</f>
        <v>Северо-Кавказский ФО</v>
      </c>
    </row>
    <row r="1482" spans="1:11" x14ac:dyDescent="0.2">
      <c r="A1482" t="s">
        <v>649</v>
      </c>
      <c r="B1482" t="s">
        <v>642</v>
      </c>
      <c r="C1482" s="1" t="s">
        <v>456</v>
      </c>
      <c r="D1482" s="1" t="s">
        <v>460</v>
      </c>
      <c r="E1482" s="2"/>
      <c r="F1482" s="3"/>
      <c r="G1482" s="2">
        <v>1</v>
      </c>
      <c r="H1482" s="3"/>
      <c r="I1482" s="68" t="str">
        <f>VLOOKUP(C1482,СПРАВОЧНИК!B:D,2,0)</f>
        <v>ЯПОНИЯ</v>
      </c>
      <c r="J1482" s="68" t="str">
        <f>VLOOKUP(C1482,СПРАВОЧНИК!B:D,3,0)</f>
        <v>ИНОМАРКИ</v>
      </c>
      <c r="K1482" s="69" t="str">
        <f>VLOOKUP(СВОД2023[[#This Row],[ФО]],СПРАВОЧНИК!H:P,2,0)</f>
        <v>Северо-Кавказский ФО</v>
      </c>
    </row>
    <row r="1483" spans="1:11" x14ac:dyDescent="0.2">
      <c r="A1483" t="s">
        <v>649</v>
      </c>
      <c r="B1483" t="s">
        <v>642</v>
      </c>
      <c r="C1483" s="1" t="s">
        <v>456</v>
      </c>
      <c r="D1483" s="1" t="s">
        <v>462</v>
      </c>
      <c r="E1483" s="2"/>
      <c r="F1483" s="3"/>
      <c r="G1483" s="2"/>
      <c r="H1483" s="3">
        <v>1</v>
      </c>
      <c r="I1483" s="68" t="str">
        <f>VLOOKUP(C1483,СПРАВОЧНИК!B:D,2,0)</f>
        <v>ЯПОНИЯ</v>
      </c>
      <c r="J1483" s="68" t="str">
        <f>VLOOKUP(C1483,СПРАВОЧНИК!B:D,3,0)</f>
        <v>ИНОМАРКИ</v>
      </c>
      <c r="K1483" s="69" t="str">
        <f>VLOOKUP(СВОД2023[[#This Row],[ФО]],СПРАВОЧНИК!H:P,2,0)</f>
        <v>Северо-Кавказский ФО</v>
      </c>
    </row>
    <row r="1484" spans="1:11" x14ac:dyDescent="0.2">
      <c r="A1484" t="s">
        <v>649</v>
      </c>
      <c r="B1484" t="s">
        <v>642</v>
      </c>
      <c r="C1484" s="1" t="s">
        <v>456</v>
      </c>
      <c r="D1484" s="1" t="s">
        <v>464</v>
      </c>
      <c r="E1484" s="2"/>
      <c r="F1484" s="3"/>
      <c r="G1484" s="2">
        <v>1</v>
      </c>
      <c r="H1484" s="3">
        <v>6</v>
      </c>
      <c r="I1484" s="68" t="str">
        <f>VLOOKUP(C1484,СПРАВОЧНИК!B:D,2,0)</f>
        <v>ЯПОНИЯ</v>
      </c>
      <c r="J1484" s="68" t="str">
        <f>VLOOKUP(C1484,СПРАВОЧНИК!B:D,3,0)</f>
        <v>ИНОМАРКИ</v>
      </c>
      <c r="K1484" s="69" t="str">
        <f>VLOOKUP(СВОД2023[[#This Row],[ФО]],СПРАВОЧНИК!H:P,2,0)</f>
        <v>Северо-Кавказский ФО</v>
      </c>
    </row>
    <row r="1485" spans="1:11" x14ac:dyDescent="0.2">
      <c r="A1485" t="s">
        <v>649</v>
      </c>
      <c r="B1485" t="s">
        <v>642</v>
      </c>
      <c r="C1485" s="1" t="s">
        <v>456</v>
      </c>
      <c r="D1485" s="1" t="s">
        <v>466</v>
      </c>
      <c r="E1485" s="2"/>
      <c r="F1485" s="3"/>
      <c r="G1485" s="2"/>
      <c r="H1485" s="3">
        <v>1</v>
      </c>
      <c r="I1485" s="68" t="str">
        <f>VLOOKUP(C1485,СПРАВОЧНИК!B:D,2,0)</f>
        <v>ЯПОНИЯ</v>
      </c>
      <c r="J1485" s="68" t="str">
        <f>VLOOKUP(C1485,СПРАВОЧНИК!B:D,3,0)</f>
        <v>ИНОМАРКИ</v>
      </c>
      <c r="K1485" s="69" t="str">
        <f>VLOOKUP(СВОД2023[[#This Row],[ФО]],СПРАВОЧНИК!H:P,2,0)</f>
        <v>Северо-Кавказский ФО</v>
      </c>
    </row>
    <row r="1486" spans="1:11" x14ac:dyDescent="0.2">
      <c r="A1486" t="s">
        <v>649</v>
      </c>
      <c r="B1486" t="s">
        <v>642</v>
      </c>
      <c r="C1486" s="1" t="s">
        <v>456</v>
      </c>
      <c r="D1486" s="1" t="s">
        <v>467</v>
      </c>
      <c r="E1486" s="2"/>
      <c r="F1486" s="3"/>
      <c r="G1486" s="2">
        <v>1</v>
      </c>
      <c r="H1486" s="3">
        <v>2</v>
      </c>
      <c r="I1486" s="68" t="str">
        <f>VLOOKUP(C1486,СПРАВОЧНИК!B:D,2,0)</f>
        <v>ЯПОНИЯ</v>
      </c>
      <c r="J1486" s="68" t="str">
        <f>VLOOKUP(C1486,СПРАВОЧНИК!B:D,3,0)</f>
        <v>ИНОМАРКИ</v>
      </c>
      <c r="K1486" s="69" t="str">
        <f>VLOOKUP(СВОД2023[[#This Row],[ФО]],СПРАВОЧНИК!H:P,2,0)</f>
        <v>Северо-Кавказский ФО</v>
      </c>
    </row>
    <row r="1487" spans="1:11" x14ac:dyDescent="0.2">
      <c r="A1487" t="s">
        <v>649</v>
      </c>
      <c r="B1487" t="s">
        <v>642</v>
      </c>
      <c r="C1487" s="1" t="s">
        <v>456</v>
      </c>
      <c r="D1487" s="1" t="s">
        <v>468</v>
      </c>
      <c r="E1487" s="2">
        <v>2</v>
      </c>
      <c r="F1487" s="3"/>
      <c r="G1487" s="2">
        <v>9</v>
      </c>
      <c r="H1487" s="3">
        <v>1</v>
      </c>
      <c r="I1487" s="68" t="str">
        <f>VLOOKUP(C1487,СПРАВОЧНИК!B:D,2,0)</f>
        <v>ЯПОНИЯ</v>
      </c>
      <c r="J1487" s="68" t="str">
        <f>VLOOKUP(C1487,СПРАВОЧНИК!B:D,3,0)</f>
        <v>ИНОМАРКИ</v>
      </c>
      <c r="K1487" s="69" t="str">
        <f>VLOOKUP(СВОД2023[[#This Row],[ФО]],СПРАВОЧНИК!H:P,2,0)</f>
        <v>Северо-Кавказский ФО</v>
      </c>
    </row>
    <row r="1488" spans="1:11" x14ac:dyDescent="0.2">
      <c r="A1488" t="s">
        <v>649</v>
      </c>
      <c r="B1488" t="s">
        <v>642</v>
      </c>
      <c r="C1488" s="1" t="s">
        <v>456</v>
      </c>
      <c r="D1488" s="1" t="s">
        <v>469</v>
      </c>
      <c r="E1488" s="2">
        <v>1</v>
      </c>
      <c r="F1488" s="3">
        <v>3</v>
      </c>
      <c r="G1488" s="2">
        <v>7</v>
      </c>
      <c r="H1488" s="3">
        <v>78</v>
      </c>
      <c r="I1488" s="68" t="str">
        <f>VLOOKUP(C1488,СПРАВОЧНИК!B:D,2,0)</f>
        <v>ЯПОНИЯ</v>
      </c>
      <c r="J1488" s="68" t="str">
        <f>VLOOKUP(C1488,СПРАВОЧНИК!B:D,3,0)</f>
        <v>ИНОМАРКИ</v>
      </c>
      <c r="K1488" s="69" t="str">
        <f>VLOOKUP(СВОД2023[[#This Row],[ФО]],СПРАВОЧНИК!H:P,2,0)</f>
        <v>Северо-Кавказский ФО</v>
      </c>
    </row>
    <row r="1489" spans="1:11" x14ac:dyDescent="0.2">
      <c r="A1489" t="s">
        <v>649</v>
      </c>
      <c r="B1489" t="s">
        <v>642</v>
      </c>
      <c r="C1489" s="1" t="s">
        <v>456</v>
      </c>
      <c r="D1489" s="1" t="s">
        <v>470</v>
      </c>
      <c r="E1489" s="2"/>
      <c r="F1489" s="3"/>
      <c r="G1489" s="2">
        <v>2</v>
      </c>
      <c r="H1489" s="3"/>
      <c r="I1489" s="68" t="str">
        <f>VLOOKUP(C1489,СПРАВОЧНИК!B:D,2,0)</f>
        <v>ЯПОНИЯ</v>
      </c>
      <c r="J1489" s="68" t="str">
        <f>VLOOKUP(C1489,СПРАВОЧНИК!B:D,3,0)</f>
        <v>ИНОМАРКИ</v>
      </c>
      <c r="K1489" s="69" t="str">
        <f>VLOOKUP(СВОД2023[[#This Row],[ФО]],СПРАВОЧНИК!H:P,2,0)</f>
        <v>Северо-Кавказский ФО</v>
      </c>
    </row>
    <row r="1490" spans="1:11" x14ac:dyDescent="0.2">
      <c r="A1490" t="s">
        <v>649</v>
      </c>
      <c r="B1490" t="s">
        <v>642</v>
      </c>
      <c r="C1490" s="1" t="s">
        <v>456</v>
      </c>
      <c r="D1490" s="1" t="s">
        <v>472</v>
      </c>
      <c r="E1490" s="2"/>
      <c r="F1490" s="3"/>
      <c r="G1490" s="2"/>
      <c r="H1490" s="3">
        <v>17</v>
      </c>
      <c r="I1490" s="68" t="str">
        <f>VLOOKUP(C1490,СПРАВОЧНИК!B:D,2,0)</f>
        <v>ЯПОНИЯ</v>
      </c>
      <c r="J1490" s="68" t="str">
        <f>VLOOKUP(C1490,СПРАВОЧНИК!B:D,3,0)</f>
        <v>ИНОМАРКИ</v>
      </c>
      <c r="K1490" s="69" t="str">
        <f>VLOOKUP(СВОД2023[[#This Row],[ФО]],СПРАВОЧНИК!H:P,2,0)</f>
        <v>Северо-Кавказский ФО</v>
      </c>
    </row>
    <row r="1491" spans="1:11" x14ac:dyDescent="0.2">
      <c r="A1491" t="s">
        <v>649</v>
      </c>
      <c r="B1491" t="s">
        <v>642</v>
      </c>
      <c r="C1491" s="1" t="s">
        <v>456</v>
      </c>
      <c r="D1491" s="1" t="s">
        <v>473</v>
      </c>
      <c r="E1491" s="2"/>
      <c r="F1491" s="3"/>
      <c r="G1491" s="2">
        <v>1</v>
      </c>
      <c r="H1491" s="3"/>
      <c r="I1491" s="68" t="str">
        <f>VLOOKUP(C1491,СПРАВОЧНИК!B:D,2,0)</f>
        <v>ЯПОНИЯ</v>
      </c>
      <c r="J1491" s="68" t="str">
        <f>VLOOKUP(C1491,СПРАВОЧНИК!B:D,3,0)</f>
        <v>ИНОМАРКИ</v>
      </c>
      <c r="K1491" s="69" t="str">
        <f>VLOOKUP(СВОД2023[[#This Row],[ФО]],СПРАВОЧНИК!H:P,2,0)</f>
        <v>Северо-Кавказский ФО</v>
      </c>
    </row>
    <row r="1492" spans="1:11" x14ac:dyDescent="0.2">
      <c r="A1492" t="s">
        <v>649</v>
      </c>
      <c r="B1492" t="s">
        <v>642</v>
      </c>
      <c r="C1492" s="1" t="s">
        <v>456</v>
      </c>
      <c r="D1492" s="1" t="s">
        <v>474</v>
      </c>
      <c r="E1492" s="2">
        <v>1</v>
      </c>
      <c r="F1492" s="3">
        <v>4</v>
      </c>
      <c r="G1492" s="2">
        <v>4</v>
      </c>
      <c r="H1492" s="3">
        <v>64</v>
      </c>
      <c r="I1492" s="68" t="str">
        <f>VLOOKUP(C1492,СПРАВОЧНИК!B:D,2,0)</f>
        <v>ЯПОНИЯ</v>
      </c>
      <c r="J1492" s="68" t="str">
        <f>VLOOKUP(C1492,СПРАВОЧНИК!B:D,3,0)</f>
        <v>ИНОМАРКИ</v>
      </c>
      <c r="K1492" s="69" t="str">
        <f>VLOOKUP(СВОД2023[[#This Row],[ФО]],СПРАВОЧНИК!H:P,2,0)</f>
        <v>Северо-Кавказский ФО</v>
      </c>
    </row>
    <row r="1493" spans="1:11" x14ac:dyDescent="0.2">
      <c r="A1493" t="s">
        <v>649</v>
      </c>
      <c r="B1493" t="s">
        <v>642</v>
      </c>
      <c r="C1493" s="1" t="s">
        <v>475</v>
      </c>
      <c r="D1493" s="1" t="s">
        <v>476</v>
      </c>
      <c r="E1493" s="2">
        <v>78</v>
      </c>
      <c r="F1493" s="3"/>
      <c r="G1493" s="2">
        <v>325</v>
      </c>
      <c r="H1493" s="3"/>
      <c r="I1493" s="68" t="str">
        <f>VLOOKUP(C1493,СПРАВОЧНИК!B:D,2,0)</f>
        <v>КИТАЙ</v>
      </c>
      <c r="J1493" s="68" t="str">
        <f>VLOOKUP(C1493,СПРАВОЧНИК!B:D,3,0)</f>
        <v>ИНОМАРКИ</v>
      </c>
      <c r="K1493" s="69" t="str">
        <f>VLOOKUP(СВОД2023[[#This Row],[ФО]],СПРАВОЧНИК!H:P,2,0)</f>
        <v>Северо-Кавказский ФО</v>
      </c>
    </row>
    <row r="1494" spans="1:11" x14ac:dyDescent="0.2">
      <c r="A1494" t="s">
        <v>649</v>
      </c>
      <c r="B1494" t="s">
        <v>642</v>
      </c>
      <c r="C1494" s="1" t="s">
        <v>475</v>
      </c>
      <c r="D1494" s="1" t="s">
        <v>683</v>
      </c>
      <c r="E1494" s="2">
        <v>5</v>
      </c>
      <c r="F1494" s="3"/>
      <c r="G1494" s="2">
        <v>6</v>
      </c>
      <c r="H1494" s="3"/>
      <c r="I1494" s="68" t="str">
        <f>VLOOKUP(C1494,СПРАВОЧНИК!B:D,2,0)</f>
        <v>КИТАЙ</v>
      </c>
      <c r="J1494" s="68" t="str">
        <f>VLOOKUP(C1494,СПРАВОЧНИК!B:D,3,0)</f>
        <v>ИНОМАРКИ</v>
      </c>
      <c r="K1494" s="69" t="str">
        <f>VLOOKUP(СВОД2023[[#This Row],[ФО]],СПРАВОЧНИК!H:P,2,0)</f>
        <v>Северо-Кавказский ФО</v>
      </c>
    </row>
    <row r="1495" spans="1:11" x14ac:dyDescent="0.2">
      <c r="A1495" t="s">
        <v>649</v>
      </c>
      <c r="B1495" t="s">
        <v>642</v>
      </c>
      <c r="C1495" s="1" t="s">
        <v>477</v>
      </c>
      <c r="D1495" s="1" t="s">
        <v>479</v>
      </c>
      <c r="E1495" s="2"/>
      <c r="F1495" s="3"/>
      <c r="G1495" s="2"/>
      <c r="H1495" s="3">
        <v>1</v>
      </c>
      <c r="I1495" s="68" t="str">
        <f>VLOOKUP(C1495,СПРАВОЧНИК!B:D,2,0)</f>
        <v>ЕВРОПА</v>
      </c>
      <c r="J1495" s="68" t="str">
        <f>VLOOKUP(C1495,СПРАВОЧНИК!B:D,3,0)</f>
        <v>ИНОМАРКИ</v>
      </c>
      <c r="K1495" s="69" t="str">
        <f>VLOOKUP(СВОД2023[[#This Row],[ФО]],СПРАВОЧНИК!H:P,2,0)</f>
        <v>Северо-Кавказский ФО</v>
      </c>
    </row>
    <row r="1496" spans="1:11" x14ac:dyDescent="0.2">
      <c r="A1496" t="s">
        <v>649</v>
      </c>
      <c r="B1496" t="s">
        <v>642</v>
      </c>
      <c r="C1496" s="1" t="s">
        <v>493</v>
      </c>
      <c r="D1496" s="1" t="s">
        <v>495</v>
      </c>
      <c r="E1496" s="2"/>
      <c r="F1496" s="3"/>
      <c r="G1496" s="2">
        <v>11</v>
      </c>
      <c r="H1496" s="3">
        <v>11</v>
      </c>
      <c r="I1496" s="68" t="str">
        <f>VLOOKUP(C1496,СПРАВОЧНИК!B:D,2,0)</f>
        <v>ЕВРОПА</v>
      </c>
      <c r="J1496" s="68" t="str">
        <f>VLOOKUP(C1496,СПРАВОЧНИК!B:D,3,0)</f>
        <v>ИНОМАРКИ</v>
      </c>
      <c r="K1496" s="69" t="str">
        <f>VLOOKUP(СВОД2023[[#This Row],[ФО]],СПРАВОЧНИК!H:P,2,0)</f>
        <v>Северо-Кавказский ФО</v>
      </c>
    </row>
    <row r="1497" spans="1:11" x14ac:dyDescent="0.2">
      <c r="A1497" t="s">
        <v>649</v>
      </c>
      <c r="B1497" t="s">
        <v>642</v>
      </c>
      <c r="C1497" s="1" t="s">
        <v>493</v>
      </c>
      <c r="D1497" s="1" t="s">
        <v>497</v>
      </c>
      <c r="E1497" s="2"/>
      <c r="F1497" s="3">
        <v>1</v>
      </c>
      <c r="G1497" s="2">
        <v>3</v>
      </c>
      <c r="H1497" s="3">
        <v>8</v>
      </c>
      <c r="I1497" s="68" t="str">
        <f>VLOOKUP(C1497,СПРАВОЧНИК!B:D,2,0)</f>
        <v>ЕВРОПА</v>
      </c>
      <c r="J1497" s="68" t="str">
        <f>VLOOKUP(C1497,СПРАВОЧНИК!B:D,3,0)</f>
        <v>ИНОМАРКИ</v>
      </c>
      <c r="K1497" s="69" t="str">
        <f>VLOOKUP(СВОД2023[[#This Row],[ФО]],СПРАВОЧНИК!H:P,2,0)</f>
        <v>Северо-Кавказский ФО</v>
      </c>
    </row>
    <row r="1498" spans="1:11" x14ac:dyDescent="0.2">
      <c r="A1498" t="s">
        <v>649</v>
      </c>
      <c r="B1498" t="s">
        <v>642</v>
      </c>
      <c r="C1498" s="1" t="s">
        <v>493</v>
      </c>
      <c r="D1498" s="1" t="s">
        <v>498</v>
      </c>
      <c r="E1498" s="2"/>
      <c r="F1498" s="3"/>
      <c r="G1498" s="2">
        <v>1</v>
      </c>
      <c r="H1498" s="3">
        <v>1</v>
      </c>
      <c r="I1498" s="68" t="str">
        <f>VLOOKUP(C1498,СПРАВОЧНИК!B:D,2,0)</f>
        <v>ЕВРОПА</v>
      </c>
      <c r="J1498" s="68" t="str">
        <f>VLOOKUP(C1498,СПРАВОЧНИК!B:D,3,0)</f>
        <v>ИНОМАРКИ</v>
      </c>
      <c r="K1498" s="69" t="str">
        <f>VLOOKUP(СВОД2023[[#This Row],[ФО]],СПРАВОЧНИК!H:P,2,0)</f>
        <v>Северо-Кавказский ФО</v>
      </c>
    </row>
    <row r="1499" spans="1:11" x14ac:dyDescent="0.2">
      <c r="A1499" t="s">
        <v>649</v>
      </c>
      <c r="B1499" t="s">
        <v>642</v>
      </c>
      <c r="C1499" s="1" t="s">
        <v>493</v>
      </c>
      <c r="D1499" s="1" t="s">
        <v>499</v>
      </c>
      <c r="E1499" s="2"/>
      <c r="F1499" s="3"/>
      <c r="G1499" s="2">
        <v>1</v>
      </c>
      <c r="H1499" s="3"/>
      <c r="I1499" s="68" t="str">
        <f>VLOOKUP(C1499,СПРАВОЧНИК!B:D,2,0)</f>
        <v>ЕВРОПА</v>
      </c>
      <c r="J1499" s="68" t="str">
        <f>VLOOKUP(C1499,СПРАВОЧНИК!B:D,3,0)</f>
        <v>ИНОМАРКИ</v>
      </c>
      <c r="K1499" s="69" t="str">
        <f>VLOOKUP(СВОД2023[[#This Row],[ФО]],СПРАВОЧНИК!H:P,2,0)</f>
        <v>Северо-Кавказский ФО</v>
      </c>
    </row>
    <row r="1500" spans="1:11" x14ac:dyDescent="0.2">
      <c r="A1500" t="s">
        <v>649</v>
      </c>
      <c r="B1500" t="s">
        <v>642</v>
      </c>
      <c r="C1500" s="1" t="s">
        <v>493</v>
      </c>
      <c r="D1500" s="1" t="s">
        <v>501</v>
      </c>
      <c r="E1500" s="2"/>
      <c r="F1500" s="3"/>
      <c r="G1500" s="2"/>
      <c r="H1500" s="3">
        <v>1</v>
      </c>
      <c r="I1500" s="68" t="str">
        <f>VLOOKUP(C1500,СПРАВОЧНИК!B:D,2,0)</f>
        <v>ЕВРОПА</v>
      </c>
      <c r="J1500" s="68" t="str">
        <f>VLOOKUP(C1500,СПРАВОЧНИК!B:D,3,0)</f>
        <v>ИНОМАРКИ</v>
      </c>
      <c r="K1500" s="69" t="str">
        <f>VLOOKUP(СВОД2023[[#This Row],[ФО]],СПРАВОЧНИК!H:P,2,0)</f>
        <v>Северо-Кавказский ФО</v>
      </c>
    </row>
    <row r="1501" spans="1:11" x14ac:dyDescent="0.2">
      <c r="A1501" t="s">
        <v>649</v>
      </c>
      <c r="B1501" t="s">
        <v>642</v>
      </c>
      <c r="C1501" s="1" t="s">
        <v>504</v>
      </c>
      <c r="D1501" s="1" t="s">
        <v>505</v>
      </c>
      <c r="E1501" s="2">
        <v>2</v>
      </c>
      <c r="F1501" s="3">
        <v>3</v>
      </c>
      <c r="G1501" s="2">
        <v>18</v>
      </c>
      <c r="H1501" s="3">
        <v>63</v>
      </c>
      <c r="I1501" s="68" t="str">
        <f>VLOOKUP(C1501,СПРАВОЧНИК!B:D,2,0)</f>
        <v>ЕВРОПА</v>
      </c>
      <c r="J1501" s="68" t="str">
        <f>VLOOKUP(C1501,СПРАВОЧНИК!B:D,3,0)</f>
        <v>ИНОМАРКИ</v>
      </c>
      <c r="K1501" s="69" t="str">
        <f>VLOOKUP(СВОД2023[[#This Row],[ФО]],СПРАВОЧНИК!H:P,2,0)</f>
        <v>Северо-Кавказский ФО</v>
      </c>
    </row>
    <row r="1502" spans="1:11" x14ac:dyDescent="0.2">
      <c r="A1502" t="s">
        <v>649</v>
      </c>
      <c r="B1502" t="s">
        <v>642</v>
      </c>
      <c r="C1502" s="1" t="s">
        <v>504</v>
      </c>
      <c r="D1502" s="1" t="s">
        <v>506</v>
      </c>
      <c r="E1502" s="2"/>
      <c r="F1502" s="3">
        <v>24</v>
      </c>
      <c r="G1502" s="2">
        <v>6</v>
      </c>
      <c r="H1502" s="3">
        <v>235</v>
      </c>
      <c r="I1502" s="68" t="str">
        <f>VLOOKUP(C1502,СПРАВОЧНИК!B:D,2,0)</f>
        <v>ЕВРОПА</v>
      </c>
      <c r="J1502" s="68" t="str">
        <f>VLOOKUP(C1502,СПРАВОЧНИК!B:D,3,0)</f>
        <v>ИНОМАРКИ</v>
      </c>
      <c r="K1502" s="69" t="str">
        <f>VLOOKUP(СВОД2023[[#This Row],[ФО]],СПРАВОЧНИК!H:P,2,0)</f>
        <v>Северо-Кавказский ФО</v>
      </c>
    </row>
    <row r="1503" spans="1:11" x14ac:dyDescent="0.2">
      <c r="A1503" t="s">
        <v>649</v>
      </c>
      <c r="B1503" t="s">
        <v>642</v>
      </c>
      <c r="C1503" s="1" t="s">
        <v>504</v>
      </c>
      <c r="D1503" s="1" t="s">
        <v>507</v>
      </c>
      <c r="E1503" s="2">
        <v>2</v>
      </c>
      <c r="F1503" s="3">
        <v>1</v>
      </c>
      <c r="G1503" s="2">
        <v>10</v>
      </c>
      <c r="H1503" s="3">
        <v>83</v>
      </c>
      <c r="I1503" s="68" t="str">
        <f>VLOOKUP(C1503,СПРАВОЧНИК!B:D,2,0)</f>
        <v>ЕВРОПА</v>
      </c>
      <c r="J1503" s="68" t="str">
        <f>VLOOKUP(C1503,СПРАВОЧНИК!B:D,3,0)</f>
        <v>ИНОМАРКИ</v>
      </c>
      <c r="K1503" s="69" t="str">
        <f>VLOOKUP(СВОД2023[[#This Row],[ФО]],СПРАВОЧНИК!H:P,2,0)</f>
        <v>Северо-Кавказский ФО</v>
      </c>
    </row>
    <row r="1504" spans="1:11" x14ac:dyDescent="0.2">
      <c r="A1504" t="s">
        <v>649</v>
      </c>
      <c r="B1504" t="s">
        <v>642</v>
      </c>
      <c r="C1504" s="1" t="s">
        <v>504</v>
      </c>
      <c r="D1504" s="1" t="s">
        <v>510</v>
      </c>
      <c r="E1504" s="2">
        <v>3</v>
      </c>
      <c r="F1504" s="3">
        <v>19</v>
      </c>
      <c r="G1504" s="2">
        <v>44</v>
      </c>
      <c r="H1504" s="3">
        <v>89</v>
      </c>
      <c r="I1504" s="68" t="str">
        <f>VLOOKUP(C1504,СПРАВОЧНИК!B:D,2,0)</f>
        <v>ЕВРОПА</v>
      </c>
      <c r="J1504" s="68" t="str">
        <f>VLOOKUP(C1504,СПРАВОЧНИК!B:D,3,0)</f>
        <v>ИНОМАРКИ</v>
      </c>
      <c r="K1504" s="69" t="str">
        <f>VLOOKUP(СВОД2023[[#This Row],[ФО]],СПРАВОЧНИК!H:P,2,0)</f>
        <v>Северо-Кавказский ФО</v>
      </c>
    </row>
    <row r="1505" spans="1:11" x14ac:dyDescent="0.2">
      <c r="A1505" t="s">
        <v>649</v>
      </c>
      <c r="B1505" t="s">
        <v>642</v>
      </c>
      <c r="C1505" s="1" t="s">
        <v>504</v>
      </c>
      <c r="D1505" s="1" t="s">
        <v>511</v>
      </c>
      <c r="E1505" s="2">
        <v>2</v>
      </c>
      <c r="F1505" s="3">
        <v>11</v>
      </c>
      <c r="G1505" s="2">
        <v>38</v>
      </c>
      <c r="H1505" s="3">
        <v>58</v>
      </c>
      <c r="I1505" s="68" t="str">
        <f>VLOOKUP(C1505,СПРАВОЧНИК!B:D,2,0)</f>
        <v>ЕВРОПА</v>
      </c>
      <c r="J1505" s="68" t="str">
        <f>VLOOKUP(C1505,СПРАВОЧНИК!B:D,3,0)</f>
        <v>ИНОМАРКИ</v>
      </c>
      <c r="K1505" s="69" t="str">
        <f>VLOOKUP(СВОД2023[[#This Row],[ФО]],СПРАВОЧНИК!H:P,2,0)</f>
        <v>Северо-Кавказский ФО</v>
      </c>
    </row>
    <row r="1506" spans="1:11" x14ac:dyDescent="0.2">
      <c r="A1506" t="s">
        <v>649</v>
      </c>
      <c r="B1506" t="s">
        <v>642</v>
      </c>
      <c r="C1506" s="1" t="s">
        <v>524</v>
      </c>
      <c r="D1506" s="1" t="s">
        <v>526</v>
      </c>
      <c r="E1506" s="2">
        <v>1</v>
      </c>
      <c r="F1506" s="3"/>
      <c r="G1506" s="2">
        <v>3</v>
      </c>
      <c r="H1506" s="3">
        <v>39</v>
      </c>
      <c r="I1506" s="68" t="str">
        <f>VLOOKUP(C1506,СПРАВОЧНИК!B:D,2,0)</f>
        <v>ЕВРОПА</v>
      </c>
      <c r="J1506" s="68" t="str">
        <f>VLOOKUP(C1506,СПРАВОЧНИК!B:D,3,0)</f>
        <v>ИНОМАРКИ</v>
      </c>
      <c r="K1506" s="69" t="str">
        <f>VLOOKUP(СВОД2023[[#This Row],[ФО]],СПРАВОЧНИК!H:P,2,0)</f>
        <v>Северо-Кавказский ФО</v>
      </c>
    </row>
    <row r="1507" spans="1:11" x14ac:dyDescent="0.2">
      <c r="A1507" t="s">
        <v>649</v>
      </c>
      <c r="B1507" t="s">
        <v>642</v>
      </c>
      <c r="C1507" s="1" t="s">
        <v>524</v>
      </c>
      <c r="D1507" s="1" t="s">
        <v>527</v>
      </c>
      <c r="E1507" s="2">
        <v>2</v>
      </c>
      <c r="F1507" s="3">
        <v>2</v>
      </c>
      <c r="G1507" s="2">
        <v>9</v>
      </c>
      <c r="H1507" s="3">
        <v>36</v>
      </c>
      <c r="I1507" s="68" t="str">
        <f>VLOOKUP(C1507,СПРАВОЧНИК!B:D,2,0)</f>
        <v>ЕВРОПА</v>
      </c>
      <c r="J1507" s="68" t="str">
        <f>VLOOKUP(C1507,СПРАВОЧНИК!B:D,3,0)</f>
        <v>ИНОМАРКИ</v>
      </c>
      <c r="K1507" s="69" t="str">
        <f>VLOOKUP(СВОД2023[[#This Row],[ФО]],СПРАВОЧНИК!H:P,2,0)</f>
        <v>Северо-Кавказский ФО</v>
      </c>
    </row>
    <row r="1508" spans="1:11" x14ac:dyDescent="0.2">
      <c r="A1508" t="s">
        <v>649</v>
      </c>
      <c r="B1508" t="s">
        <v>642</v>
      </c>
      <c r="C1508" s="1" t="s">
        <v>524</v>
      </c>
      <c r="D1508" s="1" t="s">
        <v>528</v>
      </c>
      <c r="E1508" s="2">
        <v>1</v>
      </c>
      <c r="F1508" s="3">
        <v>1</v>
      </c>
      <c r="G1508" s="2">
        <v>3</v>
      </c>
      <c r="H1508" s="3">
        <v>24</v>
      </c>
      <c r="I1508" s="68" t="str">
        <f>VLOOKUP(C1508,СПРАВОЧНИК!B:D,2,0)</f>
        <v>ЕВРОПА</v>
      </c>
      <c r="J1508" s="68" t="str">
        <f>VLOOKUP(C1508,СПРАВОЧНИК!B:D,3,0)</f>
        <v>ИНОМАРКИ</v>
      </c>
      <c r="K1508" s="69" t="str">
        <f>VLOOKUP(СВОД2023[[#This Row],[ФО]],СПРАВОЧНИК!H:P,2,0)</f>
        <v>Северо-Кавказский ФО</v>
      </c>
    </row>
    <row r="1509" spans="1:11" x14ac:dyDescent="0.2">
      <c r="A1509" t="s">
        <v>649</v>
      </c>
      <c r="B1509" t="s">
        <v>642</v>
      </c>
      <c r="C1509" s="1" t="s">
        <v>524</v>
      </c>
      <c r="D1509" s="1" t="s">
        <v>530</v>
      </c>
      <c r="E1509" s="2"/>
      <c r="F1509" s="3">
        <v>6</v>
      </c>
      <c r="G1509" s="2">
        <v>12</v>
      </c>
      <c r="H1509" s="3">
        <v>93</v>
      </c>
      <c r="I1509" s="68" t="str">
        <f>VLOOKUP(C1509,СПРАВОЧНИК!B:D,2,0)</f>
        <v>ЕВРОПА</v>
      </c>
      <c r="J1509" s="68" t="str">
        <f>VLOOKUP(C1509,СПРАВОЧНИК!B:D,3,0)</f>
        <v>ИНОМАРКИ</v>
      </c>
      <c r="K1509" s="69" t="str">
        <f>VLOOKUP(СВОД2023[[#This Row],[ФО]],СПРАВОЧНИК!H:P,2,0)</f>
        <v>Северо-Кавказский ФО</v>
      </c>
    </row>
    <row r="1510" spans="1:11" x14ac:dyDescent="0.2">
      <c r="A1510" t="s">
        <v>649</v>
      </c>
      <c r="B1510" t="s">
        <v>642</v>
      </c>
      <c r="C1510" s="1" t="s">
        <v>524</v>
      </c>
      <c r="D1510" s="1" t="s">
        <v>531</v>
      </c>
      <c r="E1510" s="2"/>
      <c r="F1510" s="3"/>
      <c r="G1510" s="2"/>
      <c r="H1510" s="3">
        <v>4</v>
      </c>
      <c r="I1510" s="68" t="str">
        <f>VLOOKUP(C1510,СПРАВОЧНИК!B:D,2,0)</f>
        <v>ЕВРОПА</v>
      </c>
      <c r="J1510" s="68" t="str">
        <f>VLOOKUP(C1510,СПРАВОЧНИК!B:D,3,0)</f>
        <v>ИНОМАРКИ</v>
      </c>
      <c r="K1510" s="69" t="str">
        <f>VLOOKUP(СВОД2023[[#This Row],[ФО]],СПРАВОЧНИК!H:P,2,0)</f>
        <v>Северо-Кавказский ФО</v>
      </c>
    </row>
    <row r="1511" spans="1:11" x14ac:dyDescent="0.2">
      <c r="A1511" t="s">
        <v>649</v>
      </c>
      <c r="B1511" t="s">
        <v>642</v>
      </c>
      <c r="C1511" s="1" t="s">
        <v>532</v>
      </c>
      <c r="D1511" s="1" t="s">
        <v>533</v>
      </c>
      <c r="E1511" s="2">
        <v>1</v>
      </c>
      <c r="F1511" s="3"/>
      <c r="G1511" s="2">
        <v>1</v>
      </c>
      <c r="H1511" s="3"/>
      <c r="I1511" s="68" t="str">
        <f>VLOOKUP(C1511,СПРАВОЧНИК!B:D,2,0)</f>
        <v>КИТАЙ</v>
      </c>
      <c r="J1511" s="68" t="str">
        <f>VLOOKUP(C1511,СПРАВОЧНИК!B:D,3,0)</f>
        <v>ИНОМАРКИ</v>
      </c>
      <c r="K1511" s="69" t="str">
        <f>VLOOKUP(СВОД2023[[#This Row],[ФО]],СПРАВОЧНИК!H:P,2,0)</f>
        <v>Северо-Кавказский ФО</v>
      </c>
    </row>
    <row r="1512" spans="1:11" x14ac:dyDescent="0.2">
      <c r="A1512" t="s">
        <v>649</v>
      </c>
      <c r="B1512" t="s">
        <v>642</v>
      </c>
      <c r="C1512" s="1" t="s">
        <v>532</v>
      </c>
      <c r="D1512" s="1" t="s">
        <v>731</v>
      </c>
      <c r="E1512" s="2">
        <v>1</v>
      </c>
      <c r="F1512" s="3"/>
      <c r="G1512" s="2">
        <v>1</v>
      </c>
      <c r="H1512" s="3"/>
      <c r="I1512" s="68" t="str">
        <f>VLOOKUP(C1512,СПРАВОЧНИК!B:D,2,0)</f>
        <v>КИТАЙ</v>
      </c>
      <c r="J1512" s="68" t="str">
        <f>VLOOKUP(C1512,СПРАВОЧНИК!B:D,3,0)</f>
        <v>ИНОМАРКИ</v>
      </c>
      <c r="K1512" s="69" t="str">
        <f>VLOOKUP(СВОД2023[[#This Row],[ФО]],СПРАВОЧНИК!H:P,2,0)</f>
        <v>Северо-Кавказский ФО</v>
      </c>
    </row>
    <row r="1513" spans="1:11" x14ac:dyDescent="0.2">
      <c r="A1513" t="s">
        <v>649</v>
      </c>
      <c r="B1513" t="s">
        <v>642</v>
      </c>
      <c r="C1513" s="1" t="s">
        <v>544</v>
      </c>
      <c r="D1513" s="1" t="s">
        <v>547</v>
      </c>
      <c r="E1513" s="2"/>
      <c r="F1513" s="3"/>
      <c r="G1513" s="2">
        <v>1</v>
      </c>
      <c r="H1513" s="3">
        <v>1</v>
      </c>
      <c r="I1513" s="68" t="str">
        <f>VLOOKUP(C1513,СПРАВОЧНИК!B:D,2,0)</f>
        <v>ЯПОНИЯ</v>
      </c>
      <c r="J1513" s="68" t="str">
        <f>VLOOKUP(C1513,СПРАВОЧНИК!B:D,3,0)</f>
        <v>ИНОМАРКИ</v>
      </c>
      <c r="K1513" s="69" t="str">
        <f>VLOOKUP(СВОД2023[[#This Row],[ФО]],СПРАВОЧНИК!H:P,2,0)</f>
        <v>Северо-Кавказский ФО</v>
      </c>
    </row>
    <row r="1514" spans="1:11" x14ac:dyDescent="0.2">
      <c r="A1514" t="s">
        <v>649</v>
      </c>
      <c r="B1514" t="s">
        <v>642</v>
      </c>
      <c r="C1514" s="1" t="s">
        <v>544</v>
      </c>
      <c r="D1514" s="1" t="s">
        <v>551</v>
      </c>
      <c r="E1514" s="2"/>
      <c r="F1514" s="3"/>
      <c r="G1514" s="2">
        <v>1</v>
      </c>
      <c r="H1514" s="3">
        <v>2</v>
      </c>
      <c r="I1514" s="68" t="str">
        <f>VLOOKUP(C1514,СПРАВОЧНИК!B:D,2,0)</f>
        <v>ЯПОНИЯ</v>
      </c>
      <c r="J1514" s="68" t="str">
        <f>VLOOKUP(C1514,СПРАВОЧНИК!B:D,3,0)</f>
        <v>ИНОМАРКИ</v>
      </c>
      <c r="K1514" s="69" t="str">
        <f>VLOOKUP(СВОД2023[[#This Row],[ФО]],СПРАВОЧНИК!H:P,2,0)</f>
        <v>Северо-Кавказский ФО</v>
      </c>
    </row>
    <row r="1515" spans="1:11" x14ac:dyDescent="0.2">
      <c r="A1515" t="s">
        <v>649</v>
      </c>
      <c r="B1515" t="s">
        <v>642</v>
      </c>
      <c r="C1515" s="1" t="s">
        <v>544</v>
      </c>
      <c r="D1515" s="1" t="s">
        <v>552</v>
      </c>
      <c r="E1515" s="2"/>
      <c r="F1515" s="3"/>
      <c r="G1515" s="2">
        <v>1</v>
      </c>
      <c r="H1515" s="3"/>
      <c r="I1515" s="68" t="str">
        <f>VLOOKUP(C1515,СПРАВОЧНИК!B:D,2,0)</f>
        <v>ЯПОНИЯ</v>
      </c>
      <c r="J1515" s="68" t="str">
        <f>VLOOKUP(C1515,СПРАВОЧНИК!B:D,3,0)</f>
        <v>ИНОМАРКИ</v>
      </c>
      <c r="K1515" s="69" t="str">
        <f>VLOOKUP(СВОД2023[[#This Row],[ФО]],СПРАВОЧНИК!H:P,2,0)</f>
        <v>Северо-Кавказский ФО</v>
      </c>
    </row>
    <row r="1516" spans="1:11" x14ac:dyDescent="0.2">
      <c r="A1516" t="s">
        <v>649</v>
      </c>
      <c r="B1516" t="s">
        <v>642</v>
      </c>
      <c r="C1516" s="1" t="s">
        <v>555</v>
      </c>
      <c r="D1516" s="1" t="s">
        <v>557</v>
      </c>
      <c r="E1516" s="2">
        <v>7</v>
      </c>
      <c r="F1516" s="3"/>
      <c r="G1516" s="2">
        <v>16</v>
      </c>
      <c r="H1516" s="3"/>
      <c r="I1516" s="68" t="str">
        <f>VLOOKUP(C1516,СПРАВОЧНИК!B:D,2,0)</f>
        <v>ЯПОНИЯ</v>
      </c>
      <c r="J1516" s="68" t="str">
        <f>VLOOKUP(C1516,СПРАВОЧНИК!B:D,3,0)</f>
        <v>ИНОМАРКИ</v>
      </c>
      <c r="K1516" s="69" t="str">
        <f>VLOOKUP(СВОД2023[[#This Row],[ФО]],СПРАВОЧНИК!H:P,2,0)</f>
        <v>Северо-Кавказский ФО</v>
      </c>
    </row>
    <row r="1517" spans="1:11" x14ac:dyDescent="0.2">
      <c r="A1517" t="s">
        <v>649</v>
      </c>
      <c r="B1517" t="s">
        <v>642</v>
      </c>
      <c r="C1517" s="1" t="s">
        <v>555</v>
      </c>
      <c r="D1517" s="1" t="s">
        <v>560</v>
      </c>
      <c r="E1517" s="2">
        <v>1</v>
      </c>
      <c r="F1517" s="3"/>
      <c r="G1517" s="2">
        <v>4</v>
      </c>
      <c r="H1517" s="3">
        <v>10</v>
      </c>
      <c r="I1517" s="68" t="str">
        <f>VLOOKUP(C1517,СПРАВОЧНИК!B:D,2,0)</f>
        <v>ЯПОНИЯ</v>
      </c>
      <c r="J1517" s="68" t="str">
        <f>VLOOKUP(C1517,СПРАВОЧНИК!B:D,3,0)</f>
        <v>ИНОМАРКИ</v>
      </c>
      <c r="K1517" s="69" t="str">
        <f>VLOOKUP(СВОД2023[[#This Row],[ФО]],СПРАВОЧНИК!H:P,2,0)</f>
        <v>Северо-Кавказский ФО</v>
      </c>
    </row>
    <row r="1518" spans="1:11" x14ac:dyDescent="0.2">
      <c r="A1518" t="s">
        <v>649</v>
      </c>
      <c r="B1518" t="s">
        <v>642</v>
      </c>
      <c r="C1518" s="1" t="s">
        <v>555</v>
      </c>
      <c r="D1518" s="1" t="s">
        <v>563</v>
      </c>
      <c r="E1518" s="2"/>
      <c r="F1518" s="3"/>
      <c r="G1518" s="2"/>
      <c r="H1518" s="3">
        <v>5</v>
      </c>
      <c r="I1518" s="68" t="str">
        <f>VLOOKUP(C1518,СПРАВОЧНИК!B:D,2,0)</f>
        <v>ЯПОНИЯ</v>
      </c>
      <c r="J1518" s="68" t="str">
        <f>VLOOKUP(C1518,СПРАВОЧНИК!B:D,3,0)</f>
        <v>ИНОМАРКИ</v>
      </c>
      <c r="K1518" s="69" t="str">
        <f>VLOOKUP(СВОД2023[[#This Row],[ФО]],СПРАВОЧНИК!H:P,2,0)</f>
        <v>Северо-Кавказский ФО</v>
      </c>
    </row>
    <row r="1519" spans="1:11" x14ac:dyDescent="0.2">
      <c r="A1519" t="s">
        <v>649</v>
      </c>
      <c r="B1519" t="s">
        <v>642</v>
      </c>
      <c r="C1519" s="1" t="s">
        <v>555</v>
      </c>
      <c r="D1519" s="1" t="s">
        <v>565</v>
      </c>
      <c r="E1519" s="2">
        <v>1</v>
      </c>
      <c r="F1519" s="3"/>
      <c r="G1519" s="2">
        <v>3</v>
      </c>
      <c r="H1519" s="3"/>
      <c r="I1519" s="68" t="str">
        <f>VLOOKUP(C1519,СПРАВОЧНИК!B:D,2,0)</f>
        <v>ЯПОНИЯ</v>
      </c>
      <c r="J1519" s="68" t="str">
        <f>VLOOKUP(C1519,СПРАВОЧНИК!B:D,3,0)</f>
        <v>ИНОМАРКИ</v>
      </c>
      <c r="K1519" s="69" t="str">
        <f>VLOOKUP(СВОД2023[[#This Row],[ФО]],СПРАВОЧНИК!H:P,2,0)</f>
        <v>Северо-Кавказский ФО</v>
      </c>
    </row>
    <row r="1520" spans="1:11" x14ac:dyDescent="0.2">
      <c r="A1520" t="s">
        <v>649</v>
      </c>
      <c r="B1520" t="s">
        <v>642</v>
      </c>
      <c r="C1520" s="1" t="s">
        <v>571</v>
      </c>
      <c r="D1520" s="1" t="s">
        <v>572</v>
      </c>
      <c r="E1520" s="2">
        <v>8</v>
      </c>
      <c r="F1520" s="3"/>
      <c r="G1520" s="2">
        <v>13</v>
      </c>
      <c r="H1520" s="3"/>
      <c r="I1520" s="68" t="str">
        <f>VLOOKUP(C1520,СПРАВОЧНИК!B:D,2,0)</f>
        <v>КИТАЙ</v>
      </c>
      <c r="J1520" s="68" t="str">
        <f>VLOOKUP(C1520,СПРАВОЧНИК!B:D,3,0)</f>
        <v>ИНОМАРКИ</v>
      </c>
      <c r="K1520" s="69" t="str">
        <f>VLOOKUP(СВОД2023[[#This Row],[ФО]],СПРАВОЧНИК!H:P,2,0)</f>
        <v>Северо-Кавказский ФО</v>
      </c>
    </row>
    <row r="1521" spans="1:11" x14ac:dyDescent="0.2">
      <c r="A1521" t="s">
        <v>649</v>
      </c>
      <c r="B1521" t="s">
        <v>642</v>
      </c>
      <c r="C1521" s="1" t="s">
        <v>571</v>
      </c>
      <c r="D1521" s="1" t="s">
        <v>573</v>
      </c>
      <c r="E1521" s="2">
        <v>3</v>
      </c>
      <c r="F1521" s="3"/>
      <c r="G1521" s="2">
        <v>3</v>
      </c>
      <c r="H1521" s="3"/>
      <c r="I1521" s="68" t="str">
        <f>VLOOKUP(C1521,СПРАВОЧНИК!B:D,2,0)</f>
        <v>КИТАЙ</v>
      </c>
      <c r="J1521" s="68" t="str">
        <f>VLOOKUP(C1521,СПРАВОЧНИК!B:D,3,0)</f>
        <v>ИНОМАРКИ</v>
      </c>
      <c r="K1521" s="69" t="str">
        <f>VLOOKUP(СВОД2023[[#This Row],[ФО]],СПРАВОЧНИК!H:P,2,0)</f>
        <v>Северо-Кавказский ФО</v>
      </c>
    </row>
    <row r="1522" spans="1:11" x14ac:dyDescent="0.2">
      <c r="A1522" t="s">
        <v>649</v>
      </c>
      <c r="B1522" t="s">
        <v>642</v>
      </c>
      <c r="C1522" s="1" t="s">
        <v>574</v>
      </c>
      <c r="D1522" s="1" t="s">
        <v>575</v>
      </c>
      <c r="E1522" s="2"/>
      <c r="F1522" s="3"/>
      <c r="G1522" s="2">
        <v>1</v>
      </c>
      <c r="H1522" s="3">
        <v>8</v>
      </c>
      <c r="I1522" s="68" t="str">
        <f>VLOOKUP(C1522,СПРАВОЧНИК!B:D,2,0)</f>
        <v>США</v>
      </c>
      <c r="J1522" s="68" t="str">
        <f>VLOOKUP(C1522,СПРАВОЧНИК!B:D,3,0)</f>
        <v>ИНОМАРКИ</v>
      </c>
      <c r="K1522" s="69" t="str">
        <f>VLOOKUP(СВОД2023[[#This Row],[ФО]],СПРАВОЧНИК!H:P,2,0)</f>
        <v>Северо-Кавказский ФО</v>
      </c>
    </row>
    <row r="1523" spans="1:11" x14ac:dyDescent="0.2">
      <c r="A1523" t="s">
        <v>649</v>
      </c>
      <c r="B1523" t="s">
        <v>642</v>
      </c>
      <c r="C1523" s="1" t="s">
        <v>574</v>
      </c>
      <c r="D1523" s="1" t="s">
        <v>576</v>
      </c>
      <c r="E1523" s="2"/>
      <c r="F1523" s="3"/>
      <c r="G1523" s="2"/>
      <c r="H1523" s="3">
        <v>2</v>
      </c>
      <c r="I1523" s="68" t="str">
        <f>VLOOKUP(C1523,СПРАВОЧНИК!B:D,2,0)</f>
        <v>США</v>
      </c>
      <c r="J1523" s="68" t="str">
        <f>VLOOKUP(C1523,СПРАВОЧНИК!B:D,3,0)</f>
        <v>ИНОМАРКИ</v>
      </c>
      <c r="K1523" s="69" t="str">
        <f>VLOOKUP(СВОД2023[[#This Row],[ФО]],СПРАВОЧНИК!H:P,2,0)</f>
        <v>Северо-Кавказский ФО</v>
      </c>
    </row>
    <row r="1524" spans="1:11" x14ac:dyDescent="0.2">
      <c r="A1524" t="s">
        <v>649</v>
      </c>
      <c r="B1524" t="s">
        <v>642</v>
      </c>
      <c r="C1524" s="1" t="s">
        <v>574</v>
      </c>
      <c r="D1524" s="1" t="s">
        <v>577</v>
      </c>
      <c r="E1524" s="2"/>
      <c r="F1524" s="3"/>
      <c r="G1524" s="2">
        <v>1</v>
      </c>
      <c r="H1524" s="3"/>
      <c r="I1524" s="68" t="str">
        <f>VLOOKUP(C1524,СПРАВОЧНИК!B:D,2,0)</f>
        <v>США</v>
      </c>
      <c r="J1524" s="68" t="str">
        <f>VLOOKUP(C1524,СПРАВОЧНИК!B:D,3,0)</f>
        <v>ИНОМАРКИ</v>
      </c>
      <c r="K1524" s="69" t="str">
        <f>VLOOKUP(СВОД2023[[#This Row],[ФО]],СПРАВОЧНИК!H:P,2,0)</f>
        <v>Северо-Кавказский ФО</v>
      </c>
    </row>
    <row r="1525" spans="1:11" x14ac:dyDescent="0.2">
      <c r="A1525" t="s">
        <v>649</v>
      </c>
      <c r="B1525" t="s">
        <v>642</v>
      </c>
      <c r="C1525" s="1" t="s">
        <v>574</v>
      </c>
      <c r="D1525" s="1" t="s">
        <v>578</v>
      </c>
      <c r="E1525" s="2">
        <v>1</v>
      </c>
      <c r="F1525" s="3">
        <v>3</v>
      </c>
      <c r="G1525" s="2">
        <v>8</v>
      </c>
      <c r="H1525" s="3">
        <v>5</v>
      </c>
      <c r="I1525" s="68" t="str">
        <f>VLOOKUP(C1525,СПРАВОЧНИК!B:D,2,0)</f>
        <v>США</v>
      </c>
      <c r="J1525" s="68" t="str">
        <f>VLOOKUP(C1525,СПРАВОЧНИК!B:D,3,0)</f>
        <v>ИНОМАРКИ</v>
      </c>
      <c r="K1525" s="69" t="str">
        <f>VLOOKUP(СВОД2023[[#This Row],[ФО]],СПРАВОЧНИК!H:P,2,0)</f>
        <v>Северо-Кавказский ФО</v>
      </c>
    </row>
    <row r="1526" spans="1:11" x14ac:dyDescent="0.2">
      <c r="A1526" t="s">
        <v>649</v>
      </c>
      <c r="B1526" t="s">
        <v>642</v>
      </c>
      <c r="C1526" s="1" t="s">
        <v>579</v>
      </c>
      <c r="D1526" s="1" t="s">
        <v>951</v>
      </c>
      <c r="E1526" s="2">
        <v>12</v>
      </c>
      <c r="F1526" s="3"/>
      <c r="G1526" s="2">
        <v>36</v>
      </c>
      <c r="H1526" s="3"/>
      <c r="I1526" s="68" t="str">
        <f>VLOOKUP(C1526,СПРАВОЧНИК!B:D,2,0)</f>
        <v>ЯПОНИЯ</v>
      </c>
      <c r="J1526" s="68" t="str">
        <f>VLOOKUP(C1526,СПРАВОЧНИК!B:D,3,0)</f>
        <v>ИНОМАРКИ</v>
      </c>
      <c r="K1526" s="69" t="str">
        <f>VLOOKUP(СВОД2023[[#This Row],[ФО]],СПРАВОЧНИК!H:P,2,0)</f>
        <v>Северо-Кавказский ФО</v>
      </c>
    </row>
    <row r="1527" spans="1:11" x14ac:dyDescent="0.2">
      <c r="A1527" t="s">
        <v>649</v>
      </c>
      <c r="B1527" t="s">
        <v>642</v>
      </c>
      <c r="C1527" s="1" t="s">
        <v>579</v>
      </c>
      <c r="D1527" s="1" t="s">
        <v>952</v>
      </c>
      <c r="E1527" s="2">
        <v>98</v>
      </c>
      <c r="F1527" s="3">
        <v>49</v>
      </c>
      <c r="G1527" s="2">
        <v>352</v>
      </c>
      <c r="H1527" s="3">
        <v>709</v>
      </c>
      <c r="I1527" s="68" t="str">
        <f>VLOOKUP(C1527,СПРАВОЧНИК!B:D,2,0)</f>
        <v>ЯПОНИЯ</v>
      </c>
      <c r="J1527" s="68" t="str">
        <f>VLOOKUP(C1527,СПРАВОЧНИК!B:D,3,0)</f>
        <v>ИНОМАРКИ</v>
      </c>
      <c r="K1527" s="69" t="str">
        <f>VLOOKUP(СВОД2023[[#This Row],[ФО]],СПРАВОЧНИК!H:P,2,0)</f>
        <v>Северо-Кавказский ФО</v>
      </c>
    </row>
    <row r="1528" spans="1:11" x14ac:dyDescent="0.2">
      <c r="A1528" t="s">
        <v>649</v>
      </c>
      <c r="B1528" t="s">
        <v>642</v>
      </c>
      <c r="C1528" s="1" t="s">
        <v>579</v>
      </c>
      <c r="D1528" s="1" t="s">
        <v>953</v>
      </c>
      <c r="E1528" s="2"/>
      <c r="F1528" s="3"/>
      <c r="G1528" s="2">
        <v>1</v>
      </c>
      <c r="H1528" s="3"/>
      <c r="I1528" s="68" t="str">
        <f>VLOOKUP(C1528,СПРАВОЧНИК!B:D,2,0)</f>
        <v>ЯПОНИЯ</v>
      </c>
      <c r="J1528" s="68" t="str">
        <f>VLOOKUP(C1528,СПРАВОЧНИК!B:D,3,0)</f>
        <v>ИНОМАРКИ</v>
      </c>
      <c r="K1528" s="69" t="str">
        <f>VLOOKUP(СВОД2023[[#This Row],[ФО]],СПРАВОЧНИК!H:P,2,0)</f>
        <v>Северо-Кавказский ФО</v>
      </c>
    </row>
    <row r="1529" spans="1:11" x14ac:dyDescent="0.2">
      <c r="A1529" t="s">
        <v>649</v>
      </c>
      <c r="B1529" t="s">
        <v>642</v>
      </c>
      <c r="C1529" s="1" t="s">
        <v>579</v>
      </c>
      <c r="D1529" s="1" t="s">
        <v>954</v>
      </c>
      <c r="E1529" s="2">
        <v>18</v>
      </c>
      <c r="F1529" s="3">
        <v>1</v>
      </c>
      <c r="G1529" s="2">
        <v>43</v>
      </c>
      <c r="H1529" s="3">
        <v>4</v>
      </c>
      <c r="I1529" s="68" t="str">
        <f>VLOOKUP(C1529,СПРАВОЧНИК!B:D,2,0)</f>
        <v>ЯПОНИЯ</v>
      </c>
      <c r="J1529" s="68" t="str">
        <f>VLOOKUP(C1529,СПРАВОЧНИК!B:D,3,0)</f>
        <v>ИНОМАРКИ</v>
      </c>
      <c r="K1529" s="69" t="str">
        <f>VLOOKUP(СВОД2023[[#This Row],[ФО]],СПРАВОЧНИК!H:P,2,0)</f>
        <v>Северо-Кавказский ФО</v>
      </c>
    </row>
    <row r="1530" spans="1:11" x14ac:dyDescent="0.2">
      <c r="A1530" t="s">
        <v>649</v>
      </c>
      <c r="B1530" t="s">
        <v>642</v>
      </c>
      <c r="C1530" s="1" t="s">
        <v>579</v>
      </c>
      <c r="D1530" s="1" t="s">
        <v>957</v>
      </c>
      <c r="E1530" s="2">
        <v>6</v>
      </c>
      <c r="F1530" s="3"/>
      <c r="G1530" s="2">
        <v>59</v>
      </c>
      <c r="H1530" s="3">
        <v>6</v>
      </c>
      <c r="I1530" s="68" t="str">
        <f>VLOOKUP(C1530,СПРАВОЧНИК!B:D,2,0)</f>
        <v>ЯПОНИЯ</v>
      </c>
      <c r="J1530" s="68" t="str">
        <f>VLOOKUP(C1530,СПРАВОЧНИК!B:D,3,0)</f>
        <v>ИНОМАРКИ</v>
      </c>
      <c r="K1530" s="69" t="str">
        <f>VLOOKUP(СВОД2023[[#This Row],[ФО]],СПРАВОЧНИК!H:P,2,0)</f>
        <v>Северо-Кавказский ФО</v>
      </c>
    </row>
    <row r="1531" spans="1:11" x14ac:dyDescent="0.2">
      <c r="A1531" t="s">
        <v>649</v>
      </c>
      <c r="B1531" t="s">
        <v>642</v>
      </c>
      <c r="C1531" s="1" t="s">
        <v>579</v>
      </c>
      <c r="D1531" s="1" t="s">
        <v>958</v>
      </c>
      <c r="E1531" s="2">
        <v>1</v>
      </c>
      <c r="F1531" s="3">
        <v>1</v>
      </c>
      <c r="G1531" s="2">
        <v>13</v>
      </c>
      <c r="H1531" s="3">
        <v>15</v>
      </c>
      <c r="I1531" s="68" t="str">
        <f>VLOOKUP(C1531,СПРАВОЧНИК!B:D,2,0)</f>
        <v>ЯПОНИЯ</v>
      </c>
      <c r="J1531" s="68" t="str">
        <f>VLOOKUP(C1531,СПРАВОЧНИК!B:D,3,0)</f>
        <v>ИНОМАРКИ</v>
      </c>
      <c r="K1531" s="69" t="str">
        <f>VLOOKUP(СВОД2023[[#This Row],[ФО]],СПРАВОЧНИК!H:P,2,0)</f>
        <v>Северо-Кавказский ФО</v>
      </c>
    </row>
    <row r="1532" spans="1:11" x14ac:dyDescent="0.2">
      <c r="A1532" t="s">
        <v>649</v>
      </c>
      <c r="B1532" t="s">
        <v>642</v>
      </c>
      <c r="C1532" s="1" t="s">
        <v>579</v>
      </c>
      <c r="D1532" s="1" t="s">
        <v>1023</v>
      </c>
      <c r="E1532" s="2"/>
      <c r="F1532" s="3"/>
      <c r="G1532" s="2">
        <v>1</v>
      </c>
      <c r="H1532" s="3"/>
      <c r="I1532" s="68" t="str">
        <f>VLOOKUP(C1532,СПРАВОЧНИК!B:D,2,0)</f>
        <v>ЯПОНИЯ</v>
      </c>
      <c r="J1532" s="68" t="str">
        <f>VLOOKUP(C1532,СПРАВОЧНИК!B:D,3,0)</f>
        <v>ИНОМАРКИ</v>
      </c>
      <c r="K1532" s="69" t="str">
        <f>VLOOKUP(СВОД2023[[#This Row],[ФО]],СПРАВОЧНИК!H:P,2,0)</f>
        <v>Северо-Кавказский ФО</v>
      </c>
    </row>
    <row r="1533" spans="1:11" x14ac:dyDescent="0.2">
      <c r="A1533" t="s">
        <v>649</v>
      </c>
      <c r="B1533" t="s">
        <v>642</v>
      </c>
      <c r="C1533" s="1" t="s">
        <v>579</v>
      </c>
      <c r="D1533" s="1" t="s">
        <v>960</v>
      </c>
      <c r="E1533" s="2">
        <v>3</v>
      </c>
      <c r="F1533" s="3">
        <v>1</v>
      </c>
      <c r="G1533" s="2">
        <v>22</v>
      </c>
      <c r="H1533" s="3">
        <v>6</v>
      </c>
      <c r="I1533" s="68" t="str">
        <f>VLOOKUP(C1533,СПРАВОЧНИК!B:D,2,0)</f>
        <v>ЯПОНИЯ</v>
      </c>
      <c r="J1533" s="68" t="str">
        <f>VLOOKUP(C1533,СПРАВОЧНИК!B:D,3,0)</f>
        <v>ИНОМАРКИ</v>
      </c>
      <c r="K1533" s="69" t="str">
        <f>VLOOKUP(СВОД2023[[#This Row],[ФО]],СПРАВОЧНИК!H:P,2,0)</f>
        <v>Северо-Кавказский ФО</v>
      </c>
    </row>
    <row r="1534" spans="1:11" x14ac:dyDescent="0.2">
      <c r="A1534" t="s">
        <v>649</v>
      </c>
      <c r="B1534" t="s">
        <v>642</v>
      </c>
      <c r="C1534" s="1" t="s">
        <v>579</v>
      </c>
      <c r="D1534" s="1" t="s">
        <v>961</v>
      </c>
      <c r="E1534" s="2">
        <v>25</v>
      </c>
      <c r="F1534" s="3">
        <v>1</v>
      </c>
      <c r="G1534" s="2">
        <v>95</v>
      </c>
      <c r="H1534" s="3">
        <v>16</v>
      </c>
      <c r="I1534" s="68" t="str">
        <f>VLOOKUP(C1534,СПРАВОЧНИК!B:D,2,0)</f>
        <v>ЯПОНИЯ</v>
      </c>
      <c r="J1534" s="68" t="str">
        <f>VLOOKUP(C1534,СПРАВОЧНИК!B:D,3,0)</f>
        <v>ИНОМАРКИ</v>
      </c>
      <c r="K1534" s="69" t="str">
        <f>VLOOKUP(СВОД2023[[#This Row],[ФО]],СПРАВОЧНИК!H:P,2,0)</f>
        <v>Северо-Кавказский ФО</v>
      </c>
    </row>
    <row r="1535" spans="1:11" x14ac:dyDescent="0.2">
      <c r="A1535" t="s">
        <v>649</v>
      </c>
      <c r="B1535" t="s">
        <v>642</v>
      </c>
      <c r="C1535" s="1" t="s">
        <v>579</v>
      </c>
      <c r="D1535" s="1" t="s">
        <v>962</v>
      </c>
      <c r="E1535" s="2">
        <v>11</v>
      </c>
      <c r="F1535" s="3">
        <v>1</v>
      </c>
      <c r="G1535" s="2">
        <v>62</v>
      </c>
      <c r="H1535" s="3">
        <v>66</v>
      </c>
      <c r="I1535" s="68" t="str">
        <f>VLOOKUP(C1535,СПРАВОЧНИК!B:D,2,0)</f>
        <v>ЯПОНИЯ</v>
      </c>
      <c r="J1535" s="68" t="str">
        <f>VLOOKUP(C1535,СПРАВОЧНИК!B:D,3,0)</f>
        <v>ИНОМАРКИ</v>
      </c>
      <c r="K1535" s="69" t="str">
        <f>VLOOKUP(СВОД2023[[#This Row],[ФО]],СПРАВОЧНИК!H:P,2,0)</f>
        <v>Северо-Кавказский ФО</v>
      </c>
    </row>
    <row r="1536" spans="1:11" x14ac:dyDescent="0.2">
      <c r="A1536" t="s">
        <v>649</v>
      </c>
      <c r="B1536" t="s">
        <v>642</v>
      </c>
      <c r="C1536" s="1" t="s">
        <v>579</v>
      </c>
      <c r="D1536" s="1" t="s">
        <v>963</v>
      </c>
      <c r="E1536" s="2"/>
      <c r="F1536" s="3">
        <v>3</v>
      </c>
      <c r="G1536" s="2">
        <v>2</v>
      </c>
      <c r="H1536" s="3">
        <v>6</v>
      </c>
      <c r="I1536" s="68" t="str">
        <f>VLOOKUP(C1536,СПРАВОЧНИК!B:D,2,0)</f>
        <v>ЯПОНИЯ</v>
      </c>
      <c r="J1536" s="68" t="str">
        <f>VLOOKUP(C1536,СПРАВОЧНИК!B:D,3,0)</f>
        <v>ИНОМАРКИ</v>
      </c>
      <c r="K1536" s="69" t="str">
        <f>VLOOKUP(СВОД2023[[#This Row],[ФО]],СПРАВОЧНИК!H:P,2,0)</f>
        <v>Северо-Кавказский ФО</v>
      </c>
    </row>
    <row r="1537" spans="1:11" x14ac:dyDescent="0.2">
      <c r="A1537" t="s">
        <v>649</v>
      </c>
      <c r="B1537" t="s">
        <v>642</v>
      </c>
      <c r="C1537" s="1" t="s">
        <v>579</v>
      </c>
      <c r="D1537" s="1" t="s">
        <v>1024</v>
      </c>
      <c r="E1537" s="2"/>
      <c r="F1537" s="3"/>
      <c r="G1537" s="2">
        <v>2</v>
      </c>
      <c r="H1537" s="3"/>
      <c r="I1537" s="68" t="str">
        <f>VLOOKUP(C1537,СПРАВОЧНИК!B:D,2,0)</f>
        <v>ЯПОНИЯ</v>
      </c>
      <c r="J1537" s="68" t="str">
        <f>VLOOKUP(C1537,СПРАВОЧНИК!B:D,3,0)</f>
        <v>ИНОМАРКИ</v>
      </c>
      <c r="K1537" s="69" t="str">
        <f>VLOOKUP(СВОД2023[[#This Row],[ФО]],СПРАВОЧНИК!H:P,2,0)</f>
        <v>Северо-Кавказский ФО</v>
      </c>
    </row>
    <row r="1538" spans="1:11" x14ac:dyDescent="0.2">
      <c r="A1538" t="s">
        <v>649</v>
      </c>
      <c r="B1538" t="s">
        <v>642</v>
      </c>
      <c r="C1538" s="1" t="s">
        <v>579</v>
      </c>
      <c r="D1538" s="1" t="s">
        <v>969</v>
      </c>
      <c r="E1538" s="2">
        <v>26</v>
      </c>
      <c r="F1538" s="3">
        <v>7</v>
      </c>
      <c r="G1538" s="2">
        <v>95</v>
      </c>
      <c r="H1538" s="3">
        <v>165</v>
      </c>
      <c r="I1538" s="68" t="str">
        <f>VLOOKUP(C1538,СПРАВОЧНИК!B:D,2,0)</f>
        <v>ЯПОНИЯ</v>
      </c>
      <c r="J1538" s="68" t="str">
        <f>VLOOKUP(C1538,СПРАВОЧНИК!B:D,3,0)</f>
        <v>ИНОМАРКИ</v>
      </c>
      <c r="K1538" s="69" t="str">
        <f>VLOOKUP(СВОД2023[[#This Row],[ФО]],СПРАВОЧНИК!H:P,2,0)</f>
        <v>Северо-Кавказский ФО</v>
      </c>
    </row>
    <row r="1539" spans="1:11" x14ac:dyDescent="0.2">
      <c r="A1539" t="s">
        <v>649</v>
      </c>
      <c r="B1539" t="s">
        <v>642</v>
      </c>
      <c r="C1539" s="1" t="s">
        <v>579</v>
      </c>
      <c r="D1539" s="1" t="s">
        <v>970</v>
      </c>
      <c r="E1539" s="2">
        <v>1</v>
      </c>
      <c r="F1539" s="3"/>
      <c r="G1539" s="2">
        <v>2</v>
      </c>
      <c r="H1539" s="3"/>
      <c r="I1539" s="68" t="str">
        <f>VLOOKUP(C1539,СПРАВОЧНИК!B:D,2,0)</f>
        <v>ЯПОНИЯ</v>
      </c>
      <c r="J1539" s="68" t="str">
        <f>VLOOKUP(C1539,СПРАВОЧНИК!B:D,3,0)</f>
        <v>ИНОМАРКИ</v>
      </c>
      <c r="K1539" s="69" t="str">
        <f>VLOOKUP(СВОД2023[[#This Row],[ФО]],СПРАВОЧНИК!H:P,2,0)</f>
        <v>Северо-Кавказский ФО</v>
      </c>
    </row>
    <row r="1540" spans="1:11" x14ac:dyDescent="0.2">
      <c r="A1540" t="s">
        <v>649</v>
      </c>
      <c r="B1540" t="s">
        <v>642</v>
      </c>
      <c r="C1540" s="1" t="s">
        <v>579</v>
      </c>
      <c r="D1540" s="1" t="s">
        <v>1025</v>
      </c>
      <c r="E1540" s="2">
        <v>1</v>
      </c>
      <c r="F1540" s="3"/>
      <c r="G1540" s="2">
        <v>3</v>
      </c>
      <c r="H1540" s="3"/>
      <c r="I1540" s="68" t="str">
        <f>VLOOKUP(C1540,СПРАВОЧНИК!B:D,2,0)</f>
        <v>ЯПОНИЯ</v>
      </c>
      <c r="J1540" s="68" t="str">
        <f>VLOOKUP(C1540,СПРАВОЧНИК!B:D,3,0)</f>
        <v>ИНОМАРКИ</v>
      </c>
      <c r="K1540" s="69" t="str">
        <f>VLOOKUP(СВОД2023[[#This Row],[ФО]],СПРАВОЧНИК!H:P,2,0)</f>
        <v>Северо-Кавказский ФО</v>
      </c>
    </row>
    <row r="1541" spans="1:11" x14ac:dyDescent="0.2">
      <c r="A1541" t="s">
        <v>649</v>
      </c>
      <c r="B1541" t="s">
        <v>642</v>
      </c>
      <c r="C1541" s="1" t="s">
        <v>579</v>
      </c>
      <c r="D1541" s="1" t="s">
        <v>971</v>
      </c>
      <c r="E1541" s="2"/>
      <c r="F1541" s="3"/>
      <c r="G1541" s="2">
        <v>1</v>
      </c>
      <c r="H1541" s="3"/>
      <c r="I1541" s="68" t="str">
        <f>VLOOKUP(C1541,СПРАВОЧНИК!B:D,2,0)</f>
        <v>ЯПОНИЯ</v>
      </c>
      <c r="J1541" s="68" t="str">
        <f>VLOOKUP(C1541,СПРАВОЧНИК!B:D,3,0)</f>
        <v>ИНОМАРКИ</v>
      </c>
      <c r="K1541" s="69" t="str">
        <f>VLOOKUP(СВОД2023[[#This Row],[ФО]],СПРАВОЧНИК!H:P,2,0)</f>
        <v>Северо-Кавказский ФО</v>
      </c>
    </row>
    <row r="1542" spans="1:11" x14ac:dyDescent="0.2">
      <c r="A1542" t="s">
        <v>649</v>
      </c>
      <c r="B1542" t="s">
        <v>642</v>
      </c>
      <c r="C1542" s="1" t="s">
        <v>579</v>
      </c>
      <c r="D1542" s="1" t="s">
        <v>1026</v>
      </c>
      <c r="E1542" s="2"/>
      <c r="F1542" s="3"/>
      <c r="G1542" s="2">
        <v>2</v>
      </c>
      <c r="H1542" s="3"/>
      <c r="I1542" s="68" t="str">
        <f>VLOOKUP(C1542,СПРАВОЧНИК!B:D,2,0)</f>
        <v>ЯПОНИЯ</v>
      </c>
      <c r="J1542" s="68" t="str">
        <f>VLOOKUP(C1542,СПРАВОЧНИК!B:D,3,0)</f>
        <v>ИНОМАРКИ</v>
      </c>
      <c r="K1542" s="69" t="str">
        <f>VLOOKUP(СВОД2023[[#This Row],[ФО]],СПРАВОЧНИК!H:P,2,0)</f>
        <v>Северо-Кавказский ФО</v>
      </c>
    </row>
    <row r="1543" spans="1:11" x14ac:dyDescent="0.2">
      <c r="A1543" t="s">
        <v>649</v>
      </c>
      <c r="B1543" t="s">
        <v>642</v>
      </c>
      <c r="C1543" s="1" t="s">
        <v>579</v>
      </c>
      <c r="D1543" s="1" t="s">
        <v>977</v>
      </c>
      <c r="E1543" s="2"/>
      <c r="F1543" s="3"/>
      <c r="G1543" s="2">
        <v>1</v>
      </c>
      <c r="H1543" s="3"/>
      <c r="I1543" s="68" t="str">
        <f>VLOOKUP(C1543,СПРАВОЧНИК!B:D,2,0)</f>
        <v>ЯПОНИЯ</v>
      </c>
      <c r="J1543" s="68" t="str">
        <f>VLOOKUP(C1543,СПРАВОЧНИК!B:D,3,0)</f>
        <v>ИНОМАРКИ</v>
      </c>
      <c r="K1543" s="69" t="str">
        <f>VLOOKUP(СВОД2023[[#This Row],[ФО]],СПРАВОЧНИК!H:P,2,0)</f>
        <v>Северо-Кавказский ФО</v>
      </c>
    </row>
    <row r="1544" spans="1:11" x14ac:dyDescent="0.2">
      <c r="A1544" t="s">
        <v>649</v>
      </c>
      <c r="B1544" t="s">
        <v>642</v>
      </c>
      <c r="C1544" s="1" t="s">
        <v>579</v>
      </c>
      <c r="D1544" s="1" t="s">
        <v>979</v>
      </c>
      <c r="E1544" s="2"/>
      <c r="F1544" s="3"/>
      <c r="G1544" s="2">
        <v>1</v>
      </c>
      <c r="H1544" s="3"/>
      <c r="I1544" s="68" t="str">
        <f>VLOOKUP(C1544,СПРАВОЧНИК!B:D,2,0)</f>
        <v>ЯПОНИЯ</v>
      </c>
      <c r="J1544" s="68" t="str">
        <f>VLOOKUP(C1544,СПРАВОЧНИК!B:D,3,0)</f>
        <v>ИНОМАРКИ</v>
      </c>
      <c r="K1544" s="69" t="str">
        <f>VLOOKUP(СВОД2023[[#This Row],[ФО]],СПРАВОЧНИК!H:P,2,0)</f>
        <v>Северо-Кавказский ФО</v>
      </c>
    </row>
    <row r="1545" spans="1:11" x14ac:dyDescent="0.2">
      <c r="A1545" t="s">
        <v>649</v>
      </c>
      <c r="B1545" t="s">
        <v>642</v>
      </c>
      <c r="C1545" s="1" t="s">
        <v>610</v>
      </c>
      <c r="D1545" s="1" t="s">
        <v>611</v>
      </c>
      <c r="E1545" s="2">
        <v>1</v>
      </c>
      <c r="F1545" s="3"/>
      <c r="G1545" s="2">
        <v>3</v>
      </c>
      <c r="H1545" s="3"/>
      <c r="I1545" s="68" t="str">
        <f>VLOOKUP(C1545,СПРАВОЧНИК!B:D,2,0)</f>
        <v>РОССИЯ</v>
      </c>
      <c r="J1545" s="68" t="str">
        <f>VLOOKUP(C1545,СПРАВОЧНИК!B:D,3,0)</f>
        <v>ОТЕЧЕСТВЕННЫЕ</v>
      </c>
      <c r="K1545" s="69" t="str">
        <f>VLOOKUP(СВОД2023[[#This Row],[ФО]],СПРАВОЧНИК!H:P,2,0)</f>
        <v>Северо-Кавказский ФО</v>
      </c>
    </row>
    <row r="1546" spans="1:11" x14ac:dyDescent="0.2">
      <c r="A1546" t="s">
        <v>649</v>
      </c>
      <c r="B1546" t="s">
        <v>642</v>
      </c>
      <c r="C1546" s="1" t="s">
        <v>610</v>
      </c>
      <c r="D1546" s="1" t="s">
        <v>612</v>
      </c>
      <c r="E1546" s="2">
        <v>13</v>
      </c>
      <c r="F1546" s="3">
        <v>14</v>
      </c>
      <c r="G1546" s="2">
        <v>62</v>
      </c>
      <c r="H1546" s="3">
        <v>160</v>
      </c>
      <c r="I1546" s="68" t="str">
        <f>VLOOKUP(C1546,СПРАВОЧНИК!B:D,2,0)</f>
        <v>РОССИЯ</v>
      </c>
      <c r="J1546" s="68" t="str">
        <f>VLOOKUP(C1546,СПРАВОЧНИК!B:D,3,0)</f>
        <v>ОТЕЧЕСТВЕННЫЕ</v>
      </c>
      <c r="K1546" s="69" t="str">
        <f>VLOOKUP(СВОД2023[[#This Row],[ФО]],СПРАВОЧНИК!H:P,2,0)</f>
        <v>Северо-Кавказский ФО</v>
      </c>
    </row>
    <row r="1547" spans="1:11" x14ac:dyDescent="0.2">
      <c r="A1547" t="s">
        <v>649</v>
      </c>
      <c r="B1547" t="s">
        <v>642</v>
      </c>
      <c r="C1547" s="1" t="s">
        <v>614</v>
      </c>
      <c r="D1547" s="1" t="s">
        <v>1028</v>
      </c>
      <c r="E1547" s="2"/>
      <c r="F1547" s="3"/>
      <c r="G1547" s="2">
        <v>1</v>
      </c>
      <c r="H1547" s="3"/>
      <c r="I1547" s="68" t="str">
        <f>VLOOKUP(C1547,СПРАВОЧНИК!B:D,2,0)</f>
        <v>ЕВРОПА</v>
      </c>
      <c r="J1547" s="68" t="str">
        <f>VLOOKUP(C1547,СПРАВОЧНИК!B:D,3,0)</f>
        <v>ИНОМАРКИ</v>
      </c>
      <c r="K1547" s="69" t="str">
        <f>VLOOKUP(СВОД2023[[#This Row],[ФО]],СПРАВОЧНИК!H:P,2,0)</f>
        <v>Северо-Кавказский ФО</v>
      </c>
    </row>
    <row r="1548" spans="1:11" x14ac:dyDescent="0.2">
      <c r="A1548" t="s">
        <v>649</v>
      </c>
      <c r="B1548" t="s">
        <v>642</v>
      </c>
      <c r="C1548" s="1" t="s">
        <v>614</v>
      </c>
      <c r="D1548" s="1" t="s">
        <v>980</v>
      </c>
      <c r="E1548" s="2"/>
      <c r="F1548" s="3"/>
      <c r="G1548" s="2">
        <v>1</v>
      </c>
      <c r="H1548" s="3"/>
      <c r="I1548" s="68" t="str">
        <f>VLOOKUP(C1548,СПРАВОЧНИК!B:D,2,0)</f>
        <v>ЕВРОПА</v>
      </c>
      <c r="J1548" s="68" t="str">
        <f>VLOOKUP(C1548,СПРАВОЧНИК!B:D,3,0)</f>
        <v>ИНОМАРКИ</v>
      </c>
      <c r="K1548" s="69" t="str">
        <f>VLOOKUP(СВОД2023[[#This Row],[ФО]],СПРАВОЧНИК!H:P,2,0)</f>
        <v>Северо-Кавказский ФО</v>
      </c>
    </row>
    <row r="1549" spans="1:11" x14ac:dyDescent="0.2">
      <c r="A1549" t="s">
        <v>649</v>
      </c>
      <c r="B1549" t="s">
        <v>642</v>
      </c>
      <c r="C1549" s="1" t="s">
        <v>614</v>
      </c>
      <c r="D1549" s="1" t="s">
        <v>1031</v>
      </c>
      <c r="E1549" s="2">
        <v>1</v>
      </c>
      <c r="F1549" s="3"/>
      <c r="G1549" s="2">
        <v>1</v>
      </c>
      <c r="H1549" s="3"/>
      <c r="I1549" s="68" t="str">
        <f>VLOOKUP(C1549,СПРАВОЧНИК!B:D,2,0)</f>
        <v>ЕВРОПА</v>
      </c>
      <c r="J1549" s="68" t="str">
        <f>VLOOKUP(C1549,СПРАВОЧНИК!B:D,3,0)</f>
        <v>ИНОМАРКИ</v>
      </c>
      <c r="K1549" s="69" t="str">
        <f>VLOOKUP(СВОД2023[[#This Row],[ФО]],СПРАВОЧНИК!H:P,2,0)</f>
        <v>Северо-Кавказский ФО</v>
      </c>
    </row>
    <row r="1550" spans="1:11" x14ac:dyDescent="0.2">
      <c r="A1550" t="s">
        <v>649</v>
      </c>
      <c r="B1550" t="s">
        <v>642</v>
      </c>
      <c r="C1550" s="1" t="s">
        <v>614</v>
      </c>
      <c r="D1550" s="1" t="s">
        <v>981</v>
      </c>
      <c r="E1550" s="2">
        <v>4</v>
      </c>
      <c r="F1550" s="3">
        <v>2</v>
      </c>
      <c r="G1550" s="2">
        <v>20</v>
      </c>
      <c r="H1550" s="3">
        <v>3</v>
      </c>
      <c r="I1550" s="68" t="str">
        <f>VLOOKUP(C1550,СПРАВОЧНИК!B:D,2,0)</f>
        <v>ЕВРОПА</v>
      </c>
      <c r="J1550" s="68" t="str">
        <f>VLOOKUP(C1550,СПРАВОЧНИК!B:D,3,0)</f>
        <v>ИНОМАРКИ</v>
      </c>
      <c r="K1550" s="69" t="str">
        <f>VLOOKUP(СВОД2023[[#This Row],[ФО]],СПРАВОЧНИК!H:P,2,0)</f>
        <v>Северо-Кавказский ФО</v>
      </c>
    </row>
    <row r="1551" spans="1:11" x14ac:dyDescent="0.2">
      <c r="A1551" t="s">
        <v>649</v>
      </c>
      <c r="B1551" t="s">
        <v>642</v>
      </c>
      <c r="C1551" s="1" t="s">
        <v>614</v>
      </c>
      <c r="D1551" s="1" t="s">
        <v>982</v>
      </c>
      <c r="E1551" s="2">
        <v>1</v>
      </c>
      <c r="F1551" s="3"/>
      <c r="G1551" s="2">
        <v>11</v>
      </c>
      <c r="H1551" s="3"/>
      <c r="I1551" s="68" t="str">
        <f>VLOOKUP(C1551,СПРАВОЧНИК!B:D,2,0)</f>
        <v>ЕВРОПА</v>
      </c>
      <c r="J1551" s="68" t="str">
        <f>VLOOKUP(C1551,СПРАВОЧНИК!B:D,3,0)</f>
        <v>ИНОМАРКИ</v>
      </c>
      <c r="K1551" s="69" t="str">
        <f>VLOOKUP(СВОД2023[[#This Row],[ФО]],СПРАВОЧНИК!H:P,2,0)</f>
        <v>Северо-Кавказский ФО</v>
      </c>
    </row>
    <row r="1552" spans="1:11" x14ac:dyDescent="0.2">
      <c r="A1552" t="s">
        <v>649</v>
      </c>
      <c r="B1552" t="s">
        <v>642</v>
      </c>
      <c r="C1552" s="1" t="s">
        <v>614</v>
      </c>
      <c r="D1552" s="1" t="s">
        <v>1033</v>
      </c>
      <c r="E1552" s="2"/>
      <c r="F1552" s="3"/>
      <c r="G1552" s="2"/>
      <c r="H1552" s="3">
        <v>1</v>
      </c>
      <c r="I1552" s="68" t="str">
        <f>VLOOKUP(C1552,СПРАВОЧНИК!B:D,2,0)</f>
        <v>ЕВРОПА</v>
      </c>
      <c r="J1552" s="68" t="str">
        <f>VLOOKUP(C1552,СПРАВОЧНИК!B:D,3,0)</f>
        <v>ИНОМАРКИ</v>
      </c>
      <c r="K1552" s="69" t="str">
        <f>VLOOKUP(СВОД2023[[#This Row],[ФО]],СПРАВОЧНИК!H:P,2,0)</f>
        <v>Северо-Кавказский ФО</v>
      </c>
    </row>
    <row r="1553" spans="1:11" x14ac:dyDescent="0.2">
      <c r="A1553" t="s">
        <v>649</v>
      </c>
      <c r="B1553" t="s">
        <v>642</v>
      </c>
      <c r="C1553" s="1" t="s">
        <v>614</v>
      </c>
      <c r="D1553" s="1" t="s">
        <v>1034</v>
      </c>
      <c r="E1553" s="2">
        <v>1</v>
      </c>
      <c r="F1553" s="3"/>
      <c r="G1553" s="2">
        <v>2</v>
      </c>
      <c r="H1553" s="3">
        <v>1</v>
      </c>
      <c r="I1553" s="68" t="str">
        <f>VLOOKUP(C1553,СПРАВОЧНИК!B:D,2,0)</f>
        <v>ЕВРОПА</v>
      </c>
      <c r="J1553" s="68" t="str">
        <f>VLOOKUP(C1553,СПРАВОЧНИК!B:D,3,0)</f>
        <v>ИНОМАРКИ</v>
      </c>
      <c r="K1553" s="69" t="str">
        <f>VLOOKUP(СВОД2023[[#This Row],[ФО]],СПРАВОЧНИК!H:P,2,0)</f>
        <v>Северо-Кавказский ФО</v>
      </c>
    </row>
    <row r="1554" spans="1:11" x14ac:dyDescent="0.2">
      <c r="A1554" t="s">
        <v>649</v>
      </c>
      <c r="B1554" t="s">
        <v>642</v>
      </c>
      <c r="C1554" s="1" t="s">
        <v>614</v>
      </c>
      <c r="D1554" s="1" t="s">
        <v>983</v>
      </c>
      <c r="E1554" s="2">
        <v>3</v>
      </c>
      <c r="F1554" s="3">
        <v>20</v>
      </c>
      <c r="G1554" s="2">
        <v>43</v>
      </c>
      <c r="H1554" s="3">
        <v>173</v>
      </c>
      <c r="I1554" s="68" t="str">
        <f>VLOOKUP(C1554,СПРАВОЧНИК!B:D,2,0)</f>
        <v>ЕВРОПА</v>
      </c>
      <c r="J1554" s="68" t="str">
        <f>VLOOKUP(C1554,СПРАВОЧНИК!B:D,3,0)</f>
        <v>ИНОМАРКИ</v>
      </c>
      <c r="K1554" s="69" t="str">
        <f>VLOOKUP(СВОД2023[[#This Row],[ФО]],СПРАВОЧНИК!H:P,2,0)</f>
        <v>Северо-Кавказский ФО</v>
      </c>
    </row>
    <row r="1555" spans="1:11" x14ac:dyDescent="0.2">
      <c r="A1555" t="s">
        <v>649</v>
      </c>
      <c r="B1555" t="s">
        <v>642</v>
      </c>
      <c r="C1555" s="1" t="s">
        <v>614</v>
      </c>
      <c r="D1555" s="1" t="s">
        <v>984</v>
      </c>
      <c r="E1555" s="2"/>
      <c r="F1555" s="3"/>
      <c r="G1555" s="2"/>
      <c r="H1555" s="3">
        <v>5</v>
      </c>
      <c r="I1555" s="68" t="str">
        <f>VLOOKUP(C1555,СПРАВОЧНИК!B:D,2,0)</f>
        <v>ЕВРОПА</v>
      </c>
      <c r="J1555" s="68" t="str">
        <f>VLOOKUP(C1555,СПРАВОЧНИК!B:D,3,0)</f>
        <v>ИНОМАРКИ</v>
      </c>
      <c r="K1555" s="69" t="str">
        <f>VLOOKUP(СВОД2023[[#This Row],[ФО]],СПРАВОЧНИК!H:P,2,0)</f>
        <v>Северо-Кавказский ФО</v>
      </c>
    </row>
    <row r="1556" spans="1:11" x14ac:dyDescent="0.2">
      <c r="A1556" t="s">
        <v>649</v>
      </c>
      <c r="B1556" t="s">
        <v>642</v>
      </c>
      <c r="C1556" s="1" t="s">
        <v>614</v>
      </c>
      <c r="D1556" s="1" t="s">
        <v>985</v>
      </c>
      <c r="E1556" s="2">
        <v>1</v>
      </c>
      <c r="F1556" s="3">
        <v>1</v>
      </c>
      <c r="G1556" s="2">
        <v>12</v>
      </c>
      <c r="H1556" s="3">
        <v>50</v>
      </c>
      <c r="I1556" s="68" t="str">
        <f>VLOOKUP(C1556,СПРАВОЧНИК!B:D,2,0)</f>
        <v>ЕВРОПА</v>
      </c>
      <c r="J1556" s="68" t="str">
        <f>VLOOKUP(C1556,СПРАВОЧНИК!B:D,3,0)</f>
        <v>ИНОМАРКИ</v>
      </c>
      <c r="K1556" s="69" t="str">
        <f>VLOOKUP(СВОД2023[[#This Row],[ФО]],СПРАВОЧНИК!H:P,2,0)</f>
        <v>Северо-Кавказский ФО</v>
      </c>
    </row>
    <row r="1557" spans="1:11" x14ac:dyDescent="0.2">
      <c r="A1557" t="s">
        <v>649</v>
      </c>
      <c r="B1557" t="s">
        <v>642</v>
      </c>
      <c r="C1557" s="1" t="s">
        <v>614</v>
      </c>
      <c r="D1557" s="1" t="s">
        <v>986</v>
      </c>
      <c r="E1557" s="2">
        <v>1</v>
      </c>
      <c r="F1557" s="3">
        <v>2</v>
      </c>
      <c r="G1557" s="2">
        <v>5</v>
      </c>
      <c r="H1557" s="3">
        <v>11</v>
      </c>
      <c r="I1557" s="68" t="str">
        <f>VLOOKUP(C1557,СПРАВОЧНИК!B:D,2,0)</f>
        <v>ЕВРОПА</v>
      </c>
      <c r="J1557" s="68" t="str">
        <f>VLOOKUP(C1557,СПРАВОЧНИК!B:D,3,0)</f>
        <v>ИНОМАРКИ</v>
      </c>
      <c r="K1557" s="69" t="str">
        <f>VLOOKUP(СВОД2023[[#This Row],[ФО]],СПРАВОЧНИК!H:P,2,0)</f>
        <v>Северо-Кавказский ФО</v>
      </c>
    </row>
    <row r="1558" spans="1:11" x14ac:dyDescent="0.2">
      <c r="A1558" t="s">
        <v>649</v>
      </c>
      <c r="B1558" t="s">
        <v>642</v>
      </c>
      <c r="C1558" s="1" t="s">
        <v>614</v>
      </c>
      <c r="D1558" s="1" t="s">
        <v>1066</v>
      </c>
      <c r="E1558" s="2"/>
      <c r="F1558" s="3"/>
      <c r="G1558" s="2"/>
      <c r="H1558" s="3">
        <v>1</v>
      </c>
      <c r="I1558" s="68" t="str">
        <f>VLOOKUP(C1558,СПРАВОЧНИК!B:D,2,0)</f>
        <v>ЕВРОПА</v>
      </c>
      <c r="J1558" s="68" t="str">
        <f>VLOOKUP(C1558,СПРАВОЧНИК!B:D,3,0)</f>
        <v>ИНОМАРКИ</v>
      </c>
      <c r="K1558" s="69" t="str">
        <f>VLOOKUP(СВОД2023[[#This Row],[ФО]],СПРАВОЧНИК!H:P,2,0)</f>
        <v>Северо-Кавказский ФО</v>
      </c>
    </row>
    <row r="1559" spans="1:11" x14ac:dyDescent="0.2">
      <c r="A1559" t="s">
        <v>649</v>
      </c>
      <c r="B1559" t="s">
        <v>642</v>
      </c>
      <c r="C1559" s="1" t="s">
        <v>614</v>
      </c>
      <c r="D1559" s="1" t="s">
        <v>1036</v>
      </c>
      <c r="E1559" s="2"/>
      <c r="F1559" s="3"/>
      <c r="G1559" s="2">
        <v>1</v>
      </c>
      <c r="H1559" s="3"/>
      <c r="I1559" s="68" t="str">
        <f>VLOOKUP(C1559,СПРАВОЧНИК!B:D,2,0)</f>
        <v>ЕВРОПА</v>
      </c>
      <c r="J1559" s="68" t="str">
        <f>VLOOKUP(C1559,СПРАВОЧНИК!B:D,3,0)</f>
        <v>ИНОМАРКИ</v>
      </c>
      <c r="K1559" s="69" t="str">
        <f>VLOOKUP(СВОД2023[[#This Row],[ФО]],СПРАВОЧНИК!H:P,2,0)</f>
        <v>Северо-Кавказский ФО</v>
      </c>
    </row>
    <row r="1560" spans="1:11" x14ac:dyDescent="0.2">
      <c r="A1560" t="s">
        <v>649</v>
      </c>
      <c r="B1560" t="s">
        <v>642</v>
      </c>
      <c r="C1560" s="1" t="s">
        <v>614</v>
      </c>
      <c r="D1560" s="1" t="s">
        <v>1039</v>
      </c>
      <c r="E1560" s="2">
        <v>1</v>
      </c>
      <c r="F1560" s="3">
        <v>1</v>
      </c>
      <c r="G1560" s="2">
        <v>9</v>
      </c>
      <c r="H1560" s="3">
        <v>15</v>
      </c>
      <c r="I1560" s="68" t="str">
        <f>VLOOKUP(C1560,СПРАВОЧНИК!B:D,2,0)</f>
        <v>ЕВРОПА</v>
      </c>
      <c r="J1560" s="68" t="str">
        <f>VLOOKUP(C1560,СПРАВОЧНИК!B:D,3,0)</f>
        <v>ИНОМАРКИ</v>
      </c>
      <c r="K1560" s="69" t="str">
        <f>VLOOKUP(СВОД2023[[#This Row],[ФО]],СПРАВОЧНИК!H:P,2,0)</f>
        <v>Северо-Кавказский ФО</v>
      </c>
    </row>
    <row r="1561" spans="1:11" x14ac:dyDescent="0.2">
      <c r="A1561" t="s">
        <v>649</v>
      </c>
      <c r="B1561" t="s">
        <v>642</v>
      </c>
      <c r="C1561" s="1" t="s">
        <v>614</v>
      </c>
      <c r="D1561" s="1" t="s">
        <v>1067</v>
      </c>
      <c r="E1561" s="2">
        <v>1</v>
      </c>
      <c r="F1561" s="3"/>
      <c r="G1561" s="2">
        <v>3</v>
      </c>
      <c r="H1561" s="3"/>
      <c r="I1561" s="68" t="str">
        <f>VLOOKUP(C1561,СПРАВОЧНИК!B:D,2,0)</f>
        <v>ЕВРОПА</v>
      </c>
      <c r="J1561" s="68" t="str">
        <f>VLOOKUP(C1561,СПРАВОЧНИК!B:D,3,0)</f>
        <v>ИНОМАРКИ</v>
      </c>
      <c r="K1561" s="69" t="str">
        <f>VLOOKUP(СВОД2023[[#This Row],[ФО]],СПРАВОЧНИК!H:P,2,0)</f>
        <v>Северо-Кавказский ФО</v>
      </c>
    </row>
    <row r="1562" spans="1:11" x14ac:dyDescent="0.2">
      <c r="A1562" t="s">
        <v>649</v>
      </c>
      <c r="B1562" t="s">
        <v>642</v>
      </c>
      <c r="C1562" s="1" t="s">
        <v>616</v>
      </c>
      <c r="D1562" s="1" t="s">
        <v>623</v>
      </c>
      <c r="E1562" s="2"/>
      <c r="F1562" s="3"/>
      <c r="G1562" s="2"/>
      <c r="H1562" s="3">
        <v>1</v>
      </c>
      <c r="I1562" s="68" t="str">
        <f>VLOOKUP(C1562,СПРАВОЧНИК!B:D,2,0)</f>
        <v>ЕВРОПА</v>
      </c>
      <c r="J1562" s="68" t="str">
        <f>VLOOKUP(C1562,СПРАВОЧНИК!B:D,3,0)</f>
        <v>ИНОМАРКИ</v>
      </c>
      <c r="K1562" s="69" t="str">
        <f>VLOOKUP(СВОД2023[[#This Row],[ФО]],СПРАВОЧНИК!H:P,2,0)</f>
        <v>Северо-Кавказский ФО</v>
      </c>
    </row>
    <row r="1563" spans="1:11" x14ac:dyDescent="0.2">
      <c r="A1563" t="s">
        <v>649</v>
      </c>
      <c r="B1563" t="s">
        <v>642</v>
      </c>
      <c r="C1563" s="1" t="s">
        <v>616</v>
      </c>
      <c r="D1563" s="1" t="s">
        <v>624</v>
      </c>
      <c r="E1563" s="2"/>
      <c r="F1563" s="3"/>
      <c r="G1563" s="2">
        <v>1</v>
      </c>
      <c r="H1563" s="3">
        <v>6</v>
      </c>
      <c r="I1563" s="68" t="str">
        <f>VLOOKUP(C1563,СПРАВОЧНИК!B:D,2,0)</f>
        <v>ЕВРОПА</v>
      </c>
      <c r="J1563" s="68" t="str">
        <f>VLOOKUP(C1563,СПРАВОЧНИК!B:D,3,0)</f>
        <v>ИНОМАРКИ</v>
      </c>
      <c r="K1563" s="69" t="str">
        <f>VLOOKUP(СВОД2023[[#This Row],[ФО]],СПРАВОЧНИК!H:P,2,0)</f>
        <v>Северо-Кавказский ФО</v>
      </c>
    </row>
    <row r="1564" spans="1:11" x14ac:dyDescent="0.2">
      <c r="A1564" t="s">
        <v>649</v>
      </c>
      <c r="B1564" t="s">
        <v>642</v>
      </c>
      <c r="C1564" s="1" t="s">
        <v>626</v>
      </c>
      <c r="D1564" s="1" t="s">
        <v>627</v>
      </c>
      <c r="E1564" s="2">
        <v>1</v>
      </c>
      <c r="F1564" s="3"/>
      <c r="G1564" s="2">
        <v>2</v>
      </c>
      <c r="H1564" s="3"/>
      <c r="I1564" s="68" t="str">
        <f>VLOOKUP(C1564,СПРАВОЧНИК!B:D,2,0)</f>
        <v>КИТАЙ</v>
      </c>
      <c r="J1564" s="68" t="str">
        <f>VLOOKUP(C1564,СПРАВОЧНИК!B:D,3,0)</f>
        <v>ИНОМАРКИ</v>
      </c>
      <c r="K1564" s="69" t="str">
        <f>VLOOKUP(СВОД2023[[#This Row],[ФО]],СПРАВОЧНИК!H:P,2,0)</f>
        <v>Северо-Кавказский ФО</v>
      </c>
    </row>
    <row r="1565" spans="1:11" x14ac:dyDescent="0.2">
      <c r="A1565" t="s">
        <v>649</v>
      </c>
      <c r="B1565" t="s">
        <v>642</v>
      </c>
      <c r="C1565" s="1" t="s">
        <v>626</v>
      </c>
      <c r="D1565" s="1" t="s">
        <v>628</v>
      </c>
      <c r="E1565" s="2">
        <v>4</v>
      </c>
      <c r="F1565" s="3"/>
      <c r="G1565" s="2">
        <v>7</v>
      </c>
      <c r="H1565" s="3"/>
      <c r="I1565" s="68" t="str">
        <f>VLOOKUP(C1565,СПРАВОЧНИК!B:D,2,0)</f>
        <v>КИТАЙ</v>
      </c>
      <c r="J1565" s="68" t="str">
        <f>VLOOKUP(C1565,СПРАВОЧНИК!B:D,3,0)</f>
        <v>ИНОМАРКИ</v>
      </c>
      <c r="K1565" s="69" t="str">
        <f>VLOOKUP(СВОД2023[[#This Row],[ФО]],СПРАВОЧНИК!H:P,2,0)</f>
        <v>Северо-Кавказский ФО</v>
      </c>
    </row>
    <row r="1566" spans="1:11" x14ac:dyDescent="0.2">
      <c r="A1566" t="s">
        <v>649</v>
      </c>
      <c r="B1566" t="s">
        <v>643</v>
      </c>
      <c r="C1566" s="1" t="s">
        <v>2</v>
      </c>
      <c r="D1566" s="1" t="s">
        <v>4</v>
      </c>
      <c r="E1566" s="2"/>
      <c r="F1566" s="3"/>
      <c r="G1566" s="2"/>
      <c r="H1566" s="3">
        <v>1</v>
      </c>
      <c r="I1566" s="68" t="str">
        <f>VLOOKUP(C1566,СПРАВОЧНИК!B:D,2,0)</f>
        <v>ЯПОНИЯ</v>
      </c>
      <c r="J1566" s="68" t="str">
        <f>VLOOKUP(C1566,СПРАВОЧНИК!B:D,3,0)</f>
        <v>ИНОМАРКИ</v>
      </c>
      <c r="K1566" s="69" t="str">
        <f>VLOOKUP(СВОД2023[[#This Row],[ФО]],СПРАВОЧНИК!H:P,2,0)</f>
        <v>Сибирский ФО</v>
      </c>
    </row>
    <row r="1567" spans="1:11" x14ac:dyDescent="0.2">
      <c r="A1567" t="s">
        <v>649</v>
      </c>
      <c r="B1567" t="s">
        <v>643</v>
      </c>
      <c r="C1567" s="1" t="s">
        <v>2</v>
      </c>
      <c r="D1567" s="1" t="s">
        <v>6</v>
      </c>
      <c r="E1567" s="2">
        <v>1</v>
      </c>
      <c r="F1567" s="3"/>
      <c r="G1567" s="2">
        <v>1</v>
      </c>
      <c r="H1567" s="3"/>
      <c r="I1567" s="68" t="str">
        <f>VLOOKUP(C1567,СПРАВОЧНИК!B:D,2,0)</f>
        <v>ЯПОНИЯ</v>
      </c>
      <c r="J1567" s="68" t="str">
        <f>VLOOKUP(C1567,СПРАВОЧНИК!B:D,3,0)</f>
        <v>ИНОМАРКИ</v>
      </c>
      <c r="K1567" s="69" t="str">
        <f>VLOOKUP(СВОД2023[[#This Row],[ФО]],СПРАВОЧНИК!H:P,2,0)</f>
        <v>Сибирский ФО</v>
      </c>
    </row>
    <row r="1568" spans="1:11" x14ac:dyDescent="0.2">
      <c r="A1568" t="s">
        <v>649</v>
      </c>
      <c r="B1568" t="s">
        <v>643</v>
      </c>
      <c r="C1568" s="1" t="s">
        <v>21</v>
      </c>
      <c r="D1568" s="1" t="s">
        <v>989</v>
      </c>
      <c r="E1568" s="2"/>
      <c r="F1568" s="3"/>
      <c r="G1568" s="2">
        <v>1</v>
      </c>
      <c r="H1568" s="3">
        <v>3</v>
      </c>
      <c r="I1568" s="68" t="str">
        <f>VLOOKUP(C1568,СПРАВОЧНИК!B:D,2,0)</f>
        <v>ЕВРОПА</v>
      </c>
      <c r="J1568" s="68" t="str">
        <f>VLOOKUP(C1568,СПРАВОЧНИК!B:D,3,0)</f>
        <v>ИНОМАРКИ</v>
      </c>
      <c r="K1568" s="69" t="str">
        <f>VLOOKUP(СВОД2023[[#This Row],[ФО]],СПРАВОЧНИК!H:P,2,0)</f>
        <v>Сибирский ФО</v>
      </c>
    </row>
    <row r="1569" spans="1:11" x14ac:dyDescent="0.2">
      <c r="A1569" t="s">
        <v>649</v>
      </c>
      <c r="B1569" t="s">
        <v>643</v>
      </c>
      <c r="C1569" s="1" t="s">
        <v>21</v>
      </c>
      <c r="D1569" s="1" t="s">
        <v>991</v>
      </c>
      <c r="E1569" s="2"/>
      <c r="F1569" s="3"/>
      <c r="G1569" s="2">
        <v>3</v>
      </c>
      <c r="H1569" s="3">
        <v>8</v>
      </c>
      <c r="I1569" s="68" t="str">
        <f>VLOOKUP(C1569,СПРАВОЧНИК!B:D,2,0)</f>
        <v>ЕВРОПА</v>
      </c>
      <c r="J1569" s="68" t="str">
        <f>VLOOKUP(C1569,СПРАВОЧНИК!B:D,3,0)</f>
        <v>ИНОМАРКИ</v>
      </c>
      <c r="K1569" s="69" t="str">
        <f>VLOOKUP(СВОД2023[[#This Row],[ФО]],СПРАВОЧНИК!H:P,2,0)</f>
        <v>Сибирский ФО</v>
      </c>
    </row>
    <row r="1570" spans="1:11" x14ac:dyDescent="0.2">
      <c r="A1570" t="s">
        <v>649</v>
      </c>
      <c r="B1570" t="s">
        <v>643</v>
      </c>
      <c r="C1570" s="1" t="s">
        <v>21</v>
      </c>
      <c r="D1570" s="1" t="s">
        <v>992</v>
      </c>
      <c r="E1570" s="2"/>
      <c r="F1570" s="3">
        <v>2</v>
      </c>
      <c r="G1570" s="2"/>
      <c r="H1570" s="3">
        <v>6</v>
      </c>
      <c r="I1570" s="68" t="str">
        <f>VLOOKUP(C1570,СПРАВОЧНИК!B:D,2,0)</f>
        <v>ЕВРОПА</v>
      </c>
      <c r="J1570" s="68" t="str">
        <f>VLOOKUP(C1570,СПРАВОЧНИК!B:D,3,0)</f>
        <v>ИНОМАРКИ</v>
      </c>
      <c r="K1570" s="69" t="str">
        <f>VLOOKUP(СВОД2023[[#This Row],[ФО]],СПРАВОЧНИК!H:P,2,0)</f>
        <v>Сибирский ФО</v>
      </c>
    </row>
    <row r="1571" spans="1:11" x14ac:dyDescent="0.2">
      <c r="A1571" t="s">
        <v>649</v>
      </c>
      <c r="B1571" t="s">
        <v>643</v>
      </c>
      <c r="C1571" s="1" t="s">
        <v>21</v>
      </c>
      <c r="D1571" s="1" t="s">
        <v>916</v>
      </c>
      <c r="E1571" s="2">
        <v>1</v>
      </c>
      <c r="F1571" s="3"/>
      <c r="G1571" s="2">
        <v>2</v>
      </c>
      <c r="H1571" s="3">
        <v>16</v>
      </c>
      <c r="I1571" s="68" t="str">
        <f>VLOOKUP(C1571,СПРАВОЧНИК!B:D,2,0)</f>
        <v>ЕВРОПА</v>
      </c>
      <c r="J1571" s="68" t="str">
        <f>VLOOKUP(C1571,СПРАВОЧНИК!B:D,3,0)</f>
        <v>ИНОМАРКИ</v>
      </c>
      <c r="K1571" s="69" t="str">
        <f>VLOOKUP(СВОД2023[[#This Row],[ФО]],СПРАВОЧНИК!H:P,2,0)</f>
        <v>Сибирский ФО</v>
      </c>
    </row>
    <row r="1572" spans="1:11" x14ac:dyDescent="0.2">
      <c r="A1572" t="s">
        <v>649</v>
      </c>
      <c r="B1572" t="s">
        <v>643</v>
      </c>
      <c r="C1572" s="1" t="s">
        <v>21</v>
      </c>
      <c r="D1572" s="1" t="s">
        <v>993</v>
      </c>
      <c r="E1572" s="2"/>
      <c r="F1572" s="3"/>
      <c r="G1572" s="2"/>
      <c r="H1572" s="3">
        <v>2</v>
      </c>
      <c r="I1572" s="68" t="str">
        <f>VLOOKUP(C1572,СПРАВОЧНИК!B:D,2,0)</f>
        <v>ЕВРОПА</v>
      </c>
      <c r="J1572" s="68" t="str">
        <f>VLOOKUP(C1572,СПРАВОЧНИК!B:D,3,0)</f>
        <v>ИНОМАРКИ</v>
      </c>
      <c r="K1572" s="69" t="str">
        <f>VLOOKUP(СВОД2023[[#This Row],[ФО]],СПРАВОЧНИК!H:P,2,0)</f>
        <v>Сибирский ФО</v>
      </c>
    </row>
    <row r="1573" spans="1:11" x14ac:dyDescent="0.2">
      <c r="A1573" t="s">
        <v>649</v>
      </c>
      <c r="B1573" t="s">
        <v>643</v>
      </c>
      <c r="C1573" s="1" t="s">
        <v>21</v>
      </c>
      <c r="D1573" s="1" t="s">
        <v>917</v>
      </c>
      <c r="E1573" s="2"/>
      <c r="F1573" s="3"/>
      <c r="G1573" s="2">
        <v>1</v>
      </c>
      <c r="H1573" s="3">
        <v>1</v>
      </c>
      <c r="I1573" s="68" t="str">
        <f>VLOOKUP(C1573,СПРАВОЧНИК!B:D,2,0)</f>
        <v>ЕВРОПА</v>
      </c>
      <c r="J1573" s="68" t="str">
        <f>VLOOKUP(C1573,СПРАВОЧНИК!B:D,3,0)</f>
        <v>ИНОМАРКИ</v>
      </c>
      <c r="K1573" s="69" t="str">
        <f>VLOOKUP(СВОД2023[[#This Row],[ФО]],СПРАВОЧНИК!H:P,2,0)</f>
        <v>Сибирский ФО</v>
      </c>
    </row>
    <row r="1574" spans="1:11" x14ac:dyDescent="0.2">
      <c r="A1574" t="s">
        <v>649</v>
      </c>
      <c r="B1574" t="s">
        <v>643</v>
      </c>
      <c r="C1574" s="1" t="s">
        <v>21</v>
      </c>
      <c r="D1574" s="1" t="s">
        <v>918</v>
      </c>
      <c r="E1574" s="2"/>
      <c r="F1574" s="3">
        <v>2</v>
      </c>
      <c r="G1574" s="2">
        <v>6</v>
      </c>
      <c r="H1574" s="3">
        <v>16</v>
      </c>
      <c r="I1574" s="68" t="str">
        <f>VLOOKUP(C1574,СПРАВОЧНИК!B:D,2,0)</f>
        <v>ЕВРОПА</v>
      </c>
      <c r="J1574" s="68" t="str">
        <f>VLOOKUP(C1574,СПРАВОЧНИК!B:D,3,0)</f>
        <v>ИНОМАРКИ</v>
      </c>
      <c r="K1574" s="69" t="str">
        <f>VLOOKUP(СВОД2023[[#This Row],[ФО]],СПРАВОЧНИК!H:P,2,0)</f>
        <v>Сибирский ФО</v>
      </c>
    </row>
    <row r="1575" spans="1:11" x14ac:dyDescent="0.2">
      <c r="A1575" t="s">
        <v>649</v>
      </c>
      <c r="B1575" t="s">
        <v>643</v>
      </c>
      <c r="C1575" s="1" t="s">
        <v>21</v>
      </c>
      <c r="D1575" s="1" t="s">
        <v>994</v>
      </c>
      <c r="E1575" s="2"/>
      <c r="F1575" s="3"/>
      <c r="G1575" s="2">
        <v>1</v>
      </c>
      <c r="H1575" s="3">
        <v>7</v>
      </c>
      <c r="I1575" s="68" t="str">
        <f>VLOOKUP(C1575,СПРАВОЧНИК!B:D,2,0)</f>
        <v>ЕВРОПА</v>
      </c>
      <c r="J1575" s="68" t="str">
        <f>VLOOKUP(C1575,СПРАВОЧНИК!B:D,3,0)</f>
        <v>ИНОМАРКИ</v>
      </c>
      <c r="K1575" s="69" t="str">
        <f>VLOOKUP(СВОД2023[[#This Row],[ФО]],СПРАВОЧНИК!H:P,2,0)</f>
        <v>Сибирский ФО</v>
      </c>
    </row>
    <row r="1576" spans="1:11" x14ac:dyDescent="0.2">
      <c r="A1576" t="s">
        <v>649</v>
      </c>
      <c r="B1576" t="s">
        <v>643</v>
      </c>
      <c r="C1576" s="1" t="s">
        <v>21</v>
      </c>
      <c r="D1576" s="1" t="s">
        <v>920</v>
      </c>
      <c r="E1576" s="2">
        <v>2</v>
      </c>
      <c r="F1576" s="3">
        <v>1</v>
      </c>
      <c r="G1576" s="2">
        <v>18</v>
      </c>
      <c r="H1576" s="3">
        <v>46</v>
      </c>
      <c r="I1576" s="68" t="str">
        <f>VLOOKUP(C1576,СПРАВОЧНИК!B:D,2,0)</f>
        <v>ЕВРОПА</v>
      </c>
      <c r="J1576" s="68" t="str">
        <f>VLOOKUP(C1576,СПРАВОЧНИК!B:D,3,0)</f>
        <v>ИНОМАРКИ</v>
      </c>
      <c r="K1576" s="69" t="str">
        <f>VLOOKUP(СВОД2023[[#This Row],[ФО]],СПРАВОЧНИК!H:P,2,0)</f>
        <v>Сибирский ФО</v>
      </c>
    </row>
    <row r="1577" spans="1:11" x14ac:dyDescent="0.2">
      <c r="A1577" t="s">
        <v>649</v>
      </c>
      <c r="B1577" t="s">
        <v>643</v>
      </c>
      <c r="C1577" s="1" t="s">
        <v>21</v>
      </c>
      <c r="D1577" s="1" t="s">
        <v>921</v>
      </c>
      <c r="E1577" s="2">
        <v>3</v>
      </c>
      <c r="F1577" s="3">
        <v>2</v>
      </c>
      <c r="G1577" s="2">
        <v>14</v>
      </c>
      <c r="H1577" s="3">
        <v>28</v>
      </c>
      <c r="I1577" s="68" t="str">
        <f>VLOOKUP(C1577,СПРАВОЧНИК!B:D,2,0)</f>
        <v>ЕВРОПА</v>
      </c>
      <c r="J1577" s="68" t="str">
        <f>VLOOKUP(C1577,СПРАВОЧНИК!B:D,3,0)</f>
        <v>ИНОМАРКИ</v>
      </c>
      <c r="K1577" s="69" t="str">
        <f>VLOOKUP(СВОД2023[[#This Row],[ФО]],СПРАВОЧНИК!H:P,2,0)</f>
        <v>Сибирский ФО</v>
      </c>
    </row>
    <row r="1578" spans="1:11" x14ac:dyDescent="0.2">
      <c r="A1578" t="s">
        <v>649</v>
      </c>
      <c r="B1578" t="s">
        <v>643</v>
      </c>
      <c r="C1578" s="1" t="s">
        <v>21</v>
      </c>
      <c r="D1578" s="1" t="s">
        <v>922</v>
      </c>
      <c r="E1578" s="2">
        <v>3</v>
      </c>
      <c r="F1578" s="3">
        <v>4</v>
      </c>
      <c r="G1578" s="2">
        <v>17</v>
      </c>
      <c r="H1578" s="3">
        <v>23</v>
      </c>
      <c r="I1578" s="68" t="str">
        <f>VLOOKUP(C1578,СПРАВОЧНИК!B:D,2,0)</f>
        <v>ЕВРОПА</v>
      </c>
      <c r="J1578" s="68" t="str">
        <f>VLOOKUP(C1578,СПРАВОЧНИК!B:D,3,0)</f>
        <v>ИНОМАРКИ</v>
      </c>
      <c r="K1578" s="69" t="str">
        <f>VLOOKUP(СВОД2023[[#This Row],[ФО]],СПРАВОЧНИК!H:P,2,0)</f>
        <v>Сибирский ФО</v>
      </c>
    </row>
    <row r="1579" spans="1:11" x14ac:dyDescent="0.2">
      <c r="A1579" t="s">
        <v>649</v>
      </c>
      <c r="B1579" t="s">
        <v>643</v>
      </c>
      <c r="C1579" s="1" t="s">
        <v>21</v>
      </c>
      <c r="D1579" s="1" t="s">
        <v>923</v>
      </c>
      <c r="E1579" s="2"/>
      <c r="F1579" s="3"/>
      <c r="G1579" s="2">
        <v>1</v>
      </c>
      <c r="H1579" s="3">
        <v>2</v>
      </c>
      <c r="I1579" s="68" t="str">
        <f>VLOOKUP(C1579,СПРАВОЧНИК!B:D,2,0)</f>
        <v>ЕВРОПА</v>
      </c>
      <c r="J1579" s="68" t="str">
        <f>VLOOKUP(C1579,СПРАВОЧНИК!B:D,3,0)</f>
        <v>ИНОМАРКИ</v>
      </c>
      <c r="K1579" s="69" t="str">
        <f>VLOOKUP(СВОД2023[[#This Row],[ФО]],СПРАВОЧНИК!H:P,2,0)</f>
        <v>Сибирский ФО</v>
      </c>
    </row>
    <row r="1580" spans="1:11" x14ac:dyDescent="0.2">
      <c r="A1580" t="s">
        <v>649</v>
      </c>
      <c r="B1580" t="s">
        <v>643</v>
      </c>
      <c r="C1580" s="1" t="s">
        <v>21</v>
      </c>
      <c r="D1580" s="1" t="s">
        <v>1045</v>
      </c>
      <c r="E1580" s="2"/>
      <c r="F1580" s="3"/>
      <c r="G1580" s="2"/>
      <c r="H1580" s="3">
        <v>1</v>
      </c>
      <c r="I1580" s="68" t="str">
        <f>VLOOKUP(C1580,СПРАВОЧНИК!B:D,2,0)</f>
        <v>ЕВРОПА</v>
      </c>
      <c r="J1580" s="68" t="str">
        <f>VLOOKUP(C1580,СПРАВОЧНИК!B:D,3,0)</f>
        <v>ИНОМАРКИ</v>
      </c>
      <c r="K1580" s="69" t="str">
        <f>VLOOKUP(СВОД2023[[#This Row],[ФО]],СПРАВОЧНИК!H:P,2,0)</f>
        <v>Сибирский ФО</v>
      </c>
    </row>
    <row r="1581" spans="1:11" x14ac:dyDescent="0.2">
      <c r="A1581" t="s">
        <v>649</v>
      </c>
      <c r="B1581" t="s">
        <v>643</v>
      </c>
      <c r="C1581" s="1" t="s">
        <v>21</v>
      </c>
      <c r="D1581" s="1" t="s">
        <v>995</v>
      </c>
      <c r="E1581" s="2"/>
      <c r="F1581" s="3"/>
      <c r="G1581" s="2">
        <v>1</v>
      </c>
      <c r="H1581" s="3">
        <v>2</v>
      </c>
      <c r="I1581" s="68" t="str">
        <f>VLOOKUP(C1581,СПРАВОЧНИК!B:D,2,0)</f>
        <v>ЕВРОПА</v>
      </c>
      <c r="J1581" s="68" t="str">
        <f>VLOOKUP(C1581,СПРАВОЧНИК!B:D,3,0)</f>
        <v>ИНОМАРКИ</v>
      </c>
      <c r="K1581" s="69" t="str">
        <f>VLOOKUP(СВОД2023[[#This Row],[ФО]],СПРАВОЧНИК!H:P,2,0)</f>
        <v>Сибирский ФО</v>
      </c>
    </row>
    <row r="1582" spans="1:11" x14ac:dyDescent="0.2">
      <c r="A1582" t="s">
        <v>649</v>
      </c>
      <c r="B1582" t="s">
        <v>643</v>
      </c>
      <c r="C1582" s="1" t="s">
        <v>21</v>
      </c>
      <c r="D1582" s="1" t="s">
        <v>997</v>
      </c>
      <c r="E1582" s="2"/>
      <c r="F1582" s="3"/>
      <c r="G1582" s="2">
        <v>1</v>
      </c>
      <c r="H1582" s="3"/>
      <c r="I1582" s="68" t="str">
        <f>VLOOKUP(C1582,СПРАВОЧНИК!B:D,2,0)</f>
        <v>ЕВРОПА</v>
      </c>
      <c r="J1582" s="68" t="str">
        <f>VLOOKUP(C1582,СПРАВОЧНИК!B:D,3,0)</f>
        <v>ИНОМАРКИ</v>
      </c>
      <c r="K1582" s="69" t="str">
        <f>VLOOKUP(СВОД2023[[#This Row],[ФО]],СПРАВОЧНИК!H:P,2,0)</f>
        <v>Сибирский ФО</v>
      </c>
    </row>
    <row r="1583" spans="1:11" x14ac:dyDescent="0.2">
      <c r="A1583" t="s">
        <v>649</v>
      </c>
      <c r="B1583" t="s">
        <v>643</v>
      </c>
      <c r="C1583" s="1" t="s">
        <v>21</v>
      </c>
      <c r="D1583" s="1" t="s">
        <v>998</v>
      </c>
      <c r="E1583" s="2">
        <v>1</v>
      </c>
      <c r="F1583" s="3"/>
      <c r="G1583" s="2">
        <v>1</v>
      </c>
      <c r="H1583" s="3"/>
      <c r="I1583" s="68" t="str">
        <f>VLOOKUP(C1583,СПРАВОЧНИК!B:D,2,0)</f>
        <v>ЕВРОПА</v>
      </c>
      <c r="J1583" s="68" t="str">
        <f>VLOOKUP(C1583,СПРАВОЧНИК!B:D,3,0)</f>
        <v>ИНОМАРКИ</v>
      </c>
      <c r="K1583" s="69" t="str">
        <f>VLOOKUP(СВОД2023[[#This Row],[ФО]],СПРАВОЧНИК!H:P,2,0)</f>
        <v>Сибирский ФО</v>
      </c>
    </row>
    <row r="1584" spans="1:11" x14ac:dyDescent="0.2">
      <c r="A1584" t="s">
        <v>649</v>
      </c>
      <c r="B1584" t="s">
        <v>643</v>
      </c>
      <c r="C1584" s="1" t="s">
        <v>22</v>
      </c>
      <c r="D1584" s="1" t="s">
        <v>23</v>
      </c>
      <c r="E1584" s="2"/>
      <c r="F1584" s="3"/>
      <c r="G1584" s="2"/>
      <c r="H1584" s="3">
        <v>1</v>
      </c>
      <c r="I1584" s="68" t="str">
        <f>VLOOKUP(C1584,СПРАВОЧНИК!B:D,2,0)</f>
        <v>РОССИЯ</v>
      </c>
      <c r="J1584" s="68" t="str">
        <f>VLOOKUP(C1584,СПРАВОЧНИК!B:D,3,0)</f>
        <v>ОТЕЧЕСТВЕННЫЕ</v>
      </c>
      <c r="K1584" s="69" t="str">
        <f>VLOOKUP(СВОД2023[[#This Row],[ФО]],СПРАВОЧНИК!H:P,2,0)</f>
        <v>Сибирский ФО</v>
      </c>
    </row>
    <row r="1585" spans="1:11" x14ac:dyDescent="0.2">
      <c r="A1585" t="s">
        <v>649</v>
      </c>
      <c r="B1585" t="s">
        <v>643</v>
      </c>
      <c r="C1585" s="1" t="s">
        <v>24</v>
      </c>
      <c r="D1585" s="1" t="s">
        <v>25</v>
      </c>
      <c r="E1585" s="2">
        <v>1</v>
      </c>
      <c r="F1585" s="3"/>
      <c r="G1585" s="2">
        <v>2</v>
      </c>
      <c r="H1585" s="3"/>
      <c r="I1585" s="68" t="str">
        <f>VLOOKUP(C1585,СПРАВОЧНИК!B:D,2,0)</f>
        <v>КИТАЙ</v>
      </c>
      <c r="J1585" s="68" t="str">
        <f>VLOOKUP(C1585,СПРАВОЧНИК!B:D,3,0)</f>
        <v>ИНОМАРКИ</v>
      </c>
      <c r="K1585" s="69" t="str">
        <f>VLOOKUP(СВОД2023[[#This Row],[ФО]],СПРАВОЧНИК!H:P,2,0)</f>
        <v>Сибирский ФО</v>
      </c>
    </row>
    <row r="1586" spans="1:11" x14ac:dyDescent="0.2">
      <c r="A1586" t="s">
        <v>649</v>
      </c>
      <c r="B1586" t="s">
        <v>643</v>
      </c>
      <c r="C1586" s="1" t="s">
        <v>908</v>
      </c>
      <c r="D1586" s="1" t="s">
        <v>925</v>
      </c>
      <c r="E1586" s="2">
        <v>61</v>
      </c>
      <c r="F1586" s="3"/>
      <c r="G1586" s="2">
        <v>130</v>
      </c>
      <c r="H1586" s="3"/>
      <c r="I1586" s="68" t="str">
        <f>VLOOKUP(C1586,СПРАВОЧНИК!B:D,2,0)</f>
        <v>РОССИЯ</v>
      </c>
      <c r="J1586" s="68" t="str">
        <f>VLOOKUP(C1586,СПРАВОЧНИК!B:D,3,0)</f>
        <v>ОТЕЧЕСТВЕННЫЕ</v>
      </c>
      <c r="K1586" s="69" t="str">
        <f>VLOOKUP(СВОД2023[[#This Row],[ФО]],СПРАВОЧНИК!H:P,2,0)</f>
        <v>Сибирский ФО</v>
      </c>
    </row>
    <row r="1587" spans="1:11" x14ac:dyDescent="0.2">
      <c r="A1587" t="s">
        <v>649</v>
      </c>
      <c r="B1587" t="s">
        <v>643</v>
      </c>
      <c r="C1587" s="1" t="s">
        <v>908</v>
      </c>
      <c r="D1587" s="1" t="s">
        <v>1001</v>
      </c>
      <c r="E1587" s="2">
        <v>1</v>
      </c>
      <c r="F1587" s="3"/>
      <c r="G1587" s="2">
        <v>4</v>
      </c>
      <c r="H1587" s="3"/>
      <c r="I1587" s="68" t="str">
        <f>VLOOKUP(C1587,СПРАВОЧНИК!B:D,2,0)</f>
        <v>РОССИЯ</v>
      </c>
      <c r="J1587" s="68" t="str">
        <f>VLOOKUP(C1587,СПРАВОЧНИК!B:D,3,0)</f>
        <v>ОТЕЧЕСТВЕННЫЕ</v>
      </c>
      <c r="K1587" s="69" t="str">
        <f>VLOOKUP(СВОД2023[[#This Row],[ФО]],СПРАВОЧНИК!H:P,2,0)</f>
        <v>Сибирский ФО</v>
      </c>
    </row>
    <row r="1588" spans="1:11" x14ac:dyDescent="0.2">
      <c r="A1588" t="s">
        <v>649</v>
      </c>
      <c r="B1588" t="s">
        <v>643</v>
      </c>
      <c r="C1588" s="1" t="s">
        <v>32</v>
      </c>
      <c r="D1588" s="1" t="s">
        <v>33</v>
      </c>
      <c r="E1588" s="2">
        <v>1</v>
      </c>
      <c r="F1588" s="3"/>
      <c r="G1588" s="2">
        <v>3</v>
      </c>
      <c r="H1588" s="3">
        <v>1</v>
      </c>
      <c r="I1588" s="68" t="str">
        <f>VLOOKUP(C1588,СПРАВОЧНИК!B:D,2,0)</f>
        <v>ЕВРОПА</v>
      </c>
      <c r="J1588" s="68" t="str">
        <f>VLOOKUP(C1588,СПРАВОЧНИК!B:D,3,0)</f>
        <v>ИНОМАРКИ</v>
      </c>
      <c r="K1588" s="69" t="str">
        <f>VLOOKUP(СВОД2023[[#This Row],[ФО]],СПРАВОЧНИК!H:P,2,0)</f>
        <v>Сибирский ФО</v>
      </c>
    </row>
    <row r="1589" spans="1:11" x14ac:dyDescent="0.2">
      <c r="A1589" t="s">
        <v>649</v>
      </c>
      <c r="B1589" t="s">
        <v>643</v>
      </c>
      <c r="C1589" s="1" t="s">
        <v>32</v>
      </c>
      <c r="D1589" s="1" t="s">
        <v>34</v>
      </c>
      <c r="E1589" s="2"/>
      <c r="F1589" s="3"/>
      <c r="G1589" s="2">
        <v>1</v>
      </c>
      <c r="H1589" s="3">
        <v>2</v>
      </c>
      <c r="I1589" s="68" t="str">
        <f>VLOOKUP(C1589,СПРАВОЧНИК!B:D,2,0)</f>
        <v>ЕВРОПА</v>
      </c>
      <c r="J1589" s="68" t="str">
        <f>VLOOKUP(C1589,СПРАВОЧНИК!B:D,3,0)</f>
        <v>ИНОМАРКИ</v>
      </c>
      <c r="K1589" s="69" t="str">
        <f>VLOOKUP(СВОД2023[[#This Row],[ФО]],СПРАВОЧНИК!H:P,2,0)</f>
        <v>Сибирский ФО</v>
      </c>
    </row>
    <row r="1590" spans="1:11" x14ac:dyDescent="0.2">
      <c r="A1590" t="s">
        <v>649</v>
      </c>
      <c r="B1590" t="s">
        <v>643</v>
      </c>
      <c r="C1590" s="1" t="s">
        <v>32</v>
      </c>
      <c r="D1590" s="1" t="s">
        <v>35</v>
      </c>
      <c r="E1590" s="2"/>
      <c r="F1590" s="3"/>
      <c r="G1590" s="2">
        <v>1</v>
      </c>
      <c r="H1590" s="3"/>
      <c r="I1590" s="68" t="str">
        <f>VLOOKUP(C1590,СПРАВОЧНИК!B:D,2,0)</f>
        <v>ЕВРОПА</v>
      </c>
      <c r="J1590" s="68" t="str">
        <f>VLOOKUP(C1590,СПРАВОЧНИК!B:D,3,0)</f>
        <v>ИНОМАРКИ</v>
      </c>
      <c r="K1590" s="69" t="str">
        <f>VLOOKUP(СВОД2023[[#This Row],[ФО]],СПРАВОЧНИК!H:P,2,0)</f>
        <v>Сибирский ФО</v>
      </c>
    </row>
    <row r="1591" spans="1:11" x14ac:dyDescent="0.2">
      <c r="A1591" t="s">
        <v>649</v>
      </c>
      <c r="B1591" t="s">
        <v>643</v>
      </c>
      <c r="C1591" s="1" t="s">
        <v>38</v>
      </c>
      <c r="D1591" s="1" t="s">
        <v>39</v>
      </c>
      <c r="E1591" s="2"/>
      <c r="F1591" s="3"/>
      <c r="G1591" s="2">
        <v>1</v>
      </c>
      <c r="H1591" s="3"/>
      <c r="I1591" s="68" t="str">
        <f>VLOOKUP(C1591,СПРАВОЧНИК!B:D,2,0)</f>
        <v>ЕВРОПА</v>
      </c>
      <c r="J1591" s="68" t="str">
        <f>VLOOKUP(C1591,СПРАВОЧНИК!B:D,3,0)</f>
        <v>ИНОМАРКИ</v>
      </c>
      <c r="K1591" s="69" t="str">
        <f>VLOOKUP(СВОД2023[[#This Row],[ФО]],СПРАВОЧНИК!H:P,2,0)</f>
        <v>Сибирский ФО</v>
      </c>
    </row>
    <row r="1592" spans="1:11" x14ac:dyDescent="0.2">
      <c r="A1592" t="s">
        <v>649</v>
      </c>
      <c r="B1592" t="s">
        <v>643</v>
      </c>
      <c r="C1592" s="1" t="s">
        <v>38</v>
      </c>
      <c r="D1592" s="1" t="s">
        <v>42</v>
      </c>
      <c r="E1592" s="2"/>
      <c r="F1592" s="3"/>
      <c r="G1592" s="2">
        <v>1</v>
      </c>
      <c r="H1592" s="3"/>
      <c r="I1592" s="68" t="str">
        <f>VLOOKUP(C1592,СПРАВОЧНИК!B:D,2,0)</f>
        <v>ЕВРОПА</v>
      </c>
      <c r="J1592" s="68" t="str">
        <f>VLOOKUP(C1592,СПРАВОЧНИК!B:D,3,0)</f>
        <v>ИНОМАРКИ</v>
      </c>
      <c r="K1592" s="69" t="str">
        <f>VLOOKUP(СВОД2023[[#This Row],[ФО]],СПРАВОЧНИК!H:P,2,0)</f>
        <v>Сибирский ФО</v>
      </c>
    </row>
    <row r="1593" spans="1:11" x14ac:dyDescent="0.2">
      <c r="A1593" t="s">
        <v>649</v>
      </c>
      <c r="B1593" t="s">
        <v>643</v>
      </c>
      <c r="C1593" s="1" t="s">
        <v>38</v>
      </c>
      <c r="D1593" s="1" t="s">
        <v>43</v>
      </c>
      <c r="E1593" s="2"/>
      <c r="F1593" s="3"/>
      <c r="G1593" s="2">
        <v>3</v>
      </c>
      <c r="H1593" s="3"/>
      <c r="I1593" s="68" t="str">
        <f>VLOOKUP(C1593,СПРАВОЧНИК!B:D,2,0)</f>
        <v>ЕВРОПА</v>
      </c>
      <c r="J1593" s="68" t="str">
        <f>VLOOKUP(C1593,СПРАВОЧНИК!B:D,3,0)</f>
        <v>ИНОМАРКИ</v>
      </c>
      <c r="K1593" s="69" t="str">
        <f>VLOOKUP(СВОД2023[[#This Row],[ФО]],СПРАВОЧНИК!H:P,2,0)</f>
        <v>Сибирский ФО</v>
      </c>
    </row>
    <row r="1594" spans="1:11" x14ac:dyDescent="0.2">
      <c r="A1594" t="s">
        <v>649</v>
      </c>
      <c r="B1594" t="s">
        <v>643</v>
      </c>
      <c r="C1594" s="1" t="s">
        <v>38</v>
      </c>
      <c r="D1594" s="1" t="s">
        <v>45</v>
      </c>
      <c r="E1594" s="2">
        <v>1</v>
      </c>
      <c r="F1594" s="3">
        <v>1</v>
      </c>
      <c r="G1594" s="2">
        <v>3</v>
      </c>
      <c r="H1594" s="3">
        <v>14</v>
      </c>
      <c r="I1594" s="68" t="str">
        <f>VLOOKUP(C1594,СПРАВОЧНИК!B:D,2,0)</f>
        <v>ЕВРОПА</v>
      </c>
      <c r="J1594" s="68" t="str">
        <f>VLOOKUP(C1594,СПРАВОЧНИК!B:D,3,0)</f>
        <v>ИНОМАРКИ</v>
      </c>
      <c r="K1594" s="69" t="str">
        <f>VLOOKUP(СВОД2023[[#This Row],[ФО]],СПРАВОЧНИК!H:P,2,0)</f>
        <v>Сибирский ФО</v>
      </c>
    </row>
    <row r="1595" spans="1:11" x14ac:dyDescent="0.2">
      <c r="A1595" t="s">
        <v>649</v>
      </c>
      <c r="B1595" t="s">
        <v>643</v>
      </c>
      <c r="C1595" s="1" t="s">
        <v>38</v>
      </c>
      <c r="D1595" s="1" t="s">
        <v>46</v>
      </c>
      <c r="E1595" s="2"/>
      <c r="F1595" s="3"/>
      <c r="G1595" s="2">
        <v>4</v>
      </c>
      <c r="H1595" s="3">
        <v>7</v>
      </c>
      <c r="I1595" s="68" t="str">
        <f>VLOOKUP(C1595,СПРАВОЧНИК!B:D,2,0)</f>
        <v>ЕВРОПА</v>
      </c>
      <c r="J1595" s="68" t="str">
        <f>VLOOKUP(C1595,СПРАВОЧНИК!B:D,3,0)</f>
        <v>ИНОМАРКИ</v>
      </c>
      <c r="K1595" s="69" t="str">
        <f>VLOOKUP(СВОД2023[[#This Row],[ФО]],СПРАВОЧНИК!H:P,2,0)</f>
        <v>Сибирский ФО</v>
      </c>
    </row>
    <row r="1596" spans="1:11" x14ac:dyDescent="0.2">
      <c r="A1596" t="s">
        <v>649</v>
      </c>
      <c r="B1596" t="s">
        <v>643</v>
      </c>
      <c r="C1596" s="1" t="s">
        <v>38</v>
      </c>
      <c r="D1596" s="1" t="s">
        <v>47</v>
      </c>
      <c r="E1596" s="2">
        <v>1</v>
      </c>
      <c r="F1596" s="3"/>
      <c r="G1596" s="2">
        <v>4</v>
      </c>
      <c r="H1596" s="3">
        <v>21</v>
      </c>
      <c r="I1596" s="68" t="str">
        <f>VLOOKUP(C1596,СПРАВОЧНИК!B:D,2,0)</f>
        <v>ЕВРОПА</v>
      </c>
      <c r="J1596" s="68" t="str">
        <f>VLOOKUP(C1596,СПРАВОЧНИК!B:D,3,0)</f>
        <v>ИНОМАРКИ</v>
      </c>
      <c r="K1596" s="69" t="str">
        <f>VLOOKUP(СВОД2023[[#This Row],[ФО]],СПРАВОЧНИК!H:P,2,0)</f>
        <v>Сибирский ФО</v>
      </c>
    </row>
    <row r="1597" spans="1:11" x14ac:dyDescent="0.2">
      <c r="A1597" t="s">
        <v>649</v>
      </c>
      <c r="B1597" t="s">
        <v>643</v>
      </c>
      <c r="C1597" s="1" t="s">
        <v>38</v>
      </c>
      <c r="D1597" s="1" t="s">
        <v>48</v>
      </c>
      <c r="E1597" s="2"/>
      <c r="F1597" s="3"/>
      <c r="G1597" s="2"/>
      <c r="H1597" s="3">
        <v>1</v>
      </c>
      <c r="I1597" s="68" t="str">
        <f>VLOOKUP(C1597,СПРАВОЧНИК!B:D,2,0)</f>
        <v>ЕВРОПА</v>
      </c>
      <c r="J1597" s="68" t="str">
        <f>VLOOKUP(C1597,СПРАВОЧНИК!B:D,3,0)</f>
        <v>ИНОМАРКИ</v>
      </c>
      <c r="K1597" s="69" t="str">
        <f>VLOOKUP(СВОД2023[[#This Row],[ФО]],СПРАВОЧНИК!H:P,2,0)</f>
        <v>Сибирский ФО</v>
      </c>
    </row>
    <row r="1598" spans="1:11" x14ac:dyDescent="0.2">
      <c r="A1598" t="s">
        <v>649</v>
      </c>
      <c r="B1598" t="s">
        <v>643</v>
      </c>
      <c r="C1598" s="1" t="s">
        <v>38</v>
      </c>
      <c r="D1598" s="1" t="s">
        <v>49</v>
      </c>
      <c r="E1598" s="2">
        <v>1</v>
      </c>
      <c r="F1598" s="3"/>
      <c r="G1598" s="2">
        <v>4</v>
      </c>
      <c r="H1598" s="3">
        <v>4</v>
      </c>
      <c r="I1598" s="68" t="str">
        <f>VLOOKUP(C1598,СПРАВОЧНИК!B:D,2,0)</f>
        <v>ЕВРОПА</v>
      </c>
      <c r="J1598" s="68" t="str">
        <f>VLOOKUP(C1598,СПРАВОЧНИК!B:D,3,0)</f>
        <v>ИНОМАРКИ</v>
      </c>
      <c r="K1598" s="69" t="str">
        <f>VLOOKUP(СВОД2023[[#This Row],[ФО]],СПРАВОЧНИК!H:P,2,0)</f>
        <v>Сибирский ФО</v>
      </c>
    </row>
    <row r="1599" spans="1:11" x14ac:dyDescent="0.2">
      <c r="A1599" t="s">
        <v>649</v>
      </c>
      <c r="B1599" t="s">
        <v>643</v>
      </c>
      <c r="C1599" s="1" t="s">
        <v>38</v>
      </c>
      <c r="D1599" s="1" t="s">
        <v>50</v>
      </c>
      <c r="E1599" s="2"/>
      <c r="F1599" s="3"/>
      <c r="G1599" s="2">
        <v>2</v>
      </c>
      <c r="H1599" s="3">
        <v>1</v>
      </c>
      <c r="I1599" s="68" t="str">
        <f>VLOOKUP(C1599,СПРАВОЧНИК!B:D,2,0)</f>
        <v>ЕВРОПА</v>
      </c>
      <c r="J1599" s="68" t="str">
        <f>VLOOKUP(C1599,СПРАВОЧНИК!B:D,3,0)</f>
        <v>ИНОМАРКИ</v>
      </c>
      <c r="K1599" s="69" t="str">
        <f>VLOOKUP(СВОД2023[[#This Row],[ФО]],СПРАВОЧНИК!H:P,2,0)</f>
        <v>Сибирский ФО</v>
      </c>
    </row>
    <row r="1600" spans="1:11" x14ac:dyDescent="0.2">
      <c r="A1600" t="s">
        <v>649</v>
      </c>
      <c r="B1600" t="s">
        <v>643</v>
      </c>
      <c r="C1600" s="1" t="s">
        <v>38</v>
      </c>
      <c r="D1600" s="1" t="s">
        <v>708</v>
      </c>
      <c r="E1600" s="2">
        <v>1</v>
      </c>
      <c r="F1600" s="3"/>
      <c r="G1600" s="2">
        <v>1</v>
      </c>
      <c r="H1600" s="3"/>
      <c r="I1600" s="68" t="str">
        <f>VLOOKUP(C1600,СПРАВОЧНИК!B:D,2,0)</f>
        <v>ЕВРОПА</v>
      </c>
      <c r="J1600" s="68" t="str">
        <f>VLOOKUP(C1600,СПРАВОЧНИК!B:D,3,0)</f>
        <v>ИНОМАРКИ</v>
      </c>
      <c r="K1600" s="69" t="str">
        <f>VLOOKUP(СВОД2023[[#This Row],[ФО]],СПРАВОЧНИК!H:P,2,0)</f>
        <v>Сибирский ФО</v>
      </c>
    </row>
    <row r="1601" spans="1:11" x14ac:dyDescent="0.2">
      <c r="A1601" t="s">
        <v>649</v>
      </c>
      <c r="B1601" t="s">
        <v>643</v>
      </c>
      <c r="C1601" s="1" t="s">
        <v>38</v>
      </c>
      <c r="D1601" s="1" t="s">
        <v>52</v>
      </c>
      <c r="E1601" s="2"/>
      <c r="F1601" s="3"/>
      <c r="G1601" s="2"/>
      <c r="H1601" s="3">
        <v>1</v>
      </c>
      <c r="I1601" s="68" t="str">
        <f>VLOOKUP(C1601,СПРАВОЧНИК!B:D,2,0)</f>
        <v>ЕВРОПА</v>
      </c>
      <c r="J1601" s="68" t="str">
        <f>VLOOKUP(C1601,СПРАВОЧНИК!B:D,3,0)</f>
        <v>ИНОМАРКИ</v>
      </c>
      <c r="K1601" s="69" t="str">
        <f>VLOOKUP(СВОД2023[[#This Row],[ФО]],СПРАВОЧНИК!H:P,2,0)</f>
        <v>Сибирский ФО</v>
      </c>
    </row>
    <row r="1602" spans="1:11" x14ac:dyDescent="0.2">
      <c r="A1602" t="s">
        <v>649</v>
      </c>
      <c r="B1602" t="s">
        <v>643</v>
      </c>
      <c r="C1602" s="1" t="s">
        <v>38</v>
      </c>
      <c r="D1602" s="1" t="s">
        <v>53</v>
      </c>
      <c r="E1602" s="2"/>
      <c r="F1602" s="3"/>
      <c r="G1602" s="2">
        <v>1</v>
      </c>
      <c r="H1602" s="3"/>
      <c r="I1602" s="68" t="str">
        <f>VLOOKUP(C1602,СПРАВОЧНИК!B:D,2,0)</f>
        <v>ЕВРОПА</v>
      </c>
      <c r="J1602" s="68" t="str">
        <f>VLOOKUP(C1602,СПРАВОЧНИК!B:D,3,0)</f>
        <v>ИНОМАРКИ</v>
      </c>
      <c r="K1602" s="69" t="str">
        <f>VLOOKUP(СВОД2023[[#This Row],[ФО]],СПРАВОЧНИК!H:P,2,0)</f>
        <v>Сибирский ФО</v>
      </c>
    </row>
    <row r="1603" spans="1:11" x14ac:dyDescent="0.2">
      <c r="A1603" t="s">
        <v>649</v>
      </c>
      <c r="B1603" t="s">
        <v>643</v>
      </c>
      <c r="C1603" s="1" t="s">
        <v>38</v>
      </c>
      <c r="D1603" s="1" t="s">
        <v>54</v>
      </c>
      <c r="E1603" s="2">
        <v>1</v>
      </c>
      <c r="F1603" s="3"/>
      <c r="G1603" s="2">
        <v>5</v>
      </c>
      <c r="H1603" s="3">
        <v>1</v>
      </c>
      <c r="I1603" s="68" t="str">
        <f>VLOOKUP(C1603,СПРАВОЧНИК!B:D,2,0)</f>
        <v>ЕВРОПА</v>
      </c>
      <c r="J1603" s="68" t="str">
        <f>VLOOKUP(C1603,СПРАВОЧНИК!B:D,3,0)</f>
        <v>ИНОМАРКИ</v>
      </c>
      <c r="K1603" s="69" t="str">
        <f>VLOOKUP(СВОД2023[[#This Row],[ФО]],СПРАВОЧНИК!H:P,2,0)</f>
        <v>Сибирский ФО</v>
      </c>
    </row>
    <row r="1604" spans="1:11" x14ac:dyDescent="0.2">
      <c r="A1604" t="s">
        <v>649</v>
      </c>
      <c r="B1604" t="s">
        <v>643</v>
      </c>
      <c r="C1604" s="1" t="s">
        <v>38</v>
      </c>
      <c r="D1604" s="1" t="s">
        <v>55</v>
      </c>
      <c r="E1604" s="2"/>
      <c r="F1604" s="3"/>
      <c r="G1604" s="2"/>
      <c r="H1604" s="3">
        <v>2</v>
      </c>
      <c r="I1604" s="68" t="str">
        <f>VLOOKUP(C1604,СПРАВОЧНИК!B:D,2,0)</f>
        <v>ЕВРОПА</v>
      </c>
      <c r="J1604" s="68" t="str">
        <f>VLOOKUP(C1604,СПРАВОЧНИК!B:D,3,0)</f>
        <v>ИНОМАРКИ</v>
      </c>
      <c r="K1604" s="69" t="str">
        <f>VLOOKUP(СВОД2023[[#This Row],[ФО]],СПРАВОЧНИК!H:P,2,0)</f>
        <v>Сибирский ФО</v>
      </c>
    </row>
    <row r="1605" spans="1:11" x14ac:dyDescent="0.2">
      <c r="A1605" t="s">
        <v>649</v>
      </c>
      <c r="B1605" t="s">
        <v>643</v>
      </c>
      <c r="C1605" s="1" t="s">
        <v>38</v>
      </c>
      <c r="D1605" s="1" t="s">
        <v>56</v>
      </c>
      <c r="E1605" s="2"/>
      <c r="F1605" s="3"/>
      <c r="G1605" s="2">
        <v>1</v>
      </c>
      <c r="H1605" s="3">
        <v>12</v>
      </c>
      <c r="I1605" s="68" t="str">
        <f>VLOOKUP(C1605,СПРАВОЧНИК!B:D,2,0)</f>
        <v>ЕВРОПА</v>
      </c>
      <c r="J1605" s="68" t="str">
        <f>VLOOKUP(C1605,СПРАВОЧНИК!B:D,3,0)</f>
        <v>ИНОМАРКИ</v>
      </c>
      <c r="K1605" s="69" t="str">
        <f>VLOOKUP(СВОД2023[[#This Row],[ФО]],СПРАВОЧНИК!H:P,2,0)</f>
        <v>Сибирский ФО</v>
      </c>
    </row>
    <row r="1606" spans="1:11" x14ac:dyDescent="0.2">
      <c r="A1606" t="s">
        <v>649</v>
      </c>
      <c r="B1606" t="s">
        <v>643</v>
      </c>
      <c r="C1606" s="1" t="s">
        <v>38</v>
      </c>
      <c r="D1606" s="1" t="s">
        <v>57</v>
      </c>
      <c r="E1606" s="2"/>
      <c r="F1606" s="3"/>
      <c r="G1606" s="2"/>
      <c r="H1606" s="3">
        <v>2</v>
      </c>
      <c r="I1606" s="68" t="str">
        <f>VLOOKUP(C1606,СПРАВОЧНИК!B:D,2,0)</f>
        <v>ЕВРОПА</v>
      </c>
      <c r="J1606" s="68" t="str">
        <f>VLOOKUP(C1606,СПРАВОЧНИК!B:D,3,0)</f>
        <v>ИНОМАРКИ</v>
      </c>
      <c r="K1606" s="69" t="str">
        <f>VLOOKUP(СВОД2023[[#This Row],[ФО]],СПРАВОЧНИК!H:P,2,0)</f>
        <v>Сибирский ФО</v>
      </c>
    </row>
    <row r="1607" spans="1:11" x14ac:dyDescent="0.2">
      <c r="A1607" t="s">
        <v>649</v>
      </c>
      <c r="B1607" t="s">
        <v>643</v>
      </c>
      <c r="C1607" s="1" t="s">
        <v>38</v>
      </c>
      <c r="D1607" s="1" t="s">
        <v>58</v>
      </c>
      <c r="E1607" s="2">
        <v>7</v>
      </c>
      <c r="F1607" s="3"/>
      <c r="G1607" s="2">
        <v>11</v>
      </c>
      <c r="H1607" s="3">
        <v>24</v>
      </c>
      <c r="I1607" s="68" t="str">
        <f>VLOOKUP(C1607,СПРАВОЧНИК!B:D,2,0)</f>
        <v>ЕВРОПА</v>
      </c>
      <c r="J1607" s="68" t="str">
        <f>VLOOKUP(C1607,СПРАВОЧНИК!B:D,3,0)</f>
        <v>ИНОМАРКИ</v>
      </c>
      <c r="K1607" s="69" t="str">
        <f>VLOOKUP(СВОД2023[[#This Row],[ФО]],СПРАВОЧНИК!H:P,2,0)</f>
        <v>Сибирский ФО</v>
      </c>
    </row>
    <row r="1608" spans="1:11" x14ac:dyDescent="0.2">
      <c r="A1608" t="s">
        <v>649</v>
      </c>
      <c r="B1608" t="s">
        <v>643</v>
      </c>
      <c r="C1608" s="1" t="s">
        <v>38</v>
      </c>
      <c r="D1608" s="1" t="s">
        <v>59</v>
      </c>
      <c r="E1608" s="2">
        <v>2</v>
      </c>
      <c r="F1608" s="3"/>
      <c r="G1608" s="2">
        <v>11</v>
      </c>
      <c r="H1608" s="3">
        <v>12</v>
      </c>
      <c r="I1608" s="68" t="str">
        <f>VLOOKUP(C1608,СПРАВОЧНИК!B:D,2,0)</f>
        <v>ЕВРОПА</v>
      </c>
      <c r="J1608" s="68" t="str">
        <f>VLOOKUP(C1608,СПРАВОЧНИК!B:D,3,0)</f>
        <v>ИНОМАРКИ</v>
      </c>
      <c r="K1608" s="69" t="str">
        <f>VLOOKUP(СВОД2023[[#This Row],[ФО]],СПРАВОЧНИК!H:P,2,0)</f>
        <v>Сибирский ФО</v>
      </c>
    </row>
    <row r="1609" spans="1:11" x14ac:dyDescent="0.2">
      <c r="A1609" t="s">
        <v>649</v>
      </c>
      <c r="B1609" t="s">
        <v>643</v>
      </c>
      <c r="C1609" s="1" t="s">
        <v>38</v>
      </c>
      <c r="D1609" s="1" t="s">
        <v>61</v>
      </c>
      <c r="E1609" s="2">
        <v>12</v>
      </c>
      <c r="F1609" s="3">
        <v>2</v>
      </c>
      <c r="G1609" s="2">
        <v>56</v>
      </c>
      <c r="H1609" s="3">
        <v>57</v>
      </c>
      <c r="I1609" s="68" t="str">
        <f>VLOOKUP(C1609,СПРАВОЧНИК!B:D,2,0)</f>
        <v>ЕВРОПА</v>
      </c>
      <c r="J1609" s="68" t="str">
        <f>VLOOKUP(C1609,СПРАВОЧНИК!B:D,3,0)</f>
        <v>ИНОМАРКИ</v>
      </c>
      <c r="K1609" s="69" t="str">
        <f>VLOOKUP(СВОД2023[[#This Row],[ФО]],СПРАВОЧНИК!H:P,2,0)</f>
        <v>Сибирский ФО</v>
      </c>
    </row>
    <row r="1610" spans="1:11" x14ac:dyDescent="0.2">
      <c r="A1610" t="s">
        <v>649</v>
      </c>
      <c r="B1610" t="s">
        <v>643</v>
      </c>
      <c r="C1610" s="1" t="s">
        <v>38</v>
      </c>
      <c r="D1610" s="1" t="s">
        <v>62</v>
      </c>
      <c r="E1610" s="2"/>
      <c r="F1610" s="3"/>
      <c r="G1610" s="2">
        <v>1</v>
      </c>
      <c r="H1610" s="3">
        <v>6</v>
      </c>
      <c r="I1610" s="68" t="str">
        <f>VLOOKUP(C1610,СПРАВОЧНИК!B:D,2,0)</f>
        <v>ЕВРОПА</v>
      </c>
      <c r="J1610" s="68" t="str">
        <f>VLOOKUP(C1610,СПРАВОЧНИК!B:D,3,0)</f>
        <v>ИНОМАРКИ</v>
      </c>
      <c r="K1610" s="69" t="str">
        <f>VLOOKUP(СВОД2023[[#This Row],[ФО]],СПРАВОЧНИК!H:P,2,0)</f>
        <v>Сибирский ФО</v>
      </c>
    </row>
    <row r="1611" spans="1:11" x14ac:dyDescent="0.2">
      <c r="A1611" t="s">
        <v>649</v>
      </c>
      <c r="B1611" t="s">
        <v>643</v>
      </c>
      <c r="C1611" s="1" t="s">
        <v>38</v>
      </c>
      <c r="D1611" s="1" t="s">
        <v>63</v>
      </c>
      <c r="E1611" s="2">
        <v>9</v>
      </c>
      <c r="F1611" s="3">
        <v>2</v>
      </c>
      <c r="G1611" s="2">
        <v>45</v>
      </c>
      <c r="H1611" s="3">
        <v>37</v>
      </c>
      <c r="I1611" s="68" t="str">
        <f>VLOOKUP(C1611,СПРАВОЧНИК!B:D,2,0)</f>
        <v>ЕВРОПА</v>
      </c>
      <c r="J1611" s="68" t="str">
        <f>VLOOKUP(C1611,СПРАВОЧНИК!B:D,3,0)</f>
        <v>ИНОМАРКИ</v>
      </c>
      <c r="K1611" s="69" t="str">
        <f>VLOOKUP(СВОД2023[[#This Row],[ФО]],СПРАВОЧНИК!H:P,2,0)</f>
        <v>Сибирский ФО</v>
      </c>
    </row>
    <row r="1612" spans="1:11" x14ac:dyDescent="0.2">
      <c r="A1612" t="s">
        <v>649</v>
      </c>
      <c r="B1612" t="s">
        <v>643</v>
      </c>
      <c r="C1612" s="1" t="s">
        <v>38</v>
      </c>
      <c r="D1612" s="1" t="s">
        <v>64</v>
      </c>
      <c r="E1612" s="2"/>
      <c r="F1612" s="3">
        <v>1</v>
      </c>
      <c r="G1612" s="2">
        <v>2</v>
      </c>
      <c r="H1612" s="3">
        <v>7</v>
      </c>
      <c r="I1612" s="68" t="str">
        <f>VLOOKUP(C1612,СПРАВОЧНИК!B:D,2,0)</f>
        <v>ЕВРОПА</v>
      </c>
      <c r="J1612" s="68" t="str">
        <f>VLOOKUP(C1612,СПРАВОЧНИК!B:D,3,0)</f>
        <v>ИНОМАРКИ</v>
      </c>
      <c r="K1612" s="69" t="str">
        <f>VLOOKUP(СВОД2023[[#This Row],[ФО]],СПРАВОЧНИК!H:P,2,0)</f>
        <v>Сибирский ФО</v>
      </c>
    </row>
    <row r="1613" spans="1:11" x14ac:dyDescent="0.2">
      <c r="A1613" t="s">
        <v>649</v>
      </c>
      <c r="B1613" t="s">
        <v>643</v>
      </c>
      <c r="C1613" s="1" t="s">
        <v>38</v>
      </c>
      <c r="D1613" s="1" t="s">
        <v>65</v>
      </c>
      <c r="E1613" s="2">
        <v>8</v>
      </c>
      <c r="F1613" s="3">
        <v>1</v>
      </c>
      <c r="G1613" s="2">
        <v>40</v>
      </c>
      <c r="H1613" s="3">
        <v>35</v>
      </c>
      <c r="I1613" s="68" t="str">
        <f>VLOOKUP(C1613,СПРАВОЧНИК!B:D,2,0)</f>
        <v>ЕВРОПА</v>
      </c>
      <c r="J1613" s="68" t="str">
        <f>VLOOKUP(C1613,СПРАВОЧНИК!B:D,3,0)</f>
        <v>ИНОМАРКИ</v>
      </c>
      <c r="K1613" s="69" t="str">
        <f>VLOOKUP(СВОД2023[[#This Row],[ФО]],СПРАВОЧНИК!H:P,2,0)</f>
        <v>Сибирский ФО</v>
      </c>
    </row>
    <row r="1614" spans="1:11" x14ac:dyDescent="0.2">
      <c r="A1614" t="s">
        <v>649</v>
      </c>
      <c r="B1614" t="s">
        <v>643</v>
      </c>
      <c r="C1614" s="1" t="s">
        <v>68</v>
      </c>
      <c r="D1614" s="1" t="s">
        <v>69</v>
      </c>
      <c r="E1614" s="2"/>
      <c r="F1614" s="3"/>
      <c r="G1614" s="2"/>
      <c r="H1614" s="3">
        <v>1</v>
      </c>
      <c r="I1614" s="68" t="str">
        <f>VLOOKUP(C1614,СПРАВОЧНИК!B:D,2,0)</f>
        <v>США</v>
      </c>
      <c r="J1614" s="68" t="str">
        <f>VLOOKUP(C1614,СПРАВОЧНИК!B:D,3,0)</f>
        <v>ИНОМАРКИ</v>
      </c>
      <c r="K1614" s="69" t="str">
        <f>VLOOKUP(СВОД2023[[#This Row],[ФО]],СПРАВОЧНИК!H:P,2,0)</f>
        <v>Сибирский ФО</v>
      </c>
    </row>
    <row r="1615" spans="1:11" x14ac:dyDescent="0.2">
      <c r="A1615" t="s">
        <v>649</v>
      </c>
      <c r="B1615" t="s">
        <v>643</v>
      </c>
      <c r="C1615" s="1" t="s">
        <v>71</v>
      </c>
      <c r="D1615" s="1" t="s">
        <v>73</v>
      </c>
      <c r="E1615" s="2"/>
      <c r="F1615" s="3"/>
      <c r="G1615" s="2">
        <v>1</v>
      </c>
      <c r="H1615" s="3"/>
      <c r="I1615" s="68" t="str">
        <f>VLOOKUP(C1615,СПРАВОЧНИК!B:D,2,0)</f>
        <v>КИТАЙ</v>
      </c>
      <c r="J1615" s="68" t="str">
        <f>VLOOKUP(C1615,СПРАВОЧНИК!B:D,3,0)</f>
        <v>ИНОМАРКИ</v>
      </c>
      <c r="K1615" s="69" t="str">
        <f>VLOOKUP(СВОД2023[[#This Row],[ФО]],СПРАВОЧНИК!H:P,2,0)</f>
        <v>Сибирский ФО</v>
      </c>
    </row>
    <row r="1616" spans="1:11" x14ac:dyDescent="0.2">
      <c r="A1616" t="s">
        <v>649</v>
      </c>
      <c r="B1616" t="s">
        <v>643</v>
      </c>
      <c r="C1616" s="1" t="s">
        <v>71</v>
      </c>
      <c r="D1616" s="1" t="s">
        <v>74</v>
      </c>
      <c r="E1616" s="2"/>
      <c r="F1616" s="3"/>
      <c r="G1616" s="2">
        <v>3</v>
      </c>
      <c r="H1616" s="3"/>
      <c r="I1616" s="68" t="str">
        <f>VLOOKUP(C1616,СПРАВОЧНИК!B:D,2,0)</f>
        <v>КИТАЙ</v>
      </c>
      <c r="J1616" s="68" t="str">
        <f>VLOOKUP(C1616,СПРАВОЧНИК!B:D,3,0)</f>
        <v>ИНОМАРКИ</v>
      </c>
      <c r="K1616" s="69" t="str">
        <f>VLOOKUP(СВОД2023[[#This Row],[ФО]],СПРАВОЧНИК!H:P,2,0)</f>
        <v>Сибирский ФО</v>
      </c>
    </row>
    <row r="1617" spans="1:11" x14ac:dyDescent="0.2">
      <c r="A1617" t="s">
        <v>649</v>
      </c>
      <c r="B1617" t="s">
        <v>643</v>
      </c>
      <c r="C1617" s="1" t="s">
        <v>71</v>
      </c>
      <c r="D1617" s="1" t="s">
        <v>77</v>
      </c>
      <c r="E1617" s="2">
        <v>4</v>
      </c>
      <c r="F1617" s="3"/>
      <c r="G1617" s="2">
        <v>9</v>
      </c>
      <c r="H1617" s="3"/>
      <c r="I1617" s="68" t="str">
        <f>VLOOKUP(C1617,СПРАВОЧНИК!B:D,2,0)</f>
        <v>КИТАЙ</v>
      </c>
      <c r="J1617" s="68" t="str">
        <f>VLOOKUP(C1617,СПРАВОЧНИК!B:D,3,0)</f>
        <v>ИНОМАРКИ</v>
      </c>
      <c r="K1617" s="69" t="str">
        <f>VLOOKUP(СВОД2023[[#This Row],[ФО]],СПРАВОЧНИК!H:P,2,0)</f>
        <v>Сибирский ФО</v>
      </c>
    </row>
    <row r="1618" spans="1:11" x14ac:dyDescent="0.2">
      <c r="A1618" t="s">
        <v>649</v>
      </c>
      <c r="B1618" t="s">
        <v>643</v>
      </c>
      <c r="C1618" s="1" t="s">
        <v>71</v>
      </c>
      <c r="D1618" s="1" t="s">
        <v>78</v>
      </c>
      <c r="E1618" s="2">
        <v>1</v>
      </c>
      <c r="F1618" s="3"/>
      <c r="G1618" s="2">
        <v>9</v>
      </c>
      <c r="H1618" s="3">
        <v>1</v>
      </c>
      <c r="I1618" s="68" t="str">
        <f>VLOOKUP(C1618,СПРАВОЧНИК!B:D,2,0)</f>
        <v>КИТАЙ</v>
      </c>
      <c r="J1618" s="68" t="str">
        <f>VLOOKUP(C1618,СПРАВОЧНИК!B:D,3,0)</f>
        <v>ИНОМАРКИ</v>
      </c>
      <c r="K1618" s="69" t="str">
        <f>VLOOKUP(СВОД2023[[#This Row],[ФО]],СПРАВОЧНИК!H:P,2,0)</f>
        <v>Сибирский ФО</v>
      </c>
    </row>
    <row r="1619" spans="1:11" x14ac:dyDescent="0.2">
      <c r="A1619" t="s">
        <v>649</v>
      </c>
      <c r="B1619" t="s">
        <v>643</v>
      </c>
      <c r="C1619" s="1" t="s">
        <v>71</v>
      </c>
      <c r="D1619" s="1" t="s">
        <v>79</v>
      </c>
      <c r="E1619" s="2">
        <v>1</v>
      </c>
      <c r="F1619" s="3"/>
      <c r="G1619" s="2">
        <v>3</v>
      </c>
      <c r="H1619" s="3"/>
      <c r="I1619" s="68" t="str">
        <f>VLOOKUP(C1619,СПРАВОЧНИК!B:D,2,0)</f>
        <v>КИТАЙ</v>
      </c>
      <c r="J1619" s="68" t="str">
        <f>VLOOKUP(C1619,СПРАВОЧНИК!B:D,3,0)</f>
        <v>ИНОМАРКИ</v>
      </c>
      <c r="K1619" s="69" t="str">
        <f>VLOOKUP(СВОД2023[[#This Row],[ФО]],СПРАВОЧНИК!H:P,2,0)</f>
        <v>Сибирский ФО</v>
      </c>
    </row>
    <row r="1620" spans="1:11" x14ac:dyDescent="0.2">
      <c r="A1620" t="s">
        <v>649</v>
      </c>
      <c r="B1620" t="s">
        <v>643</v>
      </c>
      <c r="C1620" s="1" t="s">
        <v>80</v>
      </c>
      <c r="D1620" s="1" t="s">
        <v>83</v>
      </c>
      <c r="E1620" s="2"/>
      <c r="F1620" s="3"/>
      <c r="G1620" s="2"/>
      <c r="H1620" s="3">
        <v>2</v>
      </c>
      <c r="I1620" s="68" t="str">
        <f>VLOOKUP(C1620,СПРАВОЧНИК!B:D,2,0)</f>
        <v>США</v>
      </c>
      <c r="J1620" s="68" t="str">
        <f>VLOOKUP(C1620,СПРАВОЧНИК!B:D,3,0)</f>
        <v>ИНОМАРКИ</v>
      </c>
      <c r="K1620" s="69" t="str">
        <f>VLOOKUP(СВОД2023[[#This Row],[ФО]],СПРАВОЧНИК!H:P,2,0)</f>
        <v>Сибирский ФО</v>
      </c>
    </row>
    <row r="1621" spans="1:11" x14ac:dyDescent="0.2">
      <c r="A1621" t="s">
        <v>649</v>
      </c>
      <c r="B1621" t="s">
        <v>643</v>
      </c>
      <c r="C1621" s="1" t="s">
        <v>80</v>
      </c>
      <c r="D1621" s="1" t="s">
        <v>85</v>
      </c>
      <c r="E1621" s="2">
        <v>3</v>
      </c>
      <c r="F1621" s="3">
        <v>1</v>
      </c>
      <c r="G1621" s="2">
        <v>18</v>
      </c>
      <c r="H1621" s="3">
        <v>14</v>
      </c>
      <c r="I1621" s="68" t="str">
        <f>VLOOKUP(C1621,СПРАВОЧНИК!B:D,2,0)</f>
        <v>США</v>
      </c>
      <c r="J1621" s="68" t="str">
        <f>VLOOKUP(C1621,СПРАВОЧНИК!B:D,3,0)</f>
        <v>ИНОМАРКИ</v>
      </c>
      <c r="K1621" s="69" t="str">
        <f>VLOOKUP(СВОД2023[[#This Row],[ФО]],СПРАВОЧНИК!H:P,2,0)</f>
        <v>Сибирский ФО</v>
      </c>
    </row>
    <row r="1622" spans="1:11" x14ac:dyDescent="0.2">
      <c r="A1622" t="s">
        <v>649</v>
      </c>
      <c r="B1622" t="s">
        <v>643</v>
      </c>
      <c r="C1622" s="1" t="s">
        <v>86</v>
      </c>
      <c r="D1622" s="1" t="s">
        <v>1004</v>
      </c>
      <c r="E1622" s="2">
        <v>3</v>
      </c>
      <c r="F1622" s="3"/>
      <c r="G1622" s="2">
        <v>3</v>
      </c>
      <c r="H1622" s="3"/>
      <c r="I1622" s="68" t="str">
        <f>VLOOKUP(C1622,СПРАВОЧНИК!B:D,2,0)</f>
        <v>КИТАЙ</v>
      </c>
      <c r="J1622" s="68" t="str">
        <f>VLOOKUP(C1622,СПРАВОЧНИК!B:D,3,0)</f>
        <v>ИНОМАРКИ</v>
      </c>
      <c r="K1622" s="69" t="str">
        <f>VLOOKUP(СВОД2023[[#This Row],[ФО]],СПРАВОЧНИК!H:P,2,0)</f>
        <v>Сибирский ФО</v>
      </c>
    </row>
    <row r="1623" spans="1:11" x14ac:dyDescent="0.2">
      <c r="A1623" t="s">
        <v>649</v>
      </c>
      <c r="B1623" t="s">
        <v>643</v>
      </c>
      <c r="C1623" s="1" t="s">
        <v>86</v>
      </c>
      <c r="D1623" s="1" t="s">
        <v>89</v>
      </c>
      <c r="E1623" s="2">
        <v>55</v>
      </c>
      <c r="F1623" s="3">
        <v>2</v>
      </c>
      <c r="G1623" s="2">
        <v>205</v>
      </c>
      <c r="H1623" s="3">
        <v>41</v>
      </c>
      <c r="I1623" s="68" t="str">
        <f>VLOOKUP(C1623,СПРАВОЧНИК!B:D,2,0)</f>
        <v>КИТАЙ</v>
      </c>
      <c r="J1623" s="68" t="str">
        <f>VLOOKUP(C1623,СПРАВОЧНИК!B:D,3,0)</f>
        <v>ИНОМАРКИ</v>
      </c>
      <c r="K1623" s="69" t="str">
        <f>VLOOKUP(СВОД2023[[#This Row],[ФО]],СПРАВОЧНИК!H:P,2,0)</f>
        <v>Сибирский ФО</v>
      </c>
    </row>
    <row r="1624" spans="1:11" x14ac:dyDescent="0.2">
      <c r="A1624" t="s">
        <v>649</v>
      </c>
      <c r="B1624" t="s">
        <v>643</v>
      </c>
      <c r="C1624" s="1" t="s">
        <v>86</v>
      </c>
      <c r="D1624" s="1" t="s">
        <v>90</v>
      </c>
      <c r="E1624" s="2">
        <v>72</v>
      </c>
      <c r="F1624" s="3">
        <v>3</v>
      </c>
      <c r="G1624" s="2">
        <v>140</v>
      </c>
      <c r="H1624" s="3">
        <v>36</v>
      </c>
      <c r="I1624" s="68" t="str">
        <f>VLOOKUP(C1624,СПРАВОЧНИК!B:D,2,0)</f>
        <v>КИТАЙ</v>
      </c>
      <c r="J1624" s="68" t="str">
        <f>VLOOKUP(C1624,СПРАВОЧНИК!B:D,3,0)</f>
        <v>ИНОМАРКИ</v>
      </c>
      <c r="K1624" s="69" t="str">
        <f>VLOOKUP(СВОД2023[[#This Row],[ФО]],СПРАВОЧНИК!H:P,2,0)</f>
        <v>Сибирский ФО</v>
      </c>
    </row>
    <row r="1625" spans="1:11" x14ac:dyDescent="0.2">
      <c r="A1625" t="s">
        <v>649</v>
      </c>
      <c r="B1625" t="s">
        <v>643</v>
      </c>
      <c r="C1625" s="1" t="s">
        <v>86</v>
      </c>
      <c r="D1625" s="1" t="s">
        <v>91</v>
      </c>
      <c r="E1625" s="2">
        <v>30</v>
      </c>
      <c r="F1625" s="3">
        <v>15</v>
      </c>
      <c r="G1625" s="2">
        <v>99</v>
      </c>
      <c r="H1625" s="3">
        <v>90</v>
      </c>
      <c r="I1625" s="68" t="str">
        <f>VLOOKUP(C1625,СПРАВОЧНИК!B:D,2,0)</f>
        <v>КИТАЙ</v>
      </c>
      <c r="J1625" s="68" t="str">
        <f>VLOOKUP(C1625,СПРАВОЧНИК!B:D,3,0)</f>
        <v>ИНОМАРКИ</v>
      </c>
      <c r="K1625" s="69" t="str">
        <f>VLOOKUP(СВОД2023[[#This Row],[ФО]],СПРАВОЧНИК!H:P,2,0)</f>
        <v>Сибирский ФО</v>
      </c>
    </row>
    <row r="1626" spans="1:11" x14ac:dyDescent="0.2">
      <c r="A1626" t="s">
        <v>649</v>
      </c>
      <c r="B1626" t="s">
        <v>643</v>
      </c>
      <c r="C1626" s="1" t="s">
        <v>86</v>
      </c>
      <c r="D1626" s="1" t="s">
        <v>92</v>
      </c>
      <c r="E1626" s="2">
        <v>3</v>
      </c>
      <c r="F1626" s="3"/>
      <c r="G1626" s="2">
        <v>20</v>
      </c>
      <c r="H1626" s="3"/>
      <c r="I1626" s="68" t="str">
        <f>VLOOKUP(C1626,СПРАВОЧНИК!B:D,2,0)</f>
        <v>КИТАЙ</v>
      </c>
      <c r="J1626" s="68" t="str">
        <f>VLOOKUP(C1626,СПРАВОЧНИК!B:D,3,0)</f>
        <v>ИНОМАРКИ</v>
      </c>
      <c r="K1626" s="69" t="str">
        <f>VLOOKUP(СВОД2023[[#This Row],[ФО]],СПРАВОЧНИК!H:P,2,0)</f>
        <v>Сибирский ФО</v>
      </c>
    </row>
    <row r="1627" spans="1:11" x14ac:dyDescent="0.2">
      <c r="A1627" t="s">
        <v>649</v>
      </c>
      <c r="B1627" t="s">
        <v>643</v>
      </c>
      <c r="C1627" s="1" t="s">
        <v>86</v>
      </c>
      <c r="D1627" s="1" t="s">
        <v>926</v>
      </c>
      <c r="E1627" s="2">
        <v>4</v>
      </c>
      <c r="F1627" s="3"/>
      <c r="G1627" s="2">
        <v>4</v>
      </c>
      <c r="H1627" s="3"/>
      <c r="I1627" s="68" t="str">
        <f>VLOOKUP(C1627,СПРАВОЧНИК!B:D,2,0)</f>
        <v>КИТАЙ</v>
      </c>
      <c r="J1627" s="68" t="str">
        <f>VLOOKUP(C1627,СПРАВОЧНИК!B:D,3,0)</f>
        <v>ИНОМАРКИ</v>
      </c>
      <c r="K1627" s="69" t="str">
        <f>VLOOKUP(СВОД2023[[#This Row],[ФО]],СПРАВОЧНИК!H:P,2,0)</f>
        <v>Сибирский ФО</v>
      </c>
    </row>
    <row r="1628" spans="1:11" x14ac:dyDescent="0.2">
      <c r="A1628" t="s">
        <v>649</v>
      </c>
      <c r="B1628" t="s">
        <v>643</v>
      </c>
      <c r="C1628" s="1" t="s">
        <v>86</v>
      </c>
      <c r="D1628" s="1" t="s">
        <v>95</v>
      </c>
      <c r="E1628" s="2">
        <v>61</v>
      </c>
      <c r="F1628" s="3">
        <v>1</v>
      </c>
      <c r="G1628" s="2">
        <v>123</v>
      </c>
      <c r="H1628" s="3">
        <v>1</v>
      </c>
      <c r="I1628" s="68" t="str">
        <f>VLOOKUP(C1628,СПРАВОЧНИК!B:D,2,0)</f>
        <v>КИТАЙ</v>
      </c>
      <c r="J1628" s="68" t="str">
        <f>VLOOKUP(C1628,СПРАВОЧНИК!B:D,3,0)</f>
        <v>ИНОМАРКИ</v>
      </c>
      <c r="K1628" s="69" t="str">
        <f>VLOOKUP(СВОД2023[[#This Row],[ФО]],СПРАВОЧНИК!H:P,2,0)</f>
        <v>Сибирский ФО</v>
      </c>
    </row>
    <row r="1629" spans="1:11" x14ac:dyDescent="0.2">
      <c r="A1629" t="s">
        <v>649</v>
      </c>
      <c r="B1629" t="s">
        <v>643</v>
      </c>
      <c r="C1629" s="1" t="s">
        <v>86</v>
      </c>
      <c r="D1629" s="1" t="s">
        <v>96</v>
      </c>
      <c r="E1629" s="2">
        <v>1</v>
      </c>
      <c r="F1629" s="3"/>
      <c r="G1629" s="2">
        <v>1</v>
      </c>
      <c r="H1629" s="3"/>
      <c r="I1629" s="68" t="str">
        <f>VLOOKUP(C1629,СПРАВОЧНИК!B:D,2,0)</f>
        <v>КИТАЙ</v>
      </c>
      <c r="J1629" s="68" t="str">
        <f>VLOOKUP(C1629,СПРАВОЧНИК!B:D,3,0)</f>
        <v>ИНОМАРКИ</v>
      </c>
      <c r="K1629" s="69" t="str">
        <f>VLOOKUP(СВОД2023[[#This Row],[ФО]],СПРАВОЧНИК!H:P,2,0)</f>
        <v>Сибирский ФО</v>
      </c>
    </row>
    <row r="1630" spans="1:11" x14ac:dyDescent="0.2">
      <c r="A1630" t="s">
        <v>649</v>
      </c>
      <c r="B1630" t="s">
        <v>643</v>
      </c>
      <c r="C1630" s="1" t="s">
        <v>86</v>
      </c>
      <c r="D1630" s="1" t="s">
        <v>97</v>
      </c>
      <c r="E1630" s="2">
        <v>14</v>
      </c>
      <c r="F1630" s="3"/>
      <c r="G1630" s="2">
        <v>45</v>
      </c>
      <c r="H1630" s="3"/>
      <c r="I1630" s="68" t="str">
        <f>VLOOKUP(C1630,СПРАВОЧНИК!B:D,2,0)</f>
        <v>КИТАЙ</v>
      </c>
      <c r="J1630" s="68" t="str">
        <f>VLOOKUP(C1630,СПРАВОЧНИК!B:D,3,0)</f>
        <v>ИНОМАРКИ</v>
      </c>
      <c r="K1630" s="69" t="str">
        <f>VLOOKUP(СВОД2023[[#This Row],[ФО]],СПРАВОЧНИК!H:P,2,0)</f>
        <v>Сибирский ФО</v>
      </c>
    </row>
    <row r="1631" spans="1:11" x14ac:dyDescent="0.2">
      <c r="A1631" t="s">
        <v>649</v>
      </c>
      <c r="B1631" t="s">
        <v>643</v>
      </c>
      <c r="C1631" s="1" t="s">
        <v>98</v>
      </c>
      <c r="D1631" s="1" t="s">
        <v>99</v>
      </c>
      <c r="E1631" s="2"/>
      <c r="F1631" s="3"/>
      <c r="G1631" s="2">
        <v>3</v>
      </c>
      <c r="H1631" s="3"/>
      <c r="I1631" s="68" t="str">
        <f>VLOOKUP(C1631,СПРАВОЧНИК!B:D,2,0)</f>
        <v>КИТАЙ</v>
      </c>
      <c r="J1631" s="68" t="str">
        <f>VLOOKUP(C1631,СПРАВОЧНИК!B:D,3,0)</f>
        <v>ИНОМАРКИ</v>
      </c>
      <c r="K1631" s="69" t="str">
        <f>VLOOKUP(СВОД2023[[#This Row],[ФО]],СПРАВОЧНИК!H:P,2,0)</f>
        <v>Сибирский ФО</v>
      </c>
    </row>
    <row r="1632" spans="1:11" x14ac:dyDescent="0.2">
      <c r="A1632" t="s">
        <v>649</v>
      </c>
      <c r="B1632" t="s">
        <v>643</v>
      </c>
      <c r="C1632" s="1" t="s">
        <v>98</v>
      </c>
      <c r="D1632" s="1" t="s">
        <v>1005</v>
      </c>
      <c r="E1632" s="2">
        <v>3</v>
      </c>
      <c r="F1632" s="3"/>
      <c r="G1632" s="2">
        <v>3</v>
      </c>
      <c r="H1632" s="3"/>
      <c r="I1632" s="68" t="str">
        <f>VLOOKUP(C1632,СПРАВОЧНИК!B:D,2,0)</f>
        <v>КИТАЙ</v>
      </c>
      <c r="J1632" s="68" t="str">
        <f>VLOOKUP(C1632,СПРАВОЧНИК!B:D,3,0)</f>
        <v>ИНОМАРКИ</v>
      </c>
      <c r="K1632" s="69" t="str">
        <f>VLOOKUP(СВОД2023[[#This Row],[ФО]],СПРАВОЧНИК!H:P,2,0)</f>
        <v>Сибирский ФО</v>
      </c>
    </row>
    <row r="1633" spans="1:11" x14ac:dyDescent="0.2">
      <c r="A1633" t="s">
        <v>649</v>
      </c>
      <c r="B1633" t="s">
        <v>643</v>
      </c>
      <c r="C1633" s="1" t="s">
        <v>98</v>
      </c>
      <c r="D1633" s="1" t="s">
        <v>102</v>
      </c>
      <c r="E1633" s="2"/>
      <c r="F1633" s="3"/>
      <c r="G1633" s="2"/>
      <c r="H1633" s="3">
        <v>87</v>
      </c>
      <c r="I1633" s="68" t="str">
        <f>VLOOKUP(C1633,СПРАВОЧНИК!B:D,2,0)</f>
        <v>КИТАЙ</v>
      </c>
      <c r="J1633" s="68" t="str">
        <f>VLOOKUP(C1633,СПРАВОЧНИК!B:D,3,0)</f>
        <v>ИНОМАРКИ</v>
      </c>
      <c r="K1633" s="69" t="str">
        <f>VLOOKUP(СВОД2023[[#This Row],[ФО]],СПРАВОЧНИК!H:P,2,0)</f>
        <v>Сибирский ФО</v>
      </c>
    </row>
    <row r="1634" spans="1:11" x14ac:dyDescent="0.2">
      <c r="A1634" t="s">
        <v>649</v>
      </c>
      <c r="B1634" t="s">
        <v>643</v>
      </c>
      <c r="C1634" s="1" t="s">
        <v>98</v>
      </c>
      <c r="D1634" s="1" t="s">
        <v>105</v>
      </c>
      <c r="E1634" s="2">
        <v>1</v>
      </c>
      <c r="F1634" s="3"/>
      <c r="G1634" s="2">
        <v>1</v>
      </c>
      <c r="H1634" s="3"/>
      <c r="I1634" s="68" t="str">
        <f>VLOOKUP(C1634,СПРАВОЧНИК!B:D,2,0)</f>
        <v>КИТАЙ</v>
      </c>
      <c r="J1634" s="68" t="str">
        <f>VLOOKUP(C1634,СПРАВОЧНИК!B:D,3,0)</f>
        <v>ИНОМАРКИ</v>
      </c>
      <c r="K1634" s="69" t="str">
        <f>VLOOKUP(СВОД2023[[#This Row],[ФО]],СПРАВОЧНИК!H:P,2,0)</f>
        <v>Сибирский ФО</v>
      </c>
    </row>
    <row r="1635" spans="1:11" x14ac:dyDescent="0.2">
      <c r="A1635" t="s">
        <v>649</v>
      </c>
      <c r="B1635" t="s">
        <v>643</v>
      </c>
      <c r="C1635" s="1" t="s">
        <v>98</v>
      </c>
      <c r="D1635" s="1" t="s">
        <v>106</v>
      </c>
      <c r="E1635" s="2">
        <v>2</v>
      </c>
      <c r="F1635" s="3">
        <v>85</v>
      </c>
      <c r="G1635" s="2">
        <v>106</v>
      </c>
      <c r="H1635" s="3">
        <v>398</v>
      </c>
      <c r="I1635" s="68" t="str">
        <f>VLOOKUP(C1635,СПРАВОЧНИК!B:D,2,0)</f>
        <v>КИТАЙ</v>
      </c>
      <c r="J1635" s="68" t="str">
        <f>VLOOKUP(C1635,СПРАВОЧНИК!B:D,3,0)</f>
        <v>ИНОМАРКИ</v>
      </c>
      <c r="K1635" s="69" t="str">
        <f>VLOOKUP(СВОД2023[[#This Row],[ФО]],СПРАВОЧНИК!H:P,2,0)</f>
        <v>Сибирский ФО</v>
      </c>
    </row>
    <row r="1636" spans="1:11" x14ac:dyDescent="0.2">
      <c r="A1636" t="s">
        <v>649</v>
      </c>
      <c r="B1636" t="s">
        <v>643</v>
      </c>
      <c r="C1636" s="1" t="s">
        <v>98</v>
      </c>
      <c r="D1636" s="1" t="s">
        <v>107</v>
      </c>
      <c r="E1636" s="2">
        <v>129</v>
      </c>
      <c r="F1636" s="3"/>
      <c r="G1636" s="2">
        <v>634</v>
      </c>
      <c r="H1636" s="3"/>
      <c r="I1636" s="68" t="str">
        <f>VLOOKUP(C1636,СПРАВОЧНИК!B:D,2,0)</f>
        <v>КИТАЙ</v>
      </c>
      <c r="J1636" s="68" t="str">
        <f>VLOOKUP(C1636,СПРАВОЧНИК!B:D,3,0)</f>
        <v>ИНОМАРКИ</v>
      </c>
      <c r="K1636" s="69" t="str">
        <f>VLOOKUP(СВОД2023[[#This Row],[ФО]],СПРАВОЧНИК!H:P,2,0)</f>
        <v>Сибирский ФО</v>
      </c>
    </row>
    <row r="1637" spans="1:11" x14ac:dyDescent="0.2">
      <c r="A1637" t="s">
        <v>649</v>
      </c>
      <c r="B1637" t="s">
        <v>643</v>
      </c>
      <c r="C1637" s="1" t="s">
        <v>98</v>
      </c>
      <c r="D1637" s="1" t="s">
        <v>671</v>
      </c>
      <c r="E1637" s="2"/>
      <c r="F1637" s="3"/>
      <c r="G1637" s="2">
        <v>1</v>
      </c>
      <c r="H1637" s="3"/>
      <c r="I1637" s="68" t="str">
        <f>VLOOKUP(C1637,СПРАВОЧНИК!B:D,2,0)</f>
        <v>КИТАЙ</v>
      </c>
      <c r="J1637" s="68" t="str">
        <f>VLOOKUP(C1637,СПРАВОЧНИК!B:D,3,0)</f>
        <v>ИНОМАРКИ</v>
      </c>
      <c r="K1637" s="69" t="str">
        <f>VLOOKUP(СВОД2023[[#This Row],[ФО]],СПРАВОЧНИК!H:P,2,0)</f>
        <v>Сибирский ФО</v>
      </c>
    </row>
    <row r="1638" spans="1:11" x14ac:dyDescent="0.2">
      <c r="A1638" t="s">
        <v>649</v>
      </c>
      <c r="B1638" t="s">
        <v>643</v>
      </c>
      <c r="C1638" s="1" t="s">
        <v>98</v>
      </c>
      <c r="D1638" s="1" t="s">
        <v>108</v>
      </c>
      <c r="E1638" s="2"/>
      <c r="F1638" s="3"/>
      <c r="G1638" s="2">
        <v>7</v>
      </c>
      <c r="H1638" s="3"/>
      <c r="I1638" s="68" t="str">
        <f>VLOOKUP(C1638,СПРАВОЧНИК!B:D,2,0)</f>
        <v>КИТАЙ</v>
      </c>
      <c r="J1638" s="68" t="str">
        <f>VLOOKUP(C1638,СПРАВОЧНИК!B:D,3,0)</f>
        <v>ИНОМАРКИ</v>
      </c>
      <c r="K1638" s="69" t="str">
        <f>VLOOKUP(СВОД2023[[#This Row],[ФО]],СПРАВОЧНИК!H:P,2,0)</f>
        <v>Сибирский ФО</v>
      </c>
    </row>
    <row r="1639" spans="1:11" x14ac:dyDescent="0.2">
      <c r="A1639" t="s">
        <v>649</v>
      </c>
      <c r="B1639" t="s">
        <v>643</v>
      </c>
      <c r="C1639" s="1" t="s">
        <v>98</v>
      </c>
      <c r="D1639" s="1" t="s">
        <v>109</v>
      </c>
      <c r="E1639" s="2">
        <v>277</v>
      </c>
      <c r="F1639" s="3">
        <v>96</v>
      </c>
      <c r="G1639" s="2">
        <v>1301</v>
      </c>
      <c r="H1639" s="3">
        <v>675</v>
      </c>
      <c r="I1639" s="68" t="str">
        <f>VLOOKUP(C1639,СПРАВОЧНИК!B:D,2,0)</f>
        <v>КИТАЙ</v>
      </c>
      <c r="J1639" s="68" t="str">
        <f>VLOOKUP(C1639,СПРАВОЧНИК!B:D,3,0)</f>
        <v>ИНОМАРКИ</v>
      </c>
      <c r="K1639" s="69" t="str">
        <f>VLOOKUP(СВОД2023[[#This Row],[ФО]],СПРАВОЧНИК!H:P,2,0)</f>
        <v>Сибирский ФО</v>
      </c>
    </row>
    <row r="1640" spans="1:11" x14ac:dyDescent="0.2">
      <c r="A1640" t="s">
        <v>649</v>
      </c>
      <c r="B1640" t="s">
        <v>643</v>
      </c>
      <c r="C1640" s="1" t="s">
        <v>98</v>
      </c>
      <c r="D1640" s="1" t="s">
        <v>110</v>
      </c>
      <c r="E1640" s="2">
        <v>24</v>
      </c>
      <c r="F1640" s="3">
        <v>9</v>
      </c>
      <c r="G1640" s="2">
        <v>126</v>
      </c>
      <c r="H1640" s="3">
        <v>141</v>
      </c>
      <c r="I1640" s="68" t="str">
        <f>VLOOKUP(C1640,СПРАВОЧНИК!B:D,2,0)</f>
        <v>КИТАЙ</v>
      </c>
      <c r="J1640" s="68" t="str">
        <f>VLOOKUP(C1640,СПРАВОЧНИК!B:D,3,0)</f>
        <v>ИНОМАРКИ</v>
      </c>
      <c r="K1640" s="69" t="str">
        <f>VLOOKUP(СВОД2023[[#This Row],[ФО]],СПРАВОЧНИК!H:P,2,0)</f>
        <v>Сибирский ФО</v>
      </c>
    </row>
    <row r="1641" spans="1:11" x14ac:dyDescent="0.2">
      <c r="A1641" t="s">
        <v>649</v>
      </c>
      <c r="B1641" t="s">
        <v>643</v>
      </c>
      <c r="C1641" s="1" t="s">
        <v>98</v>
      </c>
      <c r="D1641" s="1" t="s">
        <v>111</v>
      </c>
      <c r="E1641" s="2">
        <v>26</v>
      </c>
      <c r="F1641" s="3">
        <v>24</v>
      </c>
      <c r="G1641" s="2">
        <v>151</v>
      </c>
      <c r="H1641" s="3">
        <v>164</v>
      </c>
      <c r="I1641" s="68" t="str">
        <f>VLOOKUP(C1641,СПРАВОЧНИК!B:D,2,0)</f>
        <v>КИТАЙ</v>
      </c>
      <c r="J1641" s="68" t="str">
        <f>VLOOKUP(C1641,СПРАВОЧНИК!B:D,3,0)</f>
        <v>ИНОМАРКИ</v>
      </c>
      <c r="K1641" s="69" t="str">
        <f>VLOOKUP(СВОД2023[[#This Row],[ФО]],СПРАВОЧНИК!H:P,2,0)</f>
        <v>Сибирский ФО</v>
      </c>
    </row>
    <row r="1642" spans="1:11" x14ac:dyDescent="0.2">
      <c r="A1642" t="s">
        <v>649</v>
      </c>
      <c r="B1642" t="s">
        <v>643</v>
      </c>
      <c r="C1642" s="1" t="s">
        <v>98</v>
      </c>
      <c r="D1642" s="1" t="s">
        <v>112</v>
      </c>
      <c r="E1642" s="2">
        <v>106</v>
      </c>
      <c r="F1642" s="3">
        <v>5</v>
      </c>
      <c r="G1642" s="2">
        <v>533</v>
      </c>
      <c r="H1642" s="3">
        <v>14</v>
      </c>
      <c r="I1642" s="68" t="str">
        <f>VLOOKUP(C1642,СПРАВОЧНИК!B:D,2,0)</f>
        <v>КИТАЙ</v>
      </c>
      <c r="J1642" s="68" t="str">
        <f>VLOOKUP(C1642,СПРАВОЧНИК!B:D,3,0)</f>
        <v>ИНОМАРКИ</v>
      </c>
      <c r="K1642" s="69" t="str">
        <f>VLOOKUP(СВОД2023[[#This Row],[ФО]],СПРАВОЧНИК!H:P,2,0)</f>
        <v>Сибирский ФО</v>
      </c>
    </row>
    <row r="1643" spans="1:11" x14ac:dyDescent="0.2">
      <c r="A1643" t="s">
        <v>649</v>
      </c>
      <c r="B1643" t="s">
        <v>643</v>
      </c>
      <c r="C1643" s="1" t="s">
        <v>114</v>
      </c>
      <c r="D1643" s="1" t="s">
        <v>117</v>
      </c>
      <c r="E1643" s="2">
        <v>1</v>
      </c>
      <c r="F1643" s="3"/>
      <c r="G1643" s="2">
        <v>2</v>
      </c>
      <c r="H1643" s="3">
        <v>1</v>
      </c>
      <c r="I1643" s="68" t="str">
        <f>VLOOKUP(C1643,СПРАВОЧНИК!B:D,2,0)</f>
        <v>США</v>
      </c>
      <c r="J1643" s="68" t="str">
        <f>VLOOKUP(C1643,СПРАВОЧНИК!B:D,3,0)</f>
        <v>ИНОМАРКИ</v>
      </c>
      <c r="K1643" s="69" t="str">
        <f>VLOOKUP(СВОД2023[[#This Row],[ФО]],СПРАВОЧНИК!H:P,2,0)</f>
        <v>Сибирский ФО</v>
      </c>
    </row>
    <row r="1644" spans="1:11" x14ac:dyDescent="0.2">
      <c r="A1644" t="s">
        <v>649</v>
      </c>
      <c r="B1644" t="s">
        <v>643</v>
      </c>
      <c r="C1644" s="1" t="s">
        <v>114</v>
      </c>
      <c r="D1644" s="1" t="s">
        <v>118</v>
      </c>
      <c r="E1644" s="2">
        <v>1</v>
      </c>
      <c r="F1644" s="3"/>
      <c r="G1644" s="2">
        <v>12</v>
      </c>
      <c r="H1644" s="3"/>
      <c r="I1644" s="68" t="str">
        <f>VLOOKUP(C1644,СПРАВОЧНИК!B:D,2,0)</f>
        <v>США</v>
      </c>
      <c r="J1644" s="68" t="str">
        <f>VLOOKUP(C1644,СПРАВОЧНИК!B:D,3,0)</f>
        <v>ИНОМАРКИ</v>
      </c>
      <c r="K1644" s="69" t="str">
        <f>VLOOKUP(СВОД2023[[#This Row],[ФО]],СПРАВОЧНИК!H:P,2,0)</f>
        <v>Сибирский ФО</v>
      </c>
    </row>
    <row r="1645" spans="1:11" x14ac:dyDescent="0.2">
      <c r="A1645" t="s">
        <v>649</v>
      </c>
      <c r="B1645" t="s">
        <v>643</v>
      </c>
      <c r="C1645" s="1" t="s">
        <v>114</v>
      </c>
      <c r="D1645" s="1" t="s">
        <v>119</v>
      </c>
      <c r="E1645" s="2"/>
      <c r="F1645" s="3"/>
      <c r="G1645" s="2">
        <v>4</v>
      </c>
      <c r="H1645" s="3"/>
      <c r="I1645" s="68" t="str">
        <f>VLOOKUP(C1645,СПРАВОЧНИК!B:D,2,0)</f>
        <v>США</v>
      </c>
      <c r="J1645" s="68" t="str">
        <f>VLOOKUP(C1645,СПРАВОЧНИК!B:D,3,0)</f>
        <v>ИНОМАРКИ</v>
      </c>
      <c r="K1645" s="69" t="str">
        <f>VLOOKUP(СВОД2023[[#This Row],[ФО]],СПРАВОЧНИК!H:P,2,0)</f>
        <v>Сибирский ФО</v>
      </c>
    </row>
    <row r="1646" spans="1:11" x14ac:dyDescent="0.2">
      <c r="A1646" t="s">
        <v>649</v>
      </c>
      <c r="B1646" t="s">
        <v>643</v>
      </c>
      <c r="C1646" s="1" t="s">
        <v>114</v>
      </c>
      <c r="D1646" s="1" t="s">
        <v>120</v>
      </c>
      <c r="E1646" s="2"/>
      <c r="F1646" s="3"/>
      <c r="G1646" s="2"/>
      <c r="H1646" s="3">
        <v>1</v>
      </c>
      <c r="I1646" s="68" t="str">
        <f>VLOOKUP(C1646,СПРАВОЧНИК!B:D,2,0)</f>
        <v>США</v>
      </c>
      <c r="J1646" s="68" t="str">
        <f>VLOOKUP(C1646,СПРАВОЧНИК!B:D,3,0)</f>
        <v>ИНОМАРКИ</v>
      </c>
      <c r="K1646" s="69" t="str">
        <f>VLOOKUP(СВОД2023[[#This Row],[ФО]],СПРАВОЧНИК!H:P,2,0)</f>
        <v>Сибирский ФО</v>
      </c>
    </row>
    <row r="1647" spans="1:11" x14ac:dyDescent="0.2">
      <c r="A1647" t="s">
        <v>649</v>
      </c>
      <c r="B1647" t="s">
        <v>643</v>
      </c>
      <c r="C1647" s="1" t="s">
        <v>114</v>
      </c>
      <c r="D1647" s="1" t="s">
        <v>121</v>
      </c>
      <c r="E1647" s="2"/>
      <c r="F1647" s="3">
        <v>3</v>
      </c>
      <c r="G1647" s="2">
        <v>16</v>
      </c>
      <c r="H1647" s="3">
        <v>37</v>
      </c>
      <c r="I1647" s="68" t="str">
        <f>VLOOKUP(C1647,СПРАВОЧНИК!B:D,2,0)</f>
        <v>США</v>
      </c>
      <c r="J1647" s="68" t="str">
        <f>VLOOKUP(C1647,СПРАВОЧНИК!B:D,3,0)</f>
        <v>ИНОМАРКИ</v>
      </c>
      <c r="K1647" s="69" t="str">
        <f>VLOOKUP(СВОД2023[[#This Row],[ФО]],СПРАВОЧНИК!H:P,2,0)</f>
        <v>Сибирский ФО</v>
      </c>
    </row>
    <row r="1648" spans="1:11" x14ac:dyDescent="0.2">
      <c r="A1648" t="s">
        <v>649</v>
      </c>
      <c r="B1648" t="s">
        <v>643</v>
      </c>
      <c r="C1648" s="1" t="s">
        <v>114</v>
      </c>
      <c r="D1648" s="1" t="s">
        <v>124</v>
      </c>
      <c r="E1648" s="2">
        <v>4</v>
      </c>
      <c r="F1648" s="3">
        <v>6</v>
      </c>
      <c r="G1648" s="2">
        <v>42</v>
      </c>
      <c r="H1648" s="3">
        <v>50</v>
      </c>
      <c r="I1648" s="68" t="str">
        <f>VLOOKUP(C1648,СПРАВОЧНИК!B:D,2,0)</f>
        <v>США</v>
      </c>
      <c r="J1648" s="68" t="str">
        <f>VLOOKUP(C1648,СПРАВОЧНИК!B:D,3,0)</f>
        <v>ИНОМАРКИ</v>
      </c>
      <c r="K1648" s="69" t="str">
        <f>VLOOKUP(СВОД2023[[#This Row],[ФО]],СПРАВОЧНИК!H:P,2,0)</f>
        <v>Сибирский ФО</v>
      </c>
    </row>
    <row r="1649" spans="1:11" x14ac:dyDescent="0.2">
      <c r="A1649" t="s">
        <v>649</v>
      </c>
      <c r="B1649" t="s">
        <v>643</v>
      </c>
      <c r="C1649" s="1" t="s">
        <v>114</v>
      </c>
      <c r="D1649" s="1" t="s">
        <v>125</v>
      </c>
      <c r="E1649" s="2">
        <v>1</v>
      </c>
      <c r="F1649" s="3"/>
      <c r="G1649" s="2">
        <v>1</v>
      </c>
      <c r="H1649" s="3"/>
      <c r="I1649" s="68" t="str">
        <f>VLOOKUP(C1649,СПРАВОЧНИК!B:D,2,0)</f>
        <v>США</v>
      </c>
      <c r="J1649" s="68" t="str">
        <f>VLOOKUP(C1649,СПРАВОЧНИК!B:D,3,0)</f>
        <v>ИНОМАРКИ</v>
      </c>
      <c r="K1649" s="69" t="str">
        <f>VLOOKUP(СВОД2023[[#This Row],[ФО]],СПРАВОЧНИК!H:P,2,0)</f>
        <v>Сибирский ФО</v>
      </c>
    </row>
    <row r="1650" spans="1:11" x14ac:dyDescent="0.2">
      <c r="A1650" t="s">
        <v>649</v>
      </c>
      <c r="B1650" t="s">
        <v>643</v>
      </c>
      <c r="C1650" s="1" t="s">
        <v>114</v>
      </c>
      <c r="D1650" s="1" t="s">
        <v>126</v>
      </c>
      <c r="E1650" s="2"/>
      <c r="F1650" s="3"/>
      <c r="G1650" s="2">
        <v>4</v>
      </c>
      <c r="H1650" s="3"/>
      <c r="I1650" s="68" t="str">
        <f>VLOOKUP(C1650,СПРАВОЧНИК!B:D,2,0)</f>
        <v>США</v>
      </c>
      <c r="J1650" s="68" t="str">
        <f>VLOOKUP(C1650,СПРАВОЧНИК!B:D,3,0)</f>
        <v>ИНОМАРКИ</v>
      </c>
      <c r="K1650" s="69" t="str">
        <f>VLOOKUP(СВОД2023[[#This Row],[ФО]],СПРАВОЧНИК!H:P,2,0)</f>
        <v>Сибирский ФО</v>
      </c>
    </row>
    <row r="1651" spans="1:11" x14ac:dyDescent="0.2">
      <c r="A1651" t="s">
        <v>649</v>
      </c>
      <c r="B1651" t="s">
        <v>643</v>
      </c>
      <c r="C1651" s="1" t="s">
        <v>114</v>
      </c>
      <c r="D1651" s="1" t="s">
        <v>127</v>
      </c>
      <c r="E1651" s="2">
        <v>1</v>
      </c>
      <c r="F1651" s="3"/>
      <c r="G1651" s="2">
        <v>2</v>
      </c>
      <c r="H1651" s="3"/>
      <c r="I1651" s="68" t="str">
        <f>VLOOKUP(C1651,СПРАВОЧНИК!B:D,2,0)</f>
        <v>США</v>
      </c>
      <c r="J1651" s="68" t="str">
        <f>VLOOKUP(C1651,СПРАВОЧНИК!B:D,3,0)</f>
        <v>ИНОМАРКИ</v>
      </c>
      <c r="K1651" s="69" t="str">
        <f>VLOOKUP(СВОД2023[[#This Row],[ФО]],СПРАВОЧНИК!H:P,2,0)</f>
        <v>Сибирский ФО</v>
      </c>
    </row>
    <row r="1652" spans="1:11" x14ac:dyDescent="0.2">
      <c r="A1652" t="s">
        <v>649</v>
      </c>
      <c r="B1652" t="s">
        <v>643</v>
      </c>
      <c r="C1652" s="1" t="s">
        <v>114</v>
      </c>
      <c r="D1652" s="1" t="s">
        <v>128</v>
      </c>
      <c r="E1652" s="2">
        <v>1</v>
      </c>
      <c r="F1652" s="3">
        <v>1</v>
      </c>
      <c r="G1652" s="2">
        <v>9</v>
      </c>
      <c r="H1652" s="3">
        <v>7</v>
      </c>
      <c r="I1652" s="68" t="str">
        <f>VLOOKUP(C1652,СПРАВОЧНИК!B:D,2,0)</f>
        <v>США</v>
      </c>
      <c r="J1652" s="68" t="str">
        <f>VLOOKUP(C1652,СПРАВОЧНИК!B:D,3,0)</f>
        <v>ИНОМАРКИ</v>
      </c>
      <c r="K1652" s="69" t="str">
        <f>VLOOKUP(СВОД2023[[#This Row],[ФО]],СПРАВОЧНИК!H:P,2,0)</f>
        <v>Сибирский ФО</v>
      </c>
    </row>
    <row r="1653" spans="1:11" x14ac:dyDescent="0.2">
      <c r="A1653" t="s">
        <v>649</v>
      </c>
      <c r="B1653" t="s">
        <v>643</v>
      </c>
      <c r="C1653" s="1" t="s">
        <v>114</v>
      </c>
      <c r="D1653" s="1" t="s">
        <v>130</v>
      </c>
      <c r="E1653" s="2">
        <v>2</v>
      </c>
      <c r="F1653" s="3"/>
      <c r="G1653" s="2">
        <v>17</v>
      </c>
      <c r="H1653" s="3">
        <v>5</v>
      </c>
      <c r="I1653" s="68" t="str">
        <f>VLOOKUP(C1653,СПРАВОЧНИК!B:D,2,0)</f>
        <v>США</v>
      </c>
      <c r="J1653" s="68" t="str">
        <f>VLOOKUP(C1653,СПРАВОЧНИК!B:D,3,0)</f>
        <v>ИНОМАРКИ</v>
      </c>
      <c r="K1653" s="69" t="str">
        <f>VLOOKUP(СВОД2023[[#This Row],[ФО]],СПРАВОЧНИК!H:P,2,0)</f>
        <v>Сибирский ФО</v>
      </c>
    </row>
    <row r="1654" spans="1:11" x14ac:dyDescent="0.2">
      <c r="A1654" t="s">
        <v>649</v>
      </c>
      <c r="B1654" t="s">
        <v>643</v>
      </c>
      <c r="C1654" s="1" t="s">
        <v>114</v>
      </c>
      <c r="D1654" s="1" t="s">
        <v>132</v>
      </c>
      <c r="E1654" s="2"/>
      <c r="F1654" s="3"/>
      <c r="G1654" s="2"/>
      <c r="H1654" s="3">
        <v>4</v>
      </c>
      <c r="I1654" s="68" t="str">
        <f>VLOOKUP(C1654,СПРАВОЧНИК!B:D,2,0)</f>
        <v>США</v>
      </c>
      <c r="J1654" s="68" t="str">
        <f>VLOOKUP(C1654,СПРАВОЧНИК!B:D,3,0)</f>
        <v>ИНОМАРКИ</v>
      </c>
      <c r="K1654" s="69" t="str">
        <f>VLOOKUP(СВОД2023[[#This Row],[ФО]],СПРАВОЧНИК!H:P,2,0)</f>
        <v>Сибирский ФО</v>
      </c>
    </row>
    <row r="1655" spans="1:11" x14ac:dyDescent="0.2">
      <c r="A1655" t="s">
        <v>649</v>
      </c>
      <c r="B1655" t="s">
        <v>643</v>
      </c>
      <c r="C1655" s="1" t="s">
        <v>136</v>
      </c>
      <c r="D1655" s="1" t="s">
        <v>138</v>
      </c>
      <c r="E1655" s="2"/>
      <c r="F1655" s="3"/>
      <c r="G1655" s="2"/>
      <c r="H1655" s="3">
        <v>1</v>
      </c>
      <c r="I1655" s="68" t="str">
        <f>VLOOKUP(C1655,СПРАВОЧНИК!B:D,2,0)</f>
        <v>ЕВРОПА</v>
      </c>
      <c r="J1655" s="68" t="str">
        <f>VLOOKUP(C1655,СПРАВОЧНИК!B:D,3,0)</f>
        <v>ИНОМАРКИ</v>
      </c>
      <c r="K1655" s="69" t="str">
        <f>VLOOKUP(СВОД2023[[#This Row],[ФО]],СПРАВОЧНИК!H:P,2,0)</f>
        <v>Сибирский ФО</v>
      </c>
    </row>
    <row r="1656" spans="1:11" x14ac:dyDescent="0.2">
      <c r="A1656" t="s">
        <v>649</v>
      </c>
      <c r="B1656" t="s">
        <v>643</v>
      </c>
      <c r="C1656" s="1" t="s">
        <v>136</v>
      </c>
      <c r="D1656" s="1" t="s">
        <v>139</v>
      </c>
      <c r="E1656" s="2"/>
      <c r="F1656" s="3"/>
      <c r="G1656" s="2">
        <v>3</v>
      </c>
      <c r="H1656" s="3">
        <v>1</v>
      </c>
      <c r="I1656" s="68" t="str">
        <f>VLOOKUP(C1656,СПРАВОЧНИК!B:D,2,0)</f>
        <v>ЕВРОПА</v>
      </c>
      <c r="J1656" s="68" t="str">
        <f>VLOOKUP(C1656,СПРАВОЧНИК!B:D,3,0)</f>
        <v>ИНОМАРКИ</v>
      </c>
      <c r="K1656" s="69" t="str">
        <f>VLOOKUP(СВОД2023[[#This Row],[ФО]],СПРАВОЧНИК!H:P,2,0)</f>
        <v>Сибирский ФО</v>
      </c>
    </row>
    <row r="1657" spans="1:11" x14ac:dyDescent="0.2">
      <c r="A1657" t="s">
        <v>649</v>
      </c>
      <c r="B1657" t="s">
        <v>643</v>
      </c>
      <c r="C1657" s="1" t="s">
        <v>147</v>
      </c>
      <c r="D1657" s="1" t="s">
        <v>148</v>
      </c>
      <c r="E1657" s="2"/>
      <c r="F1657" s="3"/>
      <c r="G1657" s="2">
        <v>1</v>
      </c>
      <c r="H1657" s="3"/>
      <c r="I1657" s="68" t="str">
        <f>VLOOKUP(C1657,СПРАВОЧНИК!B:D,2,0)</f>
        <v>ЯПОНИЯ</v>
      </c>
      <c r="J1657" s="68" t="str">
        <f>VLOOKUP(C1657,СПРАВОЧНИК!B:D,3,0)</f>
        <v>ИНОМАРКИ</v>
      </c>
      <c r="K1657" s="69" t="str">
        <f>VLOOKUP(СВОД2023[[#This Row],[ФО]],СПРАВОЧНИК!H:P,2,0)</f>
        <v>Сибирский ФО</v>
      </c>
    </row>
    <row r="1658" spans="1:11" x14ac:dyDescent="0.2">
      <c r="A1658" t="s">
        <v>649</v>
      </c>
      <c r="B1658" t="s">
        <v>643</v>
      </c>
      <c r="C1658" s="1" t="s">
        <v>147</v>
      </c>
      <c r="D1658" s="1" t="s">
        <v>153</v>
      </c>
      <c r="E1658" s="2">
        <v>1</v>
      </c>
      <c r="F1658" s="3"/>
      <c r="G1658" s="2">
        <v>1</v>
      </c>
      <c r="H1658" s="3"/>
      <c r="I1658" s="68" t="str">
        <f>VLOOKUP(C1658,СПРАВОЧНИК!B:D,2,0)</f>
        <v>ЯПОНИЯ</v>
      </c>
      <c r="J1658" s="68" t="str">
        <f>VLOOKUP(C1658,СПРАВОЧНИК!B:D,3,0)</f>
        <v>ИНОМАРКИ</v>
      </c>
      <c r="K1658" s="69" t="str">
        <f>VLOOKUP(СВОД2023[[#This Row],[ФО]],СПРАВОЧНИК!H:P,2,0)</f>
        <v>Сибирский ФО</v>
      </c>
    </row>
    <row r="1659" spans="1:11" x14ac:dyDescent="0.2">
      <c r="A1659" t="s">
        <v>649</v>
      </c>
      <c r="B1659" t="s">
        <v>643</v>
      </c>
      <c r="C1659" s="1" t="s">
        <v>156</v>
      </c>
      <c r="D1659" s="1" t="s">
        <v>157</v>
      </c>
      <c r="E1659" s="2">
        <v>1</v>
      </c>
      <c r="F1659" s="3">
        <v>3</v>
      </c>
      <c r="G1659" s="2">
        <v>13</v>
      </c>
      <c r="H1659" s="3">
        <v>13</v>
      </c>
      <c r="I1659" s="68" t="str">
        <f>VLOOKUP(C1659,СПРАВОЧНИК!B:D,2,0)</f>
        <v>КИТАЙ</v>
      </c>
      <c r="J1659" s="68" t="str">
        <f>VLOOKUP(C1659,СПРАВОЧНИК!B:D,3,0)</f>
        <v>ИНОМАРКИ</v>
      </c>
      <c r="K1659" s="69" t="str">
        <f>VLOOKUP(СВОД2023[[#This Row],[ФО]],СПРАВОЧНИК!H:P,2,0)</f>
        <v>Сибирский ФО</v>
      </c>
    </row>
    <row r="1660" spans="1:11" x14ac:dyDescent="0.2">
      <c r="A1660" t="s">
        <v>649</v>
      </c>
      <c r="B1660" t="s">
        <v>643</v>
      </c>
      <c r="C1660" s="1" t="s">
        <v>158</v>
      </c>
      <c r="D1660" s="1" t="s">
        <v>160</v>
      </c>
      <c r="E1660" s="2"/>
      <c r="F1660" s="3"/>
      <c r="G1660" s="2">
        <v>2</v>
      </c>
      <c r="H1660" s="3">
        <v>2</v>
      </c>
      <c r="I1660" s="68" t="str">
        <f>VLOOKUP(C1660,СПРАВОЧНИК!B:D,2,0)</f>
        <v>США</v>
      </c>
      <c r="J1660" s="68" t="str">
        <f>VLOOKUP(C1660,СПРАВОЧНИК!B:D,3,0)</f>
        <v>ИНОМАРКИ</v>
      </c>
      <c r="K1660" s="69" t="str">
        <f>VLOOKUP(СВОД2023[[#This Row],[ФО]],СПРАВОЧНИК!H:P,2,0)</f>
        <v>Сибирский ФО</v>
      </c>
    </row>
    <row r="1661" spans="1:11" x14ac:dyDescent="0.2">
      <c r="A1661" t="s">
        <v>649</v>
      </c>
      <c r="B1661" t="s">
        <v>643</v>
      </c>
      <c r="C1661" s="1" t="s">
        <v>163</v>
      </c>
      <c r="D1661" s="1" t="s">
        <v>164</v>
      </c>
      <c r="E1661" s="2"/>
      <c r="F1661" s="3"/>
      <c r="G1661" s="2">
        <v>3</v>
      </c>
      <c r="H1661" s="3"/>
      <c r="I1661" s="68" t="str">
        <f>VLOOKUP(C1661,СПРАВОЧНИК!B:D,2,0)</f>
        <v>КИТАЙ</v>
      </c>
      <c r="J1661" s="68" t="str">
        <f>VLOOKUP(C1661,СПРАВОЧНИК!B:D,3,0)</f>
        <v>ИНОМАРКИ</v>
      </c>
      <c r="K1661" s="69" t="str">
        <f>VLOOKUP(СВОД2023[[#This Row],[ФО]],СПРАВОЧНИК!H:P,2,0)</f>
        <v>Сибирский ФО</v>
      </c>
    </row>
    <row r="1662" spans="1:11" x14ac:dyDescent="0.2">
      <c r="A1662" t="s">
        <v>649</v>
      </c>
      <c r="B1662" t="s">
        <v>643</v>
      </c>
      <c r="C1662" s="1" t="s">
        <v>171</v>
      </c>
      <c r="D1662" s="1" t="s">
        <v>172</v>
      </c>
      <c r="E1662" s="2">
        <v>7</v>
      </c>
      <c r="F1662" s="3"/>
      <c r="G1662" s="2">
        <v>7</v>
      </c>
      <c r="H1662" s="3"/>
      <c r="I1662" s="68" t="str">
        <f>VLOOKUP(C1662,СПРАВОЧНИК!B:D,2,0)</f>
        <v>РОССИЯ</v>
      </c>
      <c r="J1662" s="68" t="str">
        <f>VLOOKUP(C1662,СПРАВОЧНИК!B:D,3,0)</f>
        <v>ОТЕЧЕСТВЕННЫЕ</v>
      </c>
      <c r="K1662" s="69" t="str">
        <f>VLOOKUP(СВОД2023[[#This Row],[ФО]],СПРАВОЧНИК!H:P,2,0)</f>
        <v>Сибирский ФО</v>
      </c>
    </row>
    <row r="1663" spans="1:11" x14ac:dyDescent="0.2">
      <c r="A1663" t="s">
        <v>649</v>
      </c>
      <c r="B1663" t="s">
        <v>643</v>
      </c>
      <c r="C1663" s="1" t="s">
        <v>171</v>
      </c>
      <c r="D1663" s="1" t="s">
        <v>173</v>
      </c>
      <c r="E1663" s="2">
        <v>4</v>
      </c>
      <c r="F1663" s="3"/>
      <c r="G1663" s="2">
        <v>15</v>
      </c>
      <c r="H1663" s="3"/>
      <c r="I1663" s="68" t="str">
        <f>VLOOKUP(C1663,СПРАВОЧНИК!B:D,2,0)</f>
        <v>РОССИЯ</v>
      </c>
      <c r="J1663" s="68" t="str">
        <f>VLOOKUP(C1663,СПРАВОЧНИК!B:D,3,0)</f>
        <v>ОТЕЧЕСТВЕННЫЕ</v>
      </c>
      <c r="K1663" s="69" t="str">
        <f>VLOOKUP(СВОД2023[[#This Row],[ФО]],СПРАВОЧНИК!H:P,2,0)</f>
        <v>Сибирский ФО</v>
      </c>
    </row>
    <row r="1664" spans="1:11" x14ac:dyDescent="0.2">
      <c r="A1664" t="s">
        <v>649</v>
      </c>
      <c r="B1664" t="s">
        <v>643</v>
      </c>
      <c r="C1664" s="1" t="s">
        <v>174</v>
      </c>
      <c r="D1664" s="1" t="s">
        <v>175</v>
      </c>
      <c r="E1664" s="2">
        <v>70</v>
      </c>
      <c r="F1664" s="3">
        <v>14</v>
      </c>
      <c r="G1664" s="2">
        <v>241</v>
      </c>
      <c r="H1664" s="3">
        <v>22</v>
      </c>
      <c r="I1664" s="68" t="str">
        <f>VLOOKUP(C1664,СПРАВОЧНИК!B:D,2,0)</f>
        <v>КИТАЙ</v>
      </c>
      <c r="J1664" s="68" t="str">
        <f>VLOOKUP(C1664,СПРАВОЧНИК!B:D,3,0)</f>
        <v>ИНОМАРКИ</v>
      </c>
      <c r="K1664" s="69" t="str">
        <f>VLOOKUP(СВОД2023[[#This Row],[ФО]],СПРАВОЧНИК!H:P,2,0)</f>
        <v>Сибирский ФО</v>
      </c>
    </row>
    <row r="1665" spans="1:11" x14ac:dyDescent="0.2">
      <c r="A1665" t="s">
        <v>649</v>
      </c>
      <c r="B1665" t="s">
        <v>643</v>
      </c>
      <c r="C1665" s="1" t="s">
        <v>174</v>
      </c>
      <c r="D1665" s="1" t="s">
        <v>176</v>
      </c>
      <c r="E1665" s="2">
        <v>83</v>
      </c>
      <c r="F1665" s="3">
        <v>36</v>
      </c>
      <c r="G1665" s="2">
        <v>387</v>
      </c>
      <c r="H1665" s="3">
        <v>88</v>
      </c>
      <c r="I1665" s="68" t="str">
        <f>VLOOKUP(C1665,СПРАВОЧНИК!B:D,2,0)</f>
        <v>КИТАЙ</v>
      </c>
      <c r="J1665" s="68" t="str">
        <f>VLOOKUP(C1665,СПРАВОЧНИК!B:D,3,0)</f>
        <v>ИНОМАРКИ</v>
      </c>
      <c r="K1665" s="69" t="str">
        <f>VLOOKUP(СВОД2023[[#This Row],[ФО]],СПРАВОЧНИК!H:P,2,0)</f>
        <v>Сибирский ФО</v>
      </c>
    </row>
    <row r="1666" spans="1:11" x14ac:dyDescent="0.2">
      <c r="A1666" t="s">
        <v>649</v>
      </c>
      <c r="B1666" t="s">
        <v>643</v>
      </c>
      <c r="C1666" s="1" t="s">
        <v>174</v>
      </c>
      <c r="D1666" s="1" t="s">
        <v>177</v>
      </c>
      <c r="E1666" s="2">
        <v>56</v>
      </c>
      <c r="F1666" s="3">
        <v>14</v>
      </c>
      <c r="G1666" s="2">
        <v>231</v>
      </c>
      <c r="H1666" s="3">
        <v>60</v>
      </c>
      <c r="I1666" s="68" t="str">
        <f>VLOOKUP(C1666,СПРАВОЧНИК!B:D,2,0)</f>
        <v>КИТАЙ</v>
      </c>
      <c r="J1666" s="68" t="str">
        <f>VLOOKUP(C1666,СПРАВОЧНИК!B:D,3,0)</f>
        <v>ИНОМАРКИ</v>
      </c>
      <c r="K1666" s="69" t="str">
        <f>VLOOKUP(СВОД2023[[#This Row],[ФО]],СПРАВОЧНИК!H:P,2,0)</f>
        <v>Сибирский ФО</v>
      </c>
    </row>
    <row r="1667" spans="1:11" x14ac:dyDescent="0.2">
      <c r="A1667" t="s">
        <v>649</v>
      </c>
      <c r="B1667" t="s">
        <v>643</v>
      </c>
      <c r="C1667" s="1" t="s">
        <v>178</v>
      </c>
      <c r="D1667" s="1" t="s">
        <v>180</v>
      </c>
      <c r="E1667" s="2">
        <v>1</v>
      </c>
      <c r="F1667" s="3"/>
      <c r="G1667" s="2">
        <v>3</v>
      </c>
      <c r="H1667" s="3"/>
      <c r="I1667" s="68" t="str">
        <f>VLOOKUP(C1667,СПРАВОЧНИК!B:D,2,0)</f>
        <v>КИТАЙ</v>
      </c>
      <c r="J1667" s="68" t="str">
        <f>VLOOKUP(C1667,СПРАВОЧНИК!B:D,3,0)</f>
        <v>ИНОМАРКИ</v>
      </c>
      <c r="K1667" s="69" t="str">
        <f>VLOOKUP(СВОД2023[[#This Row],[ФО]],СПРАВОЧНИК!H:P,2,0)</f>
        <v>Сибирский ФО</v>
      </c>
    </row>
    <row r="1668" spans="1:11" x14ac:dyDescent="0.2">
      <c r="A1668" t="s">
        <v>649</v>
      </c>
      <c r="B1668" t="s">
        <v>643</v>
      </c>
      <c r="C1668" s="1" t="s">
        <v>178</v>
      </c>
      <c r="D1668" s="1" t="s">
        <v>181</v>
      </c>
      <c r="E1668" s="2">
        <v>26</v>
      </c>
      <c r="F1668" s="3">
        <v>2</v>
      </c>
      <c r="G1668" s="2">
        <v>76</v>
      </c>
      <c r="H1668" s="3">
        <v>3</v>
      </c>
      <c r="I1668" s="68" t="str">
        <f>VLOOKUP(C1668,СПРАВОЧНИК!B:D,2,0)</f>
        <v>КИТАЙ</v>
      </c>
      <c r="J1668" s="68" t="str">
        <f>VLOOKUP(C1668,СПРАВОЧНИК!B:D,3,0)</f>
        <v>ИНОМАРКИ</v>
      </c>
      <c r="K1668" s="69" t="str">
        <f>VLOOKUP(СВОД2023[[#This Row],[ФО]],СПРАВОЧНИК!H:P,2,0)</f>
        <v>Сибирский ФО</v>
      </c>
    </row>
    <row r="1669" spans="1:11" x14ac:dyDescent="0.2">
      <c r="A1669" t="s">
        <v>649</v>
      </c>
      <c r="B1669" t="s">
        <v>643</v>
      </c>
      <c r="C1669" s="1" t="s">
        <v>178</v>
      </c>
      <c r="D1669" s="1" t="s">
        <v>182</v>
      </c>
      <c r="E1669" s="2">
        <v>6</v>
      </c>
      <c r="F1669" s="3">
        <v>7</v>
      </c>
      <c r="G1669" s="2">
        <v>17</v>
      </c>
      <c r="H1669" s="3">
        <v>48</v>
      </c>
      <c r="I1669" s="68" t="str">
        <f>VLOOKUP(C1669,СПРАВОЧНИК!B:D,2,0)</f>
        <v>КИТАЙ</v>
      </c>
      <c r="J1669" s="68" t="str">
        <f>VLOOKUP(C1669,СПРАВОЧНИК!B:D,3,0)</f>
        <v>ИНОМАРКИ</v>
      </c>
      <c r="K1669" s="69" t="str">
        <f>VLOOKUP(СВОД2023[[#This Row],[ФО]],СПРАВОЧНИК!H:P,2,0)</f>
        <v>Сибирский ФО</v>
      </c>
    </row>
    <row r="1670" spans="1:11" x14ac:dyDescent="0.2">
      <c r="A1670" t="s">
        <v>649</v>
      </c>
      <c r="B1670" t="s">
        <v>643</v>
      </c>
      <c r="C1670" s="1" t="s">
        <v>178</v>
      </c>
      <c r="D1670" s="1" t="s">
        <v>183</v>
      </c>
      <c r="E1670" s="2"/>
      <c r="F1670" s="3">
        <v>1</v>
      </c>
      <c r="G1670" s="2"/>
      <c r="H1670" s="3">
        <v>9</v>
      </c>
      <c r="I1670" s="68" t="str">
        <f>VLOOKUP(C1670,СПРАВОЧНИК!B:D,2,0)</f>
        <v>КИТАЙ</v>
      </c>
      <c r="J1670" s="68" t="str">
        <f>VLOOKUP(C1670,СПРАВОЧНИК!B:D,3,0)</f>
        <v>ИНОМАРКИ</v>
      </c>
      <c r="K1670" s="69" t="str">
        <f>VLOOKUP(СВОД2023[[#This Row],[ФО]],СПРАВОЧНИК!H:P,2,0)</f>
        <v>Сибирский ФО</v>
      </c>
    </row>
    <row r="1671" spans="1:11" x14ac:dyDescent="0.2">
      <c r="A1671" t="s">
        <v>649</v>
      </c>
      <c r="B1671" t="s">
        <v>643</v>
      </c>
      <c r="C1671" s="1" t="s">
        <v>196</v>
      </c>
      <c r="D1671" s="1" t="s">
        <v>197</v>
      </c>
      <c r="E1671" s="2">
        <v>1</v>
      </c>
      <c r="F1671" s="3"/>
      <c r="G1671" s="2">
        <v>3</v>
      </c>
      <c r="H1671" s="3">
        <v>1</v>
      </c>
      <c r="I1671" s="68" t="str">
        <f>VLOOKUP(C1671,СПРАВОЧНИК!B:D,2,0)</f>
        <v>США</v>
      </c>
      <c r="J1671" s="68" t="str">
        <f>VLOOKUP(C1671,СПРАВОЧНИК!B:D,3,0)</f>
        <v>ИНОМАРКИ</v>
      </c>
      <c r="K1671" s="69" t="str">
        <f>VLOOKUP(СВОД2023[[#This Row],[ФО]],СПРАВОЧНИК!H:P,2,0)</f>
        <v>Сибирский ФО</v>
      </c>
    </row>
    <row r="1672" spans="1:11" x14ac:dyDescent="0.2">
      <c r="A1672" t="s">
        <v>649</v>
      </c>
      <c r="B1672" t="s">
        <v>643</v>
      </c>
      <c r="C1672" s="1" t="s">
        <v>196</v>
      </c>
      <c r="D1672" s="1" t="s">
        <v>701</v>
      </c>
      <c r="E1672" s="2"/>
      <c r="F1672" s="3"/>
      <c r="G1672" s="2">
        <v>1</v>
      </c>
      <c r="H1672" s="3"/>
      <c r="I1672" s="68" t="str">
        <f>VLOOKUP(C1672,СПРАВОЧНИК!B:D,2,0)</f>
        <v>США</v>
      </c>
      <c r="J1672" s="68" t="str">
        <f>VLOOKUP(C1672,СПРАВОЧНИК!B:D,3,0)</f>
        <v>ИНОМАРКИ</v>
      </c>
      <c r="K1672" s="69" t="str">
        <f>VLOOKUP(СВОД2023[[#This Row],[ФО]],СПРАВОЧНИК!H:P,2,0)</f>
        <v>Сибирский ФО</v>
      </c>
    </row>
    <row r="1673" spans="1:11" x14ac:dyDescent="0.2">
      <c r="A1673" t="s">
        <v>649</v>
      </c>
      <c r="B1673" t="s">
        <v>643</v>
      </c>
      <c r="C1673" s="1" t="s">
        <v>196</v>
      </c>
      <c r="D1673" s="1" t="s">
        <v>205</v>
      </c>
      <c r="E1673" s="2"/>
      <c r="F1673" s="3">
        <v>1</v>
      </c>
      <c r="G1673" s="2"/>
      <c r="H1673" s="3">
        <v>2</v>
      </c>
      <c r="I1673" s="68" t="str">
        <f>VLOOKUP(C1673,СПРАВОЧНИК!B:D,2,0)</f>
        <v>США</v>
      </c>
      <c r="J1673" s="68" t="str">
        <f>VLOOKUP(C1673,СПРАВОЧНИК!B:D,3,0)</f>
        <v>ИНОМАРКИ</v>
      </c>
      <c r="K1673" s="69" t="str">
        <f>VLOOKUP(СВОД2023[[#This Row],[ФО]],СПРАВОЧНИК!H:P,2,0)</f>
        <v>Сибирский ФО</v>
      </c>
    </row>
    <row r="1674" spans="1:11" x14ac:dyDescent="0.2">
      <c r="A1674" t="s">
        <v>649</v>
      </c>
      <c r="B1674" t="s">
        <v>643</v>
      </c>
      <c r="C1674" s="1" t="s">
        <v>196</v>
      </c>
      <c r="D1674" s="1" t="s">
        <v>206</v>
      </c>
      <c r="E1674" s="2">
        <v>1</v>
      </c>
      <c r="F1674" s="3"/>
      <c r="G1674" s="2">
        <v>1</v>
      </c>
      <c r="H1674" s="3">
        <v>1</v>
      </c>
      <c r="I1674" s="68" t="str">
        <f>VLOOKUP(C1674,СПРАВОЧНИК!B:D,2,0)</f>
        <v>США</v>
      </c>
      <c r="J1674" s="68" t="str">
        <f>VLOOKUP(C1674,СПРАВОЧНИК!B:D,3,0)</f>
        <v>ИНОМАРКИ</v>
      </c>
      <c r="K1674" s="69" t="str">
        <f>VLOOKUP(СВОД2023[[#This Row],[ФО]],СПРАВОЧНИК!H:P,2,0)</f>
        <v>Сибирский ФО</v>
      </c>
    </row>
    <row r="1675" spans="1:11" x14ac:dyDescent="0.2">
      <c r="A1675" t="s">
        <v>649</v>
      </c>
      <c r="B1675" t="s">
        <v>643</v>
      </c>
      <c r="C1675" s="1" t="s">
        <v>207</v>
      </c>
      <c r="D1675" s="1" t="s">
        <v>209</v>
      </c>
      <c r="E1675" s="2">
        <v>1</v>
      </c>
      <c r="F1675" s="3"/>
      <c r="G1675" s="2">
        <v>1</v>
      </c>
      <c r="H1675" s="3">
        <v>1</v>
      </c>
      <c r="I1675" s="68" t="str">
        <f>VLOOKUP(C1675,СПРАВОЧНИК!B:D,2,0)</f>
        <v>КИТАЙ</v>
      </c>
      <c r="J1675" s="68" t="str">
        <f>VLOOKUP(C1675,СПРАВОЧНИК!B:D,3,0)</f>
        <v>ИНОМАРКИ</v>
      </c>
      <c r="K1675" s="69" t="str">
        <f>VLOOKUP(СВОД2023[[#This Row],[ФО]],СПРАВОЧНИК!H:P,2,0)</f>
        <v>Сибирский ФО</v>
      </c>
    </row>
    <row r="1676" spans="1:11" x14ac:dyDescent="0.2">
      <c r="A1676" t="s">
        <v>649</v>
      </c>
      <c r="B1676" t="s">
        <v>643</v>
      </c>
      <c r="C1676" s="1" t="s">
        <v>207</v>
      </c>
      <c r="D1676" s="1" t="s">
        <v>210</v>
      </c>
      <c r="E1676" s="2"/>
      <c r="F1676" s="3"/>
      <c r="G1676" s="2">
        <v>1</v>
      </c>
      <c r="H1676" s="3"/>
      <c r="I1676" s="68" t="str">
        <f>VLOOKUP(C1676,СПРАВОЧНИК!B:D,2,0)</f>
        <v>КИТАЙ</v>
      </c>
      <c r="J1676" s="68" t="str">
        <f>VLOOKUP(C1676,СПРАВОЧНИК!B:D,3,0)</f>
        <v>ИНОМАРКИ</v>
      </c>
      <c r="K1676" s="69" t="str">
        <f>VLOOKUP(СВОД2023[[#This Row],[ФО]],СПРАВОЧНИК!H:P,2,0)</f>
        <v>Сибирский ФО</v>
      </c>
    </row>
    <row r="1677" spans="1:11" x14ac:dyDescent="0.2">
      <c r="A1677" t="s">
        <v>649</v>
      </c>
      <c r="B1677" t="s">
        <v>643</v>
      </c>
      <c r="C1677" s="1" t="s">
        <v>207</v>
      </c>
      <c r="D1677" s="1" t="s">
        <v>213</v>
      </c>
      <c r="E1677" s="2">
        <v>2</v>
      </c>
      <c r="F1677" s="3"/>
      <c r="G1677" s="2">
        <v>3</v>
      </c>
      <c r="H1677" s="3">
        <v>4</v>
      </c>
      <c r="I1677" s="68" t="str">
        <f>VLOOKUP(C1677,СПРАВОЧНИК!B:D,2,0)</f>
        <v>КИТАЙ</v>
      </c>
      <c r="J1677" s="68" t="str">
        <f>VLOOKUP(C1677,СПРАВОЧНИК!B:D,3,0)</f>
        <v>ИНОМАРКИ</v>
      </c>
      <c r="K1677" s="69" t="str">
        <f>VLOOKUP(СВОД2023[[#This Row],[ФО]],СПРАВОЧНИК!H:P,2,0)</f>
        <v>Сибирский ФО</v>
      </c>
    </row>
    <row r="1678" spans="1:11" x14ac:dyDescent="0.2">
      <c r="A1678" t="s">
        <v>649</v>
      </c>
      <c r="B1678" t="s">
        <v>643</v>
      </c>
      <c r="C1678" s="1" t="s">
        <v>216</v>
      </c>
      <c r="D1678" s="1" t="s">
        <v>217</v>
      </c>
      <c r="E1678" s="2"/>
      <c r="F1678" s="3">
        <v>1</v>
      </c>
      <c r="G1678" s="2"/>
      <c r="H1678" s="3">
        <v>69</v>
      </c>
      <c r="I1678" s="68" t="str">
        <f>VLOOKUP(C1678,СПРАВОЧНИК!B:D,2,0)</f>
        <v>КИТАЙ</v>
      </c>
      <c r="J1678" s="68" t="str">
        <f>VLOOKUP(C1678,СПРАВОЧНИК!B:D,3,0)</f>
        <v>ИНОМАРКИ</v>
      </c>
      <c r="K1678" s="69" t="str">
        <f>VLOOKUP(СВОД2023[[#This Row],[ФО]],СПРАВОЧНИК!H:P,2,0)</f>
        <v>Сибирский ФО</v>
      </c>
    </row>
    <row r="1679" spans="1:11" x14ac:dyDescent="0.2">
      <c r="A1679" t="s">
        <v>649</v>
      </c>
      <c r="B1679" t="s">
        <v>643</v>
      </c>
      <c r="C1679" s="1" t="s">
        <v>216</v>
      </c>
      <c r="D1679" s="1" t="s">
        <v>218</v>
      </c>
      <c r="E1679" s="2">
        <v>51</v>
      </c>
      <c r="F1679" s="3">
        <v>18</v>
      </c>
      <c r="G1679" s="2">
        <v>374</v>
      </c>
      <c r="H1679" s="3">
        <v>176</v>
      </c>
      <c r="I1679" s="68" t="str">
        <f>VLOOKUP(C1679,СПРАВОЧНИК!B:D,2,0)</f>
        <v>КИТАЙ</v>
      </c>
      <c r="J1679" s="68" t="str">
        <f>VLOOKUP(C1679,СПРАВОЧНИК!B:D,3,0)</f>
        <v>ИНОМАРКИ</v>
      </c>
      <c r="K1679" s="69" t="str">
        <f>VLOOKUP(СВОД2023[[#This Row],[ФО]],СПРАВОЧНИК!H:P,2,0)</f>
        <v>Сибирский ФО</v>
      </c>
    </row>
    <row r="1680" spans="1:11" x14ac:dyDescent="0.2">
      <c r="A1680" t="s">
        <v>649</v>
      </c>
      <c r="B1680" t="s">
        <v>643</v>
      </c>
      <c r="C1680" s="1" t="s">
        <v>216</v>
      </c>
      <c r="D1680" s="1" t="s">
        <v>219</v>
      </c>
      <c r="E1680" s="2">
        <v>112</v>
      </c>
      <c r="F1680" s="3">
        <v>46</v>
      </c>
      <c r="G1680" s="2">
        <v>552</v>
      </c>
      <c r="H1680" s="3">
        <v>246</v>
      </c>
      <c r="I1680" s="68" t="str">
        <f>VLOOKUP(C1680,СПРАВОЧНИК!B:D,2,0)</f>
        <v>КИТАЙ</v>
      </c>
      <c r="J1680" s="68" t="str">
        <f>VLOOKUP(C1680,СПРАВОЧНИК!B:D,3,0)</f>
        <v>ИНОМАРКИ</v>
      </c>
      <c r="K1680" s="69" t="str">
        <f>VLOOKUP(СВОД2023[[#This Row],[ФО]],СПРАВОЧНИК!H:P,2,0)</f>
        <v>Сибирский ФО</v>
      </c>
    </row>
    <row r="1681" spans="1:11" x14ac:dyDescent="0.2">
      <c r="A1681" t="s">
        <v>649</v>
      </c>
      <c r="B1681" t="s">
        <v>643</v>
      </c>
      <c r="C1681" s="1" t="s">
        <v>216</v>
      </c>
      <c r="D1681" s="1" t="s">
        <v>224</v>
      </c>
      <c r="E1681" s="2"/>
      <c r="F1681" s="3"/>
      <c r="G1681" s="2"/>
      <c r="H1681" s="3">
        <v>1</v>
      </c>
      <c r="I1681" s="68" t="str">
        <f>VLOOKUP(C1681,СПРАВОЧНИК!B:D,2,0)</f>
        <v>КИТАЙ</v>
      </c>
      <c r="J1681" s="68" t="str">
        <f>VLOOKUP(C1681,СПРАВОЧНИК!B:D,3,0)</f>
        <v>ИНОМАРКИ</v>
      </c>
      <c r="K1681" s="69" t="str">
        <f>VLOOKUP(СВОД2023[[#This Row],[ФО]],СПРАВОЧНИК!H:P,2,0)</f>
        <v>Сибирский ФО</v>
      </c>
    </row>
    <row r="1682" spans="1:11" x14ac:dyDescent="0.2">
      <c r="A1682" t="s">
        <v>649</v>
      </c>
      <c r="B1682" t="s">
        <v>643</v>
      </c>
      <c r="C1682" s="1" t="s">
        <v>216</v>
      </c>
      <c r="D1682" s="1" t="s">
        <v>225</v>
      </c>
      <c r="E1682" s="2">
        <v>57</v>
      </c>
      <c r="F1682" s="3"/>
      <c r="G1682" s="2">
        <v>109</v>
      </c>
      <c r="H1682" s="3"/>
      <c r="I1682" s="68" t="str">
        <f>VLOOKUP(C1682,СПРАВОЧНИК!B:D,2,0)</f>
        <v>КИТАЙ</v>
      </c>
      <c r="J1682" s="68" t="str">
        <f>VLOOKUP(C1682,СПРАВОЧНИК!B:D,3,0)</f>
        <v>ИНОМАРКИ</v>
      </c>
      <c r="K1682" s="69" t="str">
        <f>VLOOKUP(СВОД2023[[#This Row],[ФО]],СПРАВОЧНИК!H:P,2,0)</f>
        <v>Сибирский ФО</v>
      </c>
    </row>
    <row r="1683" spans="1:11" x14ac:dyDescent="0.2">
      <c r="A1683" t="s">
        <v>649</v>
      </c>
      <c r="B1683" t="s">
        <v>643</v>
      </c>
      <c r="C1683" s="1" t="s">
        <v>216</v>
      </c>
      <c r="D1683" s="1" t="s">
        <v>227</v>
      </c>
      <c r="E1683" s="2"/>
      <c r="F1683" s="3"/>
      <c r="G1683" s="2">
        <v>1</v>
      </c>
      <c r="H1683" s="3"/>
      <c r="I1683" s="68" t="str">
        <f>VLOOKUP(C1683,СПРАВОЧНИК!B:D,2,0)</f>
        <v>КИТАЙ</v>
      </c>
      <c r="J1683" s="68" t="str">
        <f>VLOOKUP(C1683,СПРАВОЧНИК!B:D,3,0)</f>
        <v>ИНОМАРКИ</v>
      </c>
      <c r="K1683" s="69" t="str">
        <f>VLOOKUP(СВОД2023[[#This Row],[ФО]],СПРАВОЧНИК!H:P,2,0)</f>
        <v>Сибирский ФО</v>
      </c>
    </row>
    <row r="1684" spans="1:11" x14ac:dyDescent="0.2">
      <c r="A1684" t="s">
        <v>649</v>
      </c>
      <c r="B1684" t="s">
        <v>643</v>
      </c>
      <c r="C1684" s="1" t="s">
        <v>216</v>
      </c>
      <c r="D1684" s="1" t="s">
        <v>228</v>
      </c>
      <c r="E1684" s="2">
        <v>85</v>
      </c>
      <c r="F1684" s="3">
        <v>17</v>
      </c>
      <c r="G1684" s="2">
        <v>293</v>
      </c>
      <c r="H1684" s="3">
        <v>121</v>
      </c>
      <c r="I1684" s="68" t="str">
        <f>VLOOKUP(C1684,СПРАВОЧНИК!B:D,2,0)</f>
        <v>КИТАЙ</v>
      </c>
      <c r="J1684" s="68" t="str">
        <f>VLOOKUP(C1684,СПРАВОЧНИК!B:D,3,0)</f>
        <v>ИНОМАРКИ</v>
      </c>
      <c r="K1684" s="69" t="str">
        <f>VLOOKUP(СВОД2023[[#This Row],[ФО]],СПРАВОЧНИК!H:P,2,0)</f>
        <v>Сибирский ФО</v>
      </c>
    </row>
    <row r="1685" spans="1:11" x14ac:dyDescent="0.2">
      <c r="A1685" t="s">
        <v>649</v>
      </c>
      <c r="B1685" t="s">
        <v>643</v>
      </c>
      <c r="C1685" s="1" t="s">
        <v>216</v>
      </c>
      <c r="D1685" s="1" t="s">
        <v>229</v>
      </c>
      <c r="E1685" s="2">
        <v>4</v>
      </c>
      <c r="F1685" s="3"/>
      <c r="G1685" s="2">
        <v>11</v>
      </c>
      <c r="H1685" s="3"/>
      <c r="I1685" s="68" t="str">
        <f>VLOOKUP(C1685,СПРАВОЧНИК!B:D,2,0)</f>
        <v>КИТАЙ</v>
      </c>
      <c r="J1685" s="68" t="str">
        <f>VLOOKUP(C1685,СПРАВОЧНИК!B:D,3,0)</f>
        <v>ИНОМАРКИ</v>
      </c>
      <c r="K1685" s="69" t="str">
        <f>VLOOKUP(СВОД2023[[#This Row],[ФО]],СПРАВОЧНИК!H:P,2,0)</f>
        <v>Сибирский ФО</v>
      </c>
    </row>
    <row r="1686" spans="1:11" x14ac:dyDescent="0.2">
      <c r="A1686" t="s">
        <v>649</v>
      </c>
      <c r="B1686" t="s">
        <v>643</v>
      </c>
      <c r="C1686" s="1" t="s">
        <v>216</v>
      </c>
      <c r="D1686" s="1" t="s">
        <v>230</v>
      </c>
      <c r="E1686" s="2">
        <v>6</v>
      </c>
      <c r="F1686" s="3"/>
      <c r="G1686" s="2">
        <v>16</v>
      </c>
      <c r="H1686" s="3"/>
      <c r="I1686" s="68" t="str">
        <f>VLOOKUP(C1686,СПРАВОЧНИК!B:D,2,0)</f>
        <v>КИТАЙ</v>
      </c>
      <c r="J1686" s="68" t="str">
        <f>VLOOKUP(C1686,СПРАВОЧНИК!B:D,3,0)</f>
        <v>ИНОМАРКИ</v>
      </c>
      <c r="K1686" s="69" t="str">
        <f>VLOOKUP(СВОД2023[[#This Row],[ФО]],СПРАВОЧНИК!H:P,2,0)</f>
        <v>Сибирский ФО</v>
      </c>
    </row>
    <row r="1687" spans="1:11" x14ac:dyDescent="0.2">
      <c r="A1687" t="s">
        <v>649</v>
      </c>
      <c r="B1687" t="s">
        <v>643</v>
      </c>
      <c r="C1687" s="1" t="s">
        <v>231</v>
      </c>
      <c r="D1687" s="1" t="s">
        <v>232</v>
      </c>
      <c r="E1687" s="2">
        <v>1</v>
      </c>
      <c r="F1687" s="3"/>
      <c r="G1687" s="2">
        <v>1</v>
      </c>
      <c r="H1687" s="3">
        <v>1</v>
      </c>
      <c r="I1687" s="68" t="str">
        <f>VLOOKUP(C1687,СПРАВОЧНИК!B:D,2,0)</f>
        <v>КОРЕЯ</v>
      </c>
      <c r="J1687" s="68" t="str">
        <f>VLOOKUP(C1687,СПРАВОЧНИК!B:D,3,0)</f>
        <v>ИНОМАРКИ</v>
      </c>
      <c r="K1687" s="69" t="str">
        <f>VLOOKUP(СВОД2023[[#This Row],[ФО]],СПРАВОЧНИК!H:P,2,0)</f>
        <v>Сибирский ФО</v>
      </c>
    </row>
    <row r="1688" spans="1:11" x14ac:dyDescent="0.2">
      <c r="A1688" t="s">
        <v>649</v>
      </c>
      <c r="B1688" t="s">
        <v>643</v>
      </c>
      <c r="C1688" s="1" t="s">
        <v>231</v>
      </c>
      <c r="D1688" s="1" t="s">
        <v>233</v>
      </c>
      <c r="E1688" s="2"/>
      <c r="F1688" s="3"/>
      <c r="G1688" s="2">
        <v>5</v>
      </c>
      <c r="H1688" s="3"/>
      <c r="I1688" s="68" t="str">
        <f>VLOOKUP(C1688,СПРАВОЧНИК!B:D,2,0)</f>
        <v>КОРЕЯ</v>
      </c>
      <c r="J1688" s="68" t="str">
        <f>VLOOKUP(C1688,СПРАВОЧНИК!B:D,3,0)</f>
        <v>ИНОМАРКИ</v>
      </c>
      <c r="K1688" s="69" t="str">
        <f>VLOOKUP(СВОД2023[[#This Row],[ФО]],СПРАВОЧНИК!H:P,2,0)</f>
        <v>Сибирский ФО</v>
      </c>
    </row>
    <row r="1689" spans="1:11" x14ac:dyDescent="0.2">
      <c r="A1689" t="s">
        <v>649</v>
      </c>
      <c r="B1689" t="s">
        <v>643</v>
      </c>
      <c r="C1689" s="1" t="s">
        <v>231</v>
      </c>
      <c r="D1689" s="1" t="s">
        <v>235</v>
      </c>
      <c r="E1689" s="2">
        <v>6</v>
      </c>
      <c r="F1689" s="3">
        <v>4</v>
      </c>
      <c r="G1689" s="2">
        <v>18</v>
      </c>
      <c r="H1689" s="3">
        <v>15</v>
      </c>
      <c r="I1689" s="68" t="str">
        <f>VLOOKUP(C1689,СПРАВОЧНИК!B:D,2,0)</f>
        <v>КОРЕЯ</v>
      </c>
      <c r="J1689" s="68" t="str">
        <f>VLOOKUP(C1689,СПРАВОЧНИК!B:D,3,0)</f>
        <v>ИНОМАРКИ</v>
      </c>
      <c r="K1689" s="69" t="str">
        <f>VLOOKUP(СВОД2023[[#This Row],[ФО]],СПРАВОЧНИК!H:P,2,0)</f>
        <v>Сибирский ФО</v>
      </c>
    </row>
    <row r="1690" spans="1:11" x14ac:dyDescent="0.2">
      <c r="A1690" t="s">
        <v>649</v>
      </c>
      <c r="B1690" t="s">
        <v>643</v>
      </c>
      <c r="C1690" s="1" t="s">
        <v>231</v>
      </c>
      <c r="D1690" s="1" t="s">
        <v>236</v>
      </c>
      <c r="E1690" s="2">
        <v>4</v>
      </c>
      <c r="F1690" s="3">
        <v>2</v>
      </c>
      <c r="G1690" s="2">
        <v>23</v>
      </c>
      <c r="H1690" s="3">
        <v>11</v>
      </c>
      <c r="I1690" s="68" t="str">
        <f>VLOOKUP(C1690,СПРАВОЧНИК!B:D,2,0)</f>
        <v>КОРЕЯ</v>
      </c>
      <c r="J1690" s="68" t="str">
        <f>VLOOKUP(C1690,СПРАВОЧНИК!B:D,3,0)</f>
        <v>ИНОМАРКИ</v>
      </c>
      <c r="K1690" s="69" t="str">
        <f>VLOOKUP(СВОД2023[[#This Row],[ФО]],СПРАВОЧНИК!H:P,2,0)</f>
        <v>Сибирский ФО</v>
      </c>
    </row>
    <row r="1691" spans="1:11" x14ac:dyDescent="0.2">
      <c r="A1691" t="s">
        <v>649</v>
      </c>
      <c r="B1691" t="s">
        <v>643</v>
      </c>
      <c r="C1691" s="1" t="s">
        <v>237</v>
      </c>
      <c r="D1691" s="1" t="s">
        <v>240</v>
      </c>
      <c r="E1691" s="2">
        <v>3</v>
      </c>
      <c r="F1691" s="3"/>
      <c r="G1691" s="2">
        <v>7</v>
      </c>
      <c r="H1691" s="3"/>
      <c r="I1691" s="68" t="str">
        <f>VLOOKUP(C1691,СПРАВОЧНИК!B:D,2,0)</f>
        <v>США</v>
      </c>
      <c r="J1691" s="68" t="str">
        <f>VLOOKUP(C1691,СПРАВОЧНИК!B:D,3,0)</f>
        <v>ИНОМАРКИ</v>
      </c>
      <c r="K1691" s="69" t="str">
        <f>VLOOKUP(СВОД2023[[#This Row],[ФО]],СПРАВОЧНИК!H:P,2,0)</f>
        <v>Сибирский ФО</v>
      </c>
    </row>
    <row r="1692" spans="1:11" x14ac:dyDescent="0.2">
      <c r="A1692" t="s">
        <v>649</v>
      </c>
      <c r="B1692" t="s">
        <v>643</v>
      </c>
      <c r="C1692" s="1" t="s">
        <v>241</v>
      </c>
      <c r="D1692" s="1" t="s">
        <v>242</v>
      </c>
      <c r="E1692" s="2">
        <v>63</v>
      </c>
      <c r="F1692" s="3">
        <v>3</v>
      </c>
      <c r="G1692" s="2">
        <v>280</v>
      </c>
      <c r="H1692" s="3">
        <v>3</v>
      </c>
      <c r="I1692" s="68" t="str">
        <f>VLOOKUP(C1692,СПРАВОЧНИК!B:D,2,0)</f>
        <v>КИТАЙ</v>
      </c>
      <c r="J1692" s="68" t="str">
        <f>VLOOKUP(C1692,СПРАВОЧНИК!B:D,3,0)</f>
        <v>ИНОМАРКИ</v>
      </c>
      <c r="K1692" s="69" t="str">
        <f>VLOOKUP(СВОД2023[[#This Row],[ФО]],СПРАВОЧНИК!H:P,2,0)</f>
        <v>Сибирский ФО</v>
      </c>
    </row>
    <row r="1693" spans="1:11" x14ac:dyDescent="0.2">
      <c r="A1693" t="s">
        <v>649</v>
      </c>
      <c r="B1693" t="s">
        <v>643</v>
      </c>
      <c r="C1693" s="1" t="s">
        <v>241</v>
      </c>
      <c r="D1693" s="1" t="s">
        <v>243</v>
      </c>
      <c r="E1693" s="2">
        <v>70</v>
      </c>
      <c r="F1693" s="3">
        <v>21</v>
      </c>
      <c r="G1693" s="2">
        <v>310</v>
      </c>
      <c r="H1693" s="3">
        <v>206</v>
      </c>
      <c r="I1693" s="68" t="str">
        <f>VLOOKUP(C1693,СПРАВОЧНИК!B:D,2,0)</f>
        <v>КИТАЙ</v>
      </c>
      <c r="J1693" s="68" t="str">
        <f>VLOOKUP(C1693,СПРАВОЧНИК!B:D,3,0)</f>
        <v>ИНОМАРКИ</v>
      </c>
      <c r="K1693" s="69" t="str">
        <f>VLOOKUP(СВОД2023[[#This Row],[ФО]],СПРАВОЧНИК!H:P,2,0)</f>
        <v>Сибирский ФО</v>
      </c>
    </row>
    <row r="1694" spans="1:11" x14ac:dyDescent="0.2">
      <c r="A1694" t="s">
        <v>649</v>
      </c>
      <c r="B1694" t="s">
        <v>643</v>
      </c>
      <c r="C1694" s="1" t="s">
        <v>241</v>
      </c>
      <c r="D1694" s="1" t="s">
        <v>244</v>
      </c>
      <c r="E1694" s="2">
        <v>81</v>
      </c>
      <c r="F1694" s="3">
        <v>15</v>
      </c>
      <c r="G1694" s="2">
        <v>421</v>
      </c>
      <c r="H1694" s="3">
        <v>188</v>
      </c>
      <c r="I1694" s="68" t="str">
        <f>VLOOKUP(C1694,СПРАВОЧНИК!B:D,2,0)</f>
        <v>КИТАЙ</v>
      </c>
      <c r="J1694" s="68" t="str">
        <f>VLOOKUP(C1694,СПРАВОЧНИК!B:D,3,0)</f>
        <v>ИНОМАРКИ</v>
      </c>
      <c r="K1694" s="69" t="str">
        <f>VLOOKUP(СВОД2023[[#This Row],[ФО]],СПРАВОЧНИК!H:P,2,0)</f>
        <v>Сибирский ФО</v>
      </c>
    </row>
    <row r="1695" spans="1:11" x14ac:dyDescent="0.2">
      <c r="A1695" t="s">
        <v>649</v>
      </c>
      <c r="B1695" t="s">
        <v>643</v>
      </c>
      <c r="C1695" s="1" t="s">
        <v>241</v>
      </c>
      <c r="D1695" s="1" t="s">
        <v>245</v>
      </c>
      <c r="E1695" s="2"/>
      <c r="F1695" s="3"/>
      <c r="G1695" s="2">
        <v>1</v>
      </c>
      <c r="H1695" s="3">
        <v>1</v>
      </c>
      <c r="I1695" s="68" t="str">
        <f>VLOOKUP(C1695,СПРАВОЧНИК!B:D,2,0)</f>
        <v>КИТАЙ</v>
      </c>
      <c r="J1695" s="68" t="str">
        <f>VLOOKUP(C1695,СПРАВОЧНИК!B:D,3,0)</f>
        <v>ИНОМАРКИ</v>
      </c>
      <c r="K1695" s="69" t="str">
        <f>VLOOKUP(СВОД2023[[#This Row],[ФО]],СПРАВОЧНИК!H:P,2,0)</f>
        <v>Сибирский ФО</v>
      </c>
    </row>
    <row r="1696" spans="1:11" x14ac:dyDescent="0.2">
      <c r="A1696" t="s">
        <v>649</v>
      </c>
      <c r="B1696" t="s">
        <v>643</v>
      </c>
      <c r="C1696" s="1" t="s">
        <v>241</v>
      </c>
      <c r="D1696" s="1" t="s">
        <v>246</v>
      </c>
      <c r="E1696" s="2">
        <v>2</v>
      </c>
      <c r="F1696" s="3"/>
      <c r="G1696" s="2">
        <v>10</v>
      </c>
      <c r="H1696" s="3"/>
      <c r="I1696" s="68" t="str">
        <f>VLOOKUP(C1696,СПРАВОЧНИК!B:D,2,0)</f>
        <v>КИТАЙ</v>
      </c>
      <c r="J1696" s="68" t="str">
        <f>VLOOKUP(C1696,СПРАВОЧНИК!B:D,3,0)</f>
        <v>ИНОМАРКИ</v>
      </c>
      <c r="K1696" s="69" t="str">
        <f>VLOOKUP(СВОД2023[[#This Row],[ФО]],СПРАВОЧНИК!H:P,2,0)</f>
        <v>Сибирский ФО</v>
      </c>
    </row>
    <row r="1697" spans="1:11" x14ac:dyDescent="0.2">
      <c r="A1697" t="s">
        <v>649</v>
      </c>
      <c r="B1697" t="s">
        <v>643</v>
      </c>
      <c r="C1697" s="1" t="s">
        <v>241</v>
      </c>
      <c r="D1697" s="1" t="s">
        <v>247</v>
      </c>
      <c r="E1697" s="2">
        <v>16</v>
      </c>
      <c r="F1697" s="3">
        <v>6</v>
      </c>
      <c r="G1697" s="2">
        <v>95</v>
      </c>
      <c r="H1697" s="3">
        <v>103</v>
      </c>
      <c r="I1697" s="68" t="str">
        <f>VLOOKUP(C1697,СПРАВОЧНИК!B:D,2,0)</f>
        <v>КИТАЙ</v>
      </c>
      <c r="J1697" s="68" t="str">
        <f>VLOOKUP(C1697,СПРАВОЧНИК!B:D,3,0)</f>
        <v>ИНОМАРКИ</v>
      </c>
      <c r="K1697" s="69" t="str">
        <f>VLOOKUP(СВОД2023[[#This Row],[ФО]],СПРАВОЧНИК!H:P,2,0)</f>
        <v>Сибирский ФО</v>
      </c>
    </row>
    <row r="1698" spans="1:11" x14ac:dyDescent="0.2">
      <c r="A1698" t="s">
        <v>649</v>
      </c>
      <c r="B1698" t="s">
        <v>643</v>
      </c>
      <c r="C1698" s="1" t="s">
        <v>241</v>
      </c>
      <c r="D1698" s="1" t="s">
        <v>248</v>
      </c>
      <c r="E1698" s="2">
        <v>203</v>
      </c>
      <c r="F1698" s="3">
        <v>50</v>
      </c>
      <c r="G1698" s="2">
        <v>853</v>
      </c>
      <c r="H1698" s="3">
        <v>362</v>
      </c>
      <c r="I1698" s="68" t="str">
        <f>VLOOKUP(C1698,СПРАВОЧНИК!B:D,2,0)</f>
        <v>КИТАЙ</v>
      </c>
      <c r="J1698" s="68" t="str">
        <f>VLOOKUP(C1698,СПРАВОЧНИК!B:D,3,0)</f>
        <v>ИНОМАРКИ</v>
      </c>
      <c r="K1698" s="69" t="str">
        <f>VLOOKUP(СВОД2023[[#This Row],[ФО]],СПРАВОЧНИК!H:P,2,0)</f>
        <v>Сибирский ФО</v>
      </c>
    </row>
    <row r="1699" spans="1:11" x14ac:dyDescent="0.2">
      <c r="A1699" t="s">
        <v>649</v>
      </c>
      <c r="B1699" t="s">
        <v>643</v>
      </c>
      <c r="C1699" s="1" t="s">
        <v>250</v>
      </c>
      <c r="D1699" s="1" t="s">
        <v>702</v>
      </c>
      <c r="E1699" s="2"/>
      <c r="F1699" s="3"/>
      <c r="G1699" s="2">
        <v>1</v>
      </c>
      <c r="H1699" s="3"/>
      <c r="I1699" s="68" t="str">
        <f>VLOOKUP(C1699,СПРАВОЧНИК!B:D,2,0)</f>
        <v>КИТАЙ</v>
      </c>
      <c r="J1699" s="68" t="str">
        <f>VLOOKUP(C1699,СПРАВОЧНИК!B:D,3,0)</f>
        <v>ИНОМАРКИ</v>
      </c>
      <c r="K1699" s="69" t="str">
        <f>VLOOKUP(СВОД2023[[#This Row],[ФО]],СПРАВОЧНИК!H:P,2,0)</f>
        <v>Сибирский ФО</v>
      </c>
    </row>
    <row r="1700" spans="1:11" x14ac:dyDescent="0.2">
      <c r="A1700" t="s">
        <v>649</v>
      </c>
      <c r="B1700" t="s">
        <v>643</v>
      </c>
      <c r="C1700" s="1" t="s">
        <v>252</v>
      </c>
      <c r="D1700" s="1" t="s">
        <v>253</v>
      </c>
      <c r="E1700" s="2"/>
      <c r="F1700" s="3"/>
      <c r="G1700" s="2">
        <v>1</v>
      </c>
      <c r="H1700" s="3">
        <v>1</v>
      </c>
      <c r="I1700" s="68" t="str">
        <f>VLOOKUP(C1700,СПРАВОЧНИК!B:D,2,0)</f>
        <v>ЯПОНИЯ</v>
      </c>
      <c r="J1700" s="68" t="str">
        <f>VLOOKUP(C1700,СПРАВОЧНИК!B:D,3,0)</f>
        <v>ИНОМАРКИ</v>
      </c>
      <c r="K1700" s="69" t="str">
        <f>VLOOKUP(СВОД2023[[#This Row],[ФО]],СПРАВОЧНИК!H:P,2,0)</f>
        <v>Сибирский ФО</v>
      </c>
    </row>
    <row r="1701" spans="1:11" x14ac:dyDescent="0.2">
      <c r="A1701" t="s">
        <v>649</v>
      </c>
      <c r="B1701" t="s">
        <v>643</v>
      </c>
      <c r="C1701" s="1" t="s">
        <v>252</v>
      </c>
      <c r="D1701" s="1" t="s">
        <v>703</v>
      </c>
      <c r="E1701" s="2"/>
      <c r="F1701" s="3"/>
      <c r="G1701" s="2">
        <v>1</v>
      </c>
      <c r="H1701" s="3"/>
      <c r="I1701" s="68" t="str">
        <f>VLOOKUP(C1701,СПРАВОЧНИК!B:D,2,0)</f>
        <v>ЯПОНИЯ</v>
      </c>
      <c r="J1701" s="68" t="str">
        <f>VLOOKUP(C1701,СПРАВОЧНИК!B:D,3,0)</f>
        <v>ИНОМАРКИ</v>
      </c>
      <c r="K1701" s="69" t="str">
        <f>VLOOKUP(СВОД2023[[#This Row],[ФО]],СПРАВОЧНИК!H:P,2,0)</f>
        <v>Сибирский ФО</v>
      </c>
    </row>
    <row r="1702" spans="1:11" x14ac:dyDescent="0.2">
      <c r="A1702" t="s">
        <v>649</v>
      </c>
      <c r="B1702" t="s">
        <v>643</v>
      </c>
      <c r="C1702" s="1" t="s">
        <v>252</v>
      </c>
      <c r="D1702" s="1" t="s">
        <v>254</v>
      </c>
      <c r="E1702" s="2">
        <v>1</v>
      </c>
      <c r="F1702" s="3"/>
      <c r="G1702" s="2">
        <v>1</v>
      </c>
      <c r="H1702" s="3"/>
      <c r="I1702" s="68" t="str">
        <f>VLOOKUP(C1702,СПРАВОЧНИК!B:D,2,0)</f>
        <v>ЯПОНИЯ</v>
      </c>
      <c r="J1702" s="68" t="str">
        <f>VLOOKUP(C1702,СПРАВОЧНИК!B:D,3,0)</f>
        <v>ИНОМАРКИ</v>
      </c>
      <c r="K1702" s="69" t="str">
        <f>VLOOKUP(СВОД2023[[#This Row],[ФО]],СПРАВОЧНИК!H:P,2,0)</f>
        <v>Сибирский ФО</v>
      </c>
    </row>
    <row r="1703" spans="1:11" x14ac:dyDescent="0.2">
      <c r="A1703" t="s">
        <v>649</v>
      </c>
      <c r="B1703" t="s">
        <v>643</v>
      </c>
      <c r="C1703" s="1" t="s">
        <v>252</v>
      </c>
      <c r="D1703" s="1" t="s">
        <v>255</v>
      </c>
      <c r="E1703" s="2">
        <v>1</v>
      </c>
      <c r="F1703" s="3">
        <v>2</v>
      </c>
      <c r="G1703" s="2">
        <v>5</v>
      </c>
      <c r="H1703" s="3">
        <v>19</v>
      </c>
      <c r="I1703" s="68" t="str">
        <f>VLOOKUP(C1703,СПРАВОЧНИК!B:D,2,0)</f>
        <v>ЯПОНИЯ</v>
      </c>
      <c r="J1703" s="68" t="str">
        <f>VLOOKUP(C1703,СПРАВОЧНИК!B:D,3,0)</f>
        <v>ИНОМАРКИ</v>
      </c>
      <c r="K1703" s="69" t="str">
        <f>VLOOKUP(СВОД2023[[#This Row],[ФО]],СПРАВОЧНИК!H:P,2,0)</f>
        <v>Сибирский ФО</v>
      </c>
    </row>
    <row r="1704" spans="1:11" x14ac:dyDescent="0.2">
      <c r="A1704" t="s">
        <v>649</v>
      </c>
      <c r="B1704" t="s">
        <v>643</v>
      </c>
      <c r="C1704" s="1" t="s">
        <v>252</v>
      </c>
      <c r="D1704" s="1" t="s">
        <v>256</v>
      </c>
      <c r="E1704" s="2">
        <v>1</v>
      </c>
      <c r="F1704" s="3">
        <v>3</v>
      </c>
      <c r="G1704" s="2">
        <v>2</v>
      </c>
      <c r="H1704" s="3">
        <v>4</v>
      </c>
      <c r="I1704" s="68" t="str">
        <f>VLOOKUP(C1704,СПРАВОЧНИК!B:D,2,0)</f>
        <v>ЯПОНИЯ</v>
      </c>
      <c r="J1704" s="68" t="str">
        <f>VLOOKUP(C1704,СПРАВОЧНИК!B:D,3,0)</f>
        <v>ИНОМАРКИ</v>
      </c>
      <c r="K1704" s="69" t="str">
        <f>VLOOKUP(СВОД2023[[#This Row],[ФО]],СПРАВОЧНИК!H:P,2,0)</f>
        <v>Сибирский ФО</v>
      </c>
    </row>
    <row r="1705" spans="1:11" x14ac:dyDescent="0.2">
      <c r="A1705" t="s">
        <v>649</v>
      </c>
      <c r="B1705" t="s">
        <v>643</v>
      </c>
      <c r="C1705" s="1" t="s">
        <v>252</v>
      </c>
      <c r="D1705" s="1" t="s">
        <v>257</v>
      </c>
      <c r="E1705" s="2">
        <v>1</v>
      </c>
      <c r="F1705" s="3"/>
      <c r="G1705" s="2">
        <v>1</v>
      </c>
      <c r="H1705" s="3">
        <v>2</v>
      </c>
      <c r="I1705" s="68" t="str">
        <f>VLOOKUP(C1705,СПРАВОЧНИК!B:D,2,0)</f>
        <v>ЯПОНИЯ</v>
      </c>
      <c r="J1705" s="68" t="str">
        <f>VLOOKUP(C1705,СПРАВОЧНИК!B:D,3,0)</f>
        <v>ИНОМАРКИ</v>
      </c>
      <c r="K1705" s="69" t="str">
        <f>VLOOKUP(СВОД2023[[#This Row],[ФО]],СПРАВОЧНИК!H:P,2,0)</f>
        <v>Сибирский ФО</v>
      </c>
    </row>
    <row r="1706" spans="1:11" x14ac:dyDescent="0.2">
      <c r="A1706" t="s">
        <v>649</v>
      </c>
      <c r="B1706" t="s">
        <v>643</v>
      </c>
      <c r="C1706" s="1" t="s">
        <v>252</v>
      </c>
      <c r="D1706" s="1" t="s">
        <v>690</v>
      </c>
      <c r="E1706" s="2">
        <v>1</v>
      </c>
      <c r="F1706" s="3"/>
      <c r="G1706" s="2">
        <v>1</v>
      </c>
      <c r="H1706" s="3"/>
      <c r="I1706" s="68" t="str">
        <f>VLOOKUP(C1706,СПРАВОЧНИК!B:D,2,0)</f>
        <v>ЯПОНИЯ</v>
      </c>
      <c r="J1706" s="68" t="str">
        <f>VLOOKUP(C1706,СПРАВОЧНИК!B:D,3,0)</f>
        <v>ИНОМАРКИ</v>
      </c>
      <c r="K1706" s="69" t="str">
        <f>VLOOKUP(СВОД2023[[#This Row],[ФО]],СПРАВОЧНИК!H:P,2,0)</f>
        <v>Сибирский ФО</v>
      </c>
    </row>
    <row r="1707" spans="1:11" x14ac:dyDescent="0.2">
      <c r="A1707" t="s">
        <v>649</v>
      </c>
      <c r="B1707" t="s">
        <v>643</v>
      </c>
      <c r="C1707" s="1" t="s">
        <v>252</v>
      </c>
      <c r="D1707" s="1" t="s">
        <v>259</v>
      </c>
      <c r="E1707" s="2"/>
      <c r="F1707" s="3"/>
      <c r="G1707" s="2">
        <v>2</v>
      </c>
      <c r="H1707" s="3"/>
      <c r="I1707" s="68" t="str">
        <f>VLOOKUP(C1707,СПРАВОЧНИК!B:D,2,0)</f>
        <v>ЯПОНИЯ</v>
      </c>
      <c r="J1707" s="68" t="str">
        <f>VLOOKUP(C1707,СПРАВОЧНИК!B:D,3,0)</f>
        <v>ИНОМАРКИ</v>
      </c>
      <c r="K1707" s="69" t="str">
        <f>VLOOKUP(СВОД2023[[#This Row],[ФО]],СПРАВОЧНИК!H:P,2,0)</f>
        <v>Сибирский ФО</v>
      </c>
    </row>
    <row r="1708" spans="1:11" x14ac:dyDescent="0.2">
      <c r="A1708" t="s">
        <v>649</v>
      </c>
      <c r="B1708" t="s">
        <v>643</v>
      </c>
      <c r="C1708" s="1" t="s">
        <v>252</v>
      </c>
      <c r="D1708" s="1" t="s">
        <v>261</v>
      </c>
      <c r="E1708" s="2">
        <v>2</v>
      </c>
      <c r="F1708" s="3"/>
      <c r="G1708" s="2">
        <v>15</v>
      </c>
      <c r="H1708" s="3"/>
      <c r="I1708" s="68" t="str">
        <f>VLOOKUP(C1708,СПРАВОЧНИК!B:D,2,0)</f>
        <v>ЯПОНИЯ</v>
      </c>
      <c r="J1708" s="68" t="str">
        <f>VLOOKUP(C1708,СПРАВОЧНИК!B:D,3,0)</f>
        <v>ИНОМАРКИ</v>
      </c>
      <c r="K1708" s="69" t="str">
        <f>VLOOKUP(СВОД2023[[#This Row],[ФО]],СПРАВОЧНИК!H:P,2,0)</f>
        <v>Сибирский ФО</v>
      </c>
    </row>
    <row r="1709" spans="1:11" x14ac:dyDescent="0.2">
      <c r="A1709" t="s">
        <v>649</v>
      </c>
      <c r="B1709" t="s">
        <v>643</v>
      </c>
      <c r="C1709" s="1" t="s">
        <v>252</v>
      </c>
      <c r="D1709" s="1" t="s">
        <v>704</v>
      </c>
      <c r="E1709" s="2"/>
      <c r="F1709" s="3"/>
      <c r="G1709" s="2"/>
      <c r="H1709" s="3">
        <v>1</v>
      </c>
      <c r="I1709" s="68" t="str">
        <f>VLOOKUP(C1709,СПРАВОЧНИК!B:D,2,0)</f>
        <v>ЯПОНИЯ</v>
      </c>
      <c r="J1709" s="68" t="str">
        <f>VLOOKUP(C1709,СПРАВОЧНИК!B:D,3,0)</f>
        <v>ИНОМАРКИ</v>
      </c>
      <c r="K1709" s="69" t="str">
        <f>VLOOKUP(СВОД2023[[#This Row],[ФО]],СПРАВОЧНИК!H:P,2,0)</f>
        <v>Сибирский ФО</v>
      </c>
    </row>
    <row r="1710" spans="1:11" x14ac:dyDescent="0.2">
      <c r="A1710" t="s">
        <v>649</v>
      </c>
      <c r="B1710" t="s">
        <v>643</v>
      </c>
      <c r="C1710" s="1" t="s">
        <v>252</v>
      </c>
      <c r="D1710" s="1" t="s">
        <v>264</v>
      </c>
      <c r="E1710" s="2">
        <v>1</v>
      </c>
      <c r="F1710" s="3"/>
      <c r="G1710" s="2">
        <v>2</v>
      </c>
      <c r="H1710" s="3"/>
      <c r="I1710" s="68" t="str">
        <f>VLOOKUP(C1710,СПРАВОЧНИК!B:D,2,0)</f>
        <v>ЯПОНИЯ</v>
      </c>
      <c r="J1710" s="68" t="str">
        <f>VLOOKUP(C1710,СПРАВОЧНИК!B:D,3,0)</f>
        <v>ИНОМАРКИ</v>
      </c>
      <c r="K1710" s="69" t="str">
        <f>VLOOKUP(СВОД2023[[#This Row],[ФО]],СПРАВОЧНИК!H:P,2,0)</f>
        <v>Сибирский ФО</v>
      </c>
    </row>
    <row r="1711" spans="1:11" x14ac:dyDescent="0.2">
      <c r="A1711" t="s">
        <v>649</v>
      </c>
      <c r="B1711" t="s">
        <v>643</v>
      </c>
      <c r="C1711" s="1" t="s">
        <v>252</v>
      </c>
      <c r="D1711" s="1" t="s">
        <v>267</v>
      </c>
      <c r="E1711" s="2">
        <v>1</v>
      </c>
      <c r="F1711" s="3"/>
      <c r="G1711" s="2">
        <v>1</v>
      </c>
      <c r="H1711" s="3"/>
      <c r="I1711" s="68" t="str">
        <f>VLOOKUP(C1711,СПРАВОЧНИК!B:D,2,0)</f>
        <v>ЯПОНИЯ</v>
      </c>
      <c r="J1711" s="68" t="str">
        <f>VLOOKUP(C1711,СПРАВОЧНИК!B:D,3,0)</f>
        <v>ИНОМАРКИ</v>
      </c>
      <c r="K1711" s="69" t="str">
        <f>VLOOKUP(СВОД2023[[#This Row],[ФО]],СПРАВОЧНИК!H:P,2,0)</f>
        <v>Сибирский ФО</v>
      </c>
    </row>
    <row r="1712" spans="1:11" x14ac:dyDescent="0.2">
      <c r="A1712" t="s">
        <v>649</v>
      </c>
      <c r="B1712" t="s">
        <v>643</v>
      </c>
      <c r="C1712" s="1" t="s">
        <v>252</v>
      </c>
      <c r="D1712" s="1" t="s">
        <v>269</v>
      </c>
      <c r="E1712" s="2"/>
      <c r="F1712" s="3"/>
      <c r="G1712" s="2">
        <v>1</v>
      </c>
      <c r="H1712" s="3"/>
      <c r="I1712" s="68" t="str">
        <f>VLOOKUP(C1712,СПРАВОЧНИК!B:D,2,0)</f>
        <v>ЯПОНИЯ</v>
      </c>
      <c r="J1712" s="68" t="str">
        <f>VLOOKUP(C1712,СПРАВОЧНИК!B:D,3,0)</f>
        <v>ИНОМАРКИ</v>
      </c>
      <c r="K1712" s="69" t="str">
        <f>VLOOKUP(СВОД2023[[#This Row],[ФО]],СПРАВОЧНИК!H:P,2,0)</f>
        <v>Сибирский ФО</v>
      </c>
    </row>
    <row r="1713" spans="1:11" x14ac:dyDescent="0.2">
      <c r="A1713" t="s">
        <v>649</v>
      </c>
      <c r="B1713" t="s">
        <v>643</v>
      </c>
      <c r="C1713" s="1" t="s">
        <v>252</v>
      </c>
      <c r="D1713" s="1" t="s">
        <v>270</v>
      </c>
      <c r="E1713" s="2"/>
      <c r="F1713" s="3"/>
      <c r="G1713" s="2"/>
      <c r="H1713" s="3">
        <v>2</v>
      </c>
      <c r="I1713" s="68" t="str">
        <f>VLOOKUP(C1713,СПРАВОЧНИК!B:D,2,0)</f>
        <v>ЯПОНИЯ</v>
      </c>
      <c r="J1713" s="68" t="str">
        <f>VLOOKUP(C1713,СПРАВОЧНИК!B:D,3,0)</f>
        <v>ИНОМАРКИ</v>
      </c>
      <c r="K1713" s="69" t="str">
        <f>VLOOKUP(СВОД2023[[#This Row],[ФО]],СПРАВОЧНИК!H:P,2,0)</f>
        <v>Сибирский ФО</v>
      </c>
    </row>
    <row r="1714" spans="1:11" x14ac:dyDescent="0.2">
      <c r="A1714" t="s">
        <v>649</v>
      </c>
      <c r="B1714" t="s">
        <v>643</v>
      </c>
      <c r="C1714" s="1" t="s">
        <v>252</v>
      </c>
      <c r="D1714" s="1" t="s">
        <v>271</v>
      </c>
      <c r="E1714" s="2"/>
      <c r="F1714" s="3"/>
      <c r="G1714" s="2">
        <v>2</v>
      </c>
      <c r="H1714" s="3">
        <v>1</v>
      </c>
      <c r="I1714" s="68" t="str">
        <f>VLOOKUP(C1714,СПРАВОЧНИК!B:D,2,0)</f>
        <v>ЯПОНИЯ</v>
      </c>
      <c r="J1714" s="68" t="str">
        <f>VLOOKUP(C1714,СПРАВОЧНИК!B:D,3,0)</f>
        <v>ИНОМАРКИ</v>
      </c>
      <c r="K1714" s="69" t="str">
        <f>VLOOKUP(СВОД2023[[#This Row],[ФО]],СПРАВОЧНИК!H:P,2,0)</f>
        <v>Сибирский ФО</v>
      </c>
    </row>
    <row r="1715" spans="1:11" x14ac:dyDescent="0.2">
      <c r="A1715" t="s">
        <v>649</v>
      </c>
      <c r="B1715" t="s">
        <v>643</v>
      </c>
      <c r="C1715" s="1" t="s">
        <v>252</v>
      </c>
      <c r="D1715" s="1" t="s">
        <v>272</v>
      </c>
      <c r="E1715" s="2">
        <v>3</v>
      </c>
      <c r="F1715" s="3">
        <v>2</v>
      </c>
      <c r="G1715" s="2">
        <v>14</v>
      </c>
      <c r="H1715" s="3">
        <v>3</v>
      </c>
      <c r="I1715" s="68" t="str">
        <f>VLOOKUP(C1715,СПРАВОЧНИК!B:D,2,0)</f>
        <v>ЯПОНИЯ</v>
      </c>
      <c r="J1715" s="68" t="str">
        <f>VLOOKUP(C1715,СПРАВОЧНИК!B:D,3,0)</f>
        <v>ИНОМАРКИ</v>
      </c>
      <c r="K1715" s="69" t="str">
        <f>VLOOKUP(СВОД2023[[#This Row],[ФО]],СПРАВОЧНИК!H:P,2,0)</f>
        <v>Сибирский ФО</v>
      </c>
    </row>
    <row r="1716" spans="1:11" x14ac:dyDescent="0.2">
      <c r="A1716" t="s">
        <v>649</v>
      </c>
      <c r="B1716" t="s">
        <v>643</v>
      </c>
      <c r="C1716" s="1" t="s">
        <v>273</v>
      </c>
      <c r="D1716" s="1" t="s">
        <v>274</v>
      </c>
      <c r="E1716" s="2"/>
      <c r="F1716" s="3"/>
      <c r="G1716" s="2">
        <v>6</v>
      </c>
      <c r="H1716" s="3">
        <v>1</v>
      </c>
      <c r="I1716" s="68" t="str">
        <f>VLOOKUP(C1716,СПРАВОЧНИК!B:D,2,0)</f>
        <v>КИТАЙ</v>
      </c>
      <c r="J1716" s="68" t="str">
        <f>VLOOKUP(C1716,СПРАВОЧНИК!B:D,3,0)</f>
        <v>ИНОМАРКИ</v>
      </c>
      <c r="K1716" s="69" t="str">
        <f>VLOOKUP(СВОД2023[[#This Row],[ФО]],СПРАВОЧНИК!H:P,2,0)</f>
        <v>Сибирский ФО</v>
      </c>
    </row>
    <row r="1717" spans="1:11" x14ac:dyDescent="0.2">
      <c r="A1717" t="s">
        <v>649</v>
      </c>
      <c r="B1717" t="s">
        <v>643</v>
      </c>
      <c r="C1717" s="1" t="s">
        <v>273</v>
      </c>
      <c r="D1717" s="1" t="s">
        <v>1051</v>
      </c>
      <c r="E1717" s="2">
        <v>1</v>
      </c>
      <c r="F1717" s="3"/>
      <c r="G1717" s="2">
        <v>1</v>
      </c>
      <c r="H1717" s="3"/>
      <c r="I1717" s="68" t="str">
        <f>VLOOKUP(C1717,СПРАВОЧНИК!B:D,2,0)</f>
        <v>КИТАЙ</v>
      </c>
      <c r="J1717" s="68" t="str">
        <f>VLOOKUP(C1717,СПРАВОЧНИК!B:D,3,0)</f>
        <v>ИНОМАРКИ</v>
      </c>
      <c r="K1717" s="69" t="str">
        <f>VLOOKUP(СВОД2023[[#This Row],[ФО]],СПРАВОЧНИК!H:P,2,0)</f>
        <v>Сибирский ФО</v>
      </c>
    </row>
    <row r="1718" spans="1:11" x14ac:dyDescent="0.2">
      <c r="A1718" t="s">
        <v>649</v>
      </c>
      <c r="B1718" t="s">
        <v>643</v>
      </c>
      <c r="C1718" s="1" t="s">
        <v>276</v>
      </c>
      <c r="D1718" s="1" t="s">
        <v>277</v>
      </c>
      <c r="E1718" s="2"/>
      <c r="F1718" s="3"/>
      <c r="G1718" s="2">
        <v>1</v>
      </c>
      <c r="H1718" s="3">
        <v>1</v>
      </c>
      <c r="I1718" s="68" t="str">
        <f>VLOOKUP(C1718,СПРАВОЧНИК!B:D,2,0)</f>
        <v>КИТАЙ</v>
      </c>
      <c r="J1718" s="68" t="str">
        <f>VLOOKUP(C1718,СПРАВОЧНИК!B:D,3,0)</f>
        <v>ИНОМАРКИ</v>
      </c>
      <c r="K1718" s="69" t="str">
        <f>VLOOKUP(СВОД2023[[#This Row],[ФО]],СПРАВОЧНИК!H:P,2,0)</f>
        <v>Сибирский ФО</v>
      </c>
    </row>
    <row r="1719" spans="1:11" x14ac:dyDescent="0.2">
      <c r="A1719" t="s">
        <v>649</v>
      </c>
      <c r="B1719" t="s">
        <v>643</v>
      </c>
      <c r="C1719" s="1" t="s">
        <v>278</v>
      </c>
      <c r="D1719" s="1" t="s">
        <v>279</v>
      </c>
      <c r="E1719" s="2"/>
      <c r="F1719" s="3"/>
      <c r="G1719" s="2">
        <v>2</v>
      </c>
      <c r="H1719" s="3"/>
      <c r="I1719" s="68" t="str">
        <f>VLOOKUP(C1719,СПРАВОЧНИК!B:D,2,0)</f>
        <v>КИТАЙ</v>
      </c>
      <c r="J1719" s="68" t="str">
        <f>VLOOKUP(C1719,СПРАВОЧНИК!B:D,3,0)</f>
        <v>ИНОМАРКИ</v>
      </c>
      <c r="K1719" s="69" t="str">
        <f>VLOOKUP(СВОД2023[[#This Row],[ФО]],СПРАВОЧНИК!H:P,2,0)</f>
        <v>Сибирский ФО</v>
      </c>
    </row>
    <row r="1720" spans="1:11" x14ac:dyDescent="0.2">
      <c r="A1720" t="s">
        <v>649</v>
      </c>
      <c r="B1720" t="s">
        <v>643</v>
      </c>
      <c r="C1720" s="1" t="s">
        <v>280</v>
      </c>
      <c r="D1720" s="1" t="s">
        <v>1009</v>
      </c>
      <c r="E1720" s="2"/>
      <c r="F1720" s="3"/>
      <c r="G1720" s="2">
        <v>1</v>
      </c>
      <c r="H1720" s="3"/>
      <c r="I1720" s="68" t="str">
        <f>VLOOKUP(C1720,СПРАВОЧНИК!B:D,2,0)</f>
        <v>КОРЕЯ</v>
      </c>
      <c r="J1720" s="68" t="str">
        <f>VLOOKUP(C1720,СПРАВОЧНИК!B:D,3,0)</f>
        <v>ИНОМАРКИ</v>
      </c>
      <c r="K1720" s="69" t="str">
        <f>VLOOKUP(СВОД2023[[#This Row],[ФО]],СПРАВОЧНИК!H:P,2,0)</f>
        <v>Сибирский ФО</v>
      </c>
    </row>
    <row r="1721" spans="1:11" x14ac:dyDescent="0.2">
      <c r="A1721" t="s">
        <v>649</v>
      </c>
      <c r="B1721" t="s">
        <v>643</v>
      </c>
      <c r="C1721" s="1" t="s">
        <v>280</v>
      </c>
      <c r="D1721" s="1" t="s">
        <v>929</v>
      </c>
      <c r="E1721" s="2">
        <v>22</v>
      </c>
      <c r="F1721" s="3">
        <v>130</v>
      </c>
      <c r="G1721" s="2">
        <v>205</v>
      </c>
      <c r="H1721" s="3">
        <v>1484</v>
      </c>
      <c r="I1721" s="68" t="str">
        <f>VLOOKUP(C1721,СПРАВОЧНИК!B:D,2,0)</f>
        <v>КОРЕЯ</v>
      </c>
      <c r="J1721" s="68" t="str">
        <f>VLOOKUP(C1721,СПРАВОЧНИК!B:D,3,0)</f>
        <v>ИНОМАРКИ</v>
      </c>
      <c r="K1721" s="69" t="str">
        <f>VLOOKUP(СВОД2023[[#This Row],[ФО]],СПРАВОЧНИК!H:P,2,0)</f>
        <v>Сибирский ФО</v>
      </c>
    </row>
    <row r="1722" spans="1:11" x14ac:dyDescent="0.2">
      <c r="A1722" t="s">
        <v>649</v>
      </c>
      <c r="B1722" t="s">
        <v>643</v>
      </c>
      <c r="C1722" s="1" t="s">
        <v>280</v>
      </c>
      <c r="D1722" s="1" t="s">
        <v>931</v>
      </c>
      <c r="E1722" s="2">
        <v>1</v>
      </c>
      <c r="F1722" s="3"/>
      <c r="G1722" s="2">
        <v>1</v>
      </c>
      <c r="H1722" s="3"/>
      <c r="I1722" s="68" t="str">
        <f>VLOOKUP(C1722,СПРАВОЧНИК!B:D,2,0)</f>
        <v>КОРЕЯ</v>
      </c>
      <c r="J1722" s="68" t="str">
        <f>VLOOKUP(C1722,СПРАВОЧНИК!B:D,3,0)</f>
        <v>ИНОМАРКИ</v>
      </c>
      <c r="K1722" s="69" t="str">
        <f>VLOOKUP(СВОД2023[[#This Row],[ФО]],СПРАВОЧНИК!H:P,2,0)</f>
        <v>Сибирский ФО</v>
      </c>
    </row>
    <row r="1723" spans="1:11" x14ac:dyDescent="0.2">
      <c r="A1723" t="s">
        <v>649</v>
      </c>
      <c r="B1723" t="s">
        <v>643</v>
      </c>
      <c r="C1723" s="1" t="s">
        <v>280</v>
      </c>
      <c r="D1723" s="1" t="s">
        <v>281</v>
      </c>
      <c r="E1723" s="2">
        <v>2</v>
      </c>
      <c r="F1723" s="3"/>
      <c r="G1723" s="2">
        <v>19</v>
      </c>
      <c r="H1723" s="3"/>
      <c r="I1723" s="68" t="str">
        <f>VLOOKUP(C1723,СПРАВОЧНИК!B:D,2,0)</f>
        <v>КОРЕЯ</v>
      </c>
      <c r="J1723" s="68" t="str">
        <f>VLOOKUP(C1723,СПРАВОЧНИК!B:D,3,0)</f>
        <v>ИНОМАРКИ</v>
      </c>
      <c r="K1723" s="69" t="str">
        <f>VLOOKUP(СВОД2023[[#This Row],[ФО]],СПРАВОЧНИК!H:P,2,0)</f>
        <v>Сибирский ФО</v>
      </c>
    </row>
    <row r="1724" spans="1:11" x14ac:dyDescent="0.2">
      <c r="A1724" t="s">
        <v>649</v>
      </c>
      <c r="B1724" t="s">
        <v>643</v>
      </c>
      <c r="C1724" s="1" t="s">
        <v>280</v>
      </c>
      <c r="D1724" s="1" t="s">
        <v>282</v>
      </c>
      <c r="E1724" s="2">
        <v>1</v>
      </c>
      <c r="F1724" s="3"/>
      <c r="G1724" s="2">
        <v>12</v>
      </c>
      <c r="H1724" s="3"/>
      <c r="I1724" s="68" t="str">
        <f>VLOOKUP(C1724,СПРАВОЧНИК!B:D,2,0)</f>
        <v>КОРЕЯ</v>
      </c>
      <c r="J1724" s="68" t="str">
        <f>VLOOKUP(C1724,СПРАВОЧНИК!B:D,3,0)</f>
        <v>ИНОМАРКИ</v>
      </c>
      <c r="K1724" s="69" t="str">
        <f>VLOOKUP(СВОД2023[[#This Row],[ФО]],СПРАВОЧНИК!H:P,2,0)</f>
        <v>Сибирский ФО</v>
      </c>
    </row>
    <row r="1725" spans="1:11" x14ac:dyDescent="0.2">
      <c r="A1725" t="s">
        <v>649</v>
      </c>
      <c r="B1725" t="s">
        <v>643</v>
      </c>
      <c r="C1725" s="1" t="s">
        <v>280</v>
      </c>
      <c r="D1725" s="1" t="s">
        <v>285</v>
      </c>
      <c r="E1725" s="2">
        <v>3</v>
      </c>
      <c r="F1725" s="3">
        <v>6</v>
      </c>
      <c r="G1725" s="2">
        <v>23</v>
      </c>
      <c r="H1725" s="3">
        <v>60</v>
      </c>
      <c r="I1725" s="68" t="str">
        <f>VLOOKUP(C1725,СПРАВОЧНИК!B:D,2,0)</f>
        <v>КОРЕЯ</v>
      </c>
      <c r="J1725" s="68" t="str">
        <f>VLOOKUP(C1725,СПРАВОЧНИК!B:D,3,0)</f>
        <v>ИНОМАРКИ</v>
      </c>
      <c r="K1725" s="69" t="str">
        <f>VLOOKUP(СВОД2023[[#This Row],[ФО]],СПРАВОЧНИК!H:P,2,0)</f>
        <v>Сибирский ФО</v>
      </c>
    </row>
    <row r="1726" spans="1:11" x14ac:dyDescent="0.2">
      <c r="A1726" t="s">
        <v>649</v>
      </c>
      <c r="B1726" t="s">
        <v>643</v>
      </c>
      <c r="C1726" s="1" t="s">
        <v>280</v>
      </c>
      <c r="D1726" s="1" t="s">
        <v>287</v>
      </c>
      <c r="E1726" s="2"/>
      <c r="F1726" s="3"/>
      <c r="G1726" s="2">
        <v>1</v>
      </c>
      <c r="H1726" s="3"/>
      <c r="I1726" s="68" t="str">
        <f>VLOOKUP(C1726,СПРАВОЧНИК!B:D,2,0)</f>
        <v>КОРЕЯ</v>
      </c>
      <c r="J1726" s="68" t="str">
        <f>VLOOKUP(C1726,СПРАВОЧНИК!B:D,3,0)</f>
        <v>ИНОМАРКИ</v>
      </c>
      <c r="K1726" s="69" t="str">
        <f>VLOOKUP(СВОД2023[[#This Row],[ФО]],СПРАВОЧНИК!H:P,2,0)</f>
        <v>Сибирский ФО</v>
      </c>
    </row>
    <row r="1727" spans="1:11" x14ac:dyDescent="0.2">
      <c r="A1727" t="s">
        <v>649</v>
      </c>
      <c r="B1727" t="s">
        <v>643</v>
      </c>
      <c r="C1727" s="1" t="s">
        <v>280</v>
      </c>
      <c r="D1727" s="1" t="s">
        <v>288</v>
      </c>
      <c r="E1727" s="2">
        <v>28</v>
      </c>
      <c r="F1727" s="3">
        <v>6</v>
      </c>
      <c r="G1727" s="2">
        <v>183</v>
      </c>
      <c r="H1727" s="3">
        <v>98</v>
      </c>
      <c r="I1727" s="68" t="str">
        <f>VLOOKUP(C1727,СПРАВОЧНИК!B:D,2,0)</f>
        <v>КОРЕЯ</v>
      </c>
      <c r="J1727" s="68" t="str">
        <f>VLOOKUP(C1727,СПРАВОЧНИК!B:D,3,0)</f>
        <v>ИНОМАРКИ</v>
      </c>
      <c r="K1727" s="69" t="str">
        <f>VLOOKUP(СВОД2023[[#This Row],[ФО]],СПРАВОЧНИК!H:P,2,0)</f>
        <v>Сибирский ФО</v>
      </c>
    </row>
    <row r="1728" spans="1:11" x14ac:dyDescent="0.2">
      <c r="A1728" t="s">
        <v>649</v>
      </c>
      <c r="B1728" t="s">
        <v>643</v>
      </c>
      <c r="C1728" s="1" t="s">
        <v>280</v>
      </c>
      <c r="D1728" s="1" t="s">
        <v>289</v>
      </c>
      <c r="E1728" s="2">
        <v>7</v>
      </c>
      <c r="F1728" s="3">
        <v>4</v>
      </c>
      <c r="G1728" s="2">
        <v>39</v>
      </c>
      <c r="H1728" s="3">
        <v>113</v>
      </c>
      <c r="I1728" s="68" t="str">
        <f>VLOOKUP(C1728,СПРАВОЧНИК!B:D,2,0)</f>
        <v>КОРЕЯ</v>
      </c>
      <c r="J1728" s="68" t="str">
        <f>VLOOKUP(C1728,СПРАВОЧНИК!B:D,3,0)</f>
        <v>ИНОМАРКИ</v>
      </c>
      <c r="K1728" s="69" t="str">
        <f>VLOOKUP(СВОД2023[[#This Row],[ФО]],СПРАВОЧНИК!H:P,2,0)</f>
        <v>Сибирский ФО</v>
      </c>
    </row>
    <row r="1729" spans="1:11" x14ac:dyDescent="0.2">
      <c r="A1729" t="s">
        <v>649</v>
      </c>
      <c r="B1729" t="s">
        <v>643</v>
      </c>
      <c r="C1729" s="1" t="s">
        <v>280</v>
      </c>
      <c r="D1729" s="1" t="s">
        <v>290</v>
      </c>
      <c r="E1729" s="2">
        <v>5</v>
      </c>
      <c r="F1729" s="3">
        <v>3</v>
      </c>
      <c r="G1729" s="2">
        <v>22</v>
      </c>
      <c r="H1729" s="3">
        <v>16</v>
      </c>
      <c r="I1729" s="68" t="str">
        <f>VLOOKUP(C1729,СПРАВОЧНИК!B:D,2,0)</f>
        <v>КОРЕЯ</v>
      </c>
      <c r="J1729" s="68" t="str">
        <f>VLOOKUP(C1729,СПРАВОЧНИК!B:D,3,0)</f>
        <v>ИНОМАРКИ</v>
      </c>
      <c r="K1729" s="69" t="str">
        <f>VLOOKUP(СВОД2023[[#This Row],[ФО]],СПРАВОЧНИК!H:P,2,0)</f>
        <v>Сибирский ФО</v>
      </c>
    </row>
    <row r="1730" spans="1:11" x14ac:dyDescent="0.2">
      <c r="A1730" t="s">
        <v>649</v>
      </c>
      <c r="B1730" t="s">
        <v>643</v>
      </c>
      <c r="C1730" s="1" t="s">
        <v>280</v>
      </c>
      <c r="D1730" s="1" t="s">
        <v>932</v>
      </c>
      <c r="E1730" s="2">
        <v>1</v>
      </c>
      <c r="F1730" s="3"/>
      <c r="G1730" s="2">
        <v>12</v>
      </c>
      <c r="H1730" s="3"/>
      <c r="I1730" s="68" t="str">
        <f>VLOOKUP(C1730,СПРАВОЧНИК!B:D,2,0)</f>
        <v>КОРЕЯ</v>
      </c>
      <c r="J1730" s="68" t="str">
        <f>VLOOKUP(C1730,СПРАВОЧНИК!B:D,3,0)</f>
        <v>ИНОМАРКИ</v>
      </c>
      <c r="K1730" s="69" t="str">
        <f>VLOOKUP(СВОД2023[[#This Row],[ФО]],СПРАВОЧНИК!H:P,2,0)</f>
        <v>Сибирский ФО</v>
      </c>
    </row>
    <row r="1731" spans="1:11" x14ac:dyDescent="0.2">
      <c r="A1731" t="s">
        <v>649</v>
      </c>
      <c r="B1731" t="s">
        <v>643</v>
      </c>
      <c r="C1731" s="1" t="s">
        <v>280</v>
      </c>
      <c r="D1731" s="1" t="s">
        <v>1011</v>
      </c>
      <c r="E1731" s="2">
        <v>1</v>
      </c>
      <c r="F1731" s="3"/>
      <c r="G1731" s="2">
        <v>1</v>
      </c>
      <c r="H1731" s="3"/>
      <c r="I1731" s="68" t="str">
        <f>VLOOKUP(C1731,СПРАВОЧНИК!B:D,2,0)</f>
        <v>КОРЕЯ</v>
      </c>
      <c r="J1731" s="68" t="str">
        <f>VLOOKUP(C1731,СПРАВОЧНИК!B:D,3,0)</f>
        <v>ИНОМАРКИ</v>
      </c>
      <c r="K1731" s="69" t="str">
        <f>VLOOKUP(СВОД2023[[#This Row],[ФО]],СПРАВОЧНИК!H:P,2,0)</f>
        <v>Сибирский ФО</v>
      </c>
    </row>
    <row r="1732" spans="1:11" x14ac:dyDescent="0.2">
      <c r="A1732" t="s">
        <v>649</v>
      </c>
      <c r="B1732" t="s">
        <v>643</v>
      </c>
      <c r="C1732" s="1" t="s">
        <v>280</v>
      </c>
      <c r="D1732" s="1" t="s">
        <v>933</v>
      </c>
      <c r="E1732" s="2">
        <v>13</v>
      </c>
      <c r="F1732" s="3">
        <v>3</v>
      </c>
      <c r="G1732" s="2">
        <v>54</v>
      </c>
      <c r="H1732" s="3">
        <v>24</v>
      </c>
      <c r="I1732" s="68" t="str">
        <f>VLOOKUP(C1732,СПРАВОЧНИК!B:D,2,0)</f>
        <v>КОРЕЯ</v>
      </c>
      <c r="J1732" s="68" t="str">
        <f>VLOOKUP(C1732,СПРАВОЧНИК!B:D,3,0)</f>
        <v>ИНОМАРКИ</v>
      </c>
      <c r="K1732" s="69" t="str">
        <f>VLOOKUP(СВОД2023[[#This Row],[ФО]],СПРАВОЧНИК!H:P,2,0)</f>
        <v>Сибирский ФО</v>
      </c>
    </row>
    <row r="1733" spans="1:11" x14ac:dyDescent="0.2">
      <c r="A1733" t="s">
        <v>649</v>
      </c>
      <c r="B1733" t="s">
        <v>643</v>
      </c>
      <c r="C1733" s="1" t="s">
        <v>280</v>
      </c>
      <c r="D1733" s="1" t="s">
        <v>934</v>
      </c>
      <c r="E1733" s="2">
        <v>5</v>
      </c>
      <c r="F1733" s="3">
        <v>64</v>
      </c>
      <c r="G1733" s="2">
        <v>66</v>
      </c>
      <c r="H1733" s="3">
        <v>797</v>
      </c>
      <c r="I1733" s="68" t="str">
        <f>VLOOKUP(C1733,СПРАВОЧНИК!B:D,2,0)</f>
        <v>КОРЕЯ</v>
      </c>
      <c r="J1733" s="68" t="str">
        <f>VLOOKUP(C1733,СПРАВОЧНИК!B:D,3,0)</f>
        <v>ИНОМАРКИ</v>
      </c>
      <c r="K1733" s="69" t="str">
        <f>VLOOKUP(СВОД2023[[#This Row],[ФО]],СПРАВОЧНИК!H:P,2,0)</f>
        <v>Сибирский ФО</v>
      </c>
    </row>
    <row r="1734" spans="1:11" x14ac:dyDescent="0.2">
      <c r="A1734" t="s">
        <v>649</v>
      </c>
      <c r="B1734" t="s">
        <v>643</v>
      </c>
      <c r="C1734" s="1" t="s">
        <v>280</v>
      </c>
      <c r="D1734" s="1" t="s">
        <v>935</v>
      </c>
      <c r="E1734" s="2">
        <v>72</v>
      </c>
      <c r="F1734" s="3">
        <v>21</v>
      </c>
      <c r="G1734" s="2">
        <v>341</v>
      </c>
      <c r="H1734" s="3">
        <v>218</v>
      </c>
      <c r="I1734" s="68" t="str">
        <f>VLOOKUP(C1734,СПРАВОЧНИК!B:D,2,0)</f>
        <v>КОРЕЯ</v>
      </c>
      <c r="J1734" s="68" t="str">
        <f>VLOOKUP(C1734,СПРАВОЧНИК!B:D,3,0)</f>
        <v>ИНОМАРКИ</v>
      </c>
      <c r="K1734" s="69" t="str">
        <f>VLOOKUP(СВОД2023[[#This Row],[ФО]],СПРАВОЧНИК!H:P,2,0)</f>
        <v>Сибирский ФО</v>
      </c>
    </row>
    <row r="1735" spans="1:11" x14ac:dyDescent="0.2">
      <c r="A1735" t="s">
        <v>649</v>
      </c>
      <c r="B1735" t="s">
        <v>643</v>
      </c>
      <c r="C1735" s="1" t="s">
        <v>291</v>
      </c>
      <c r="D1735" s="1" t="s">
        <v>672</v>
      </c>
      <c r="E1735" s="2">
        <v>1</v>
      </c>
      <c r="F1735" s="3"/>
      <c r="G1735" s="2">
        <v>1</v>
      </c>
      <c r="H1735" s="3"/>
      <c r="I1735" s="68" t="str">
        <f>VLOOKUP(C1735,СПРАВОЧНИК!B:D,2,0)</f>
        <v>ЯПОНИЯ</v>
      </c>
      <c r="J1735" s="68" t="str">
        <f>VLOOKUP(C1735,СПРАВОЧНИК!B:D,3,0)</f>
        <v>ИНОМАРКИ</v>
      </c>
      <c r="K1735" s="69" t="str">
        <f>VLOOKUP(СВОД2023[[#This Row],[ФО]],СПРАВОЧНИК!H:P,2,0)</f>
        <v>Сибирский ФО</v>
      </c>
    </row>
    <row r="1736" spans="1:11" x14ac:dyDescent="0.2">
      <c r="A1736" t="s">
        <v>649</v>
      </c>
      <c r="B1736" t="s">
        <v>643</v>
      </c>
      <c r="C1736" s="1" t="s">
        <v>291</v>
      </c>
      <c r="D1736" s="1" t="s">
        <v>293</v>
      </c>
      <c r="E1736" s="2"/>
      <c r="F1736" s="3">
        <v>1</v>
      </c>
      <c r="G1736" s="2">
        <v>2</v>
      </c>
      <c r="H1736" s="3">
        <v>15</v>
      </c>
      <c r="I1736" s="68" t="str">
        <f>VLOOKUP(C1736,СПРАВОЧНИК!B:D,2,0)</f>
        <v>ЯПОНИЯ</v>
      </c>
      <c r="J1736" s="68" t="str">
        <f>VLOOKUP(C1736,СПРАВОЧНИК!B:D,3,0)</f>
        <v>ИНОМАРКИ</v>
      </c>
      <c r="K1736" s="69" t="str">
        <f>VLOOKUP(СВОД2023[[#This Row],[ФО]],СПРАВОЧНИК!H:P,2,0)</f>
        <v>Сибирский ФО</v>
      </c>
    </row>
    <row r="1737" spans="1:11" x14ac:dyDescent="0.2">
      <c r="A1737" t="s">
        <v>649</v>
      </c>
      <c r="B1737" t="s">
        <v>643</v>
      </c>
      <c r="C1737" s="1" t="s">
        <v>291</v>
      </c>
      <c r="D1737" s="1" t="s">
        <v>294</v>
      </c>
      <c r="E1737" s="2"/>
      <c r="F1737" s="3">
        <v>1</v>
      </c>
      <c r="G1737" s="2">
        <v>1</v>
      </c>
      <c r="H1737" s="3">
        <v>32</v>
      </c>
      <c r="I1737" s="68" t="str">
        <f>VLOOKUP(C1737,СПРАВОЧНИК!B:D,2,0)</f>
        <v>ЯПОНИЯ</v>
      </c>
      <c r="J1737" s="68" t="str">
        <f>VLOOKUP(C1737,СПРАВОЧНИК!B:D,3,0)</f>
        <v>ИНОМАРКИ</v>
      </c>
      <c r="K1737" s="69" t="str">
        <f>VLOOKUP(СВОД2023[[#This Row],[ФО]],СПРАВОЧНИК!H:P,2,0)</f>
        <v>Сибирский ФО</v>
      </c>
    </row>
    <row r="1738" spans="1:11" x14ac:dyDescent="0.2">
      <c r="A1738" t="s">
        <v>649</v>
      </c>
      <c r="B1738" t="s">
        <v>643</v>
      </c>
      <c r="C1738" s="1" t="s">
        <v>291</v>
      </c>
      <c r="D1738" s="1" t="s">
        <v>295</v>
      </c>
      <c r="E1738" s="2"/>
      <c r="F1738" s="3"/>
      <c r="G1738" s="2">
        <v>1</v>
      </c>
      <c r="H1738" s="3"/>
      <c r="I1738" s="68" t="str">
        <f>VLOOKUP(C1738,СПРАВОЧНИК!B:D,2,0)</f>
        <v>ЯПОНИЯ</v>
      </c>
      <c r="J1738" s="68" t="str">
        <f>VLOOKUP(C1738,СПРАВОЧНИК!B:D,3,0)</f>
        <v>ИНОМАРКИ</v>
      </c>
      <c r="K1738" s="69" t="str">
        <f>VLOOKUP(СВОД2023[[#This Row],[ФО]],СПРАВОЧНИК!H:P,2,0)</f>
        <v>Сибирский ФО</v>
      </c>
    </row>
    <row r="1739" spans="1:11" x14ac:dyDescent="0.2">
      <c r="A1739" t="s">
        <v>649</v>
      </c>
      <c r="B1739" t="s">
        <v>643</v>
      </c>
      <c r="C1739" s="1" t="s">
        <v>291</v>
      </c>
      <c r="D1739" s="1" t="s">
        <v>296</v>
      </c>
      <c r="E1739" s="2"/>
      <c r="F1739" s="3">
        <v>2</v>
      </c>
      <c r="G1739" s="2">
        <v>6</v>
      </c>
      <c r="H1739" s="3">
        <v>23</v>
      </c>
      <c r="I1739" s="68" t="str">
        <f>VLOOKUP(C1739,СПРАВОЧНИК!B:D,2,0)</f>
        <v>ЯПОНИЯ</v>
      </c>
      <c r="J1739" s="68" t="str">
        <f>VLOOKUP(C1739,СПРАВОЧНИК!B:D,3,0)</f>
        <v>ИНОМАРКИ</v>
      </c>
      <c r="K1739" s="69" t="str">
        <f>VLOOKUP(СВОД2023[[#This Row],[ФО]],СПРАВОЧНИК!H:P,2,0)</f>
        <v>Сибирский ФО</v>
      </c>
    </row>
    <row r="1740" spans="1:11" x14ac:dyDescent="0.2">
      <c r="A1740" t="s">
        <v>649</v>
      </c>
      <c r="B1740" t="s">
        <v>643</v>
      </c>
      <c r="C1740" s="1" t="s">
        <v>300</v>
      </c>
      <c r="D1740" s="1" t="s">
        <v>301</v>
      </c>
      <c r="E1740" s="2"/>
      <c r="F1740" s="3">
        <v>2</v>
      </c>
      <c r="G1740" s="2"/>
      <c r="H1740" s="3">
        <v>14</v>
      </c>
      <c r="I1740" s="68" t="str">
        <f>VLOOKUP(C1740,СПРАВОЧНИК!B:D,2,0)</f>
        <v>ЯПОНИЯ</v>
      </c>
      <c r="J1740" s="68" t="str">
        <f>VLOOKUP(C1740,СПРАВОЧНИК!B:D,3,0)</f>
        <v>ИНОМАРКИ</v>
      </c>
      <c r="K1740" s="69" t="str">
        <f>VLOOKUP(СВОД2023[[#This Row],[ФО]],СПРАВОЧНИК!H:P,2,0)</f>
        <v>Сибирский ФО</v>
      </c>
    </row>
    <row r="1741" spans="1:11" x14ac:dyDescent="0.2">
      <c r="A1741" t="s">
        <v>649</v>
      </c>
      <c r="B1741" t="s">
        <v>643</v>
      </c>
      <c r="C1741" s="1" t="s">
        <v>302</v>
      </c>
      <c r="D1741" s="1" t="s">
        <v>304</v>
      </c>
      <c r="E1741" s="2"/>
      <c r="F1741" s="3"/>
      <c r="G1741" s="2">
        <v>6</v>
      </c>
      <c r="H1741" s="3"/>
      <c r="I1741" s="68" t="str">
        <f>VLOOKUP(C1741,СПРАВОЧНИК!B:D,2,0)</f>
        <v>КИТАЙ</v>
      </c>
      <c r="J1741" s="68" t="str">
        <f>VLOOKUP(C1741,СПРАВОЧНИК!B:D,3,0)</f>
        <v>ИНОМАРКИ</v>
      </c>
      <c r="K1741" s="69" t="str">
        <f>VLOOKUP(СВОД2023[[#This Row],[ФО]],СПРАВОЧНИК!H:P,2,0)</f>
        <v>Сибирский ФО</v>
      </c>
    </row>
    <row r="1742" spans="1:11" x14ac:dyDescent="0.2">
      <c r="A1742" t="s">
        <v>649</v>
      </c>
      <c r="B1742" t="s">
        <v>643</v>
      </c>
      <c r="C1742" s="1" t="s">
        <v>302</v>
      </c>
      <c r="D1742" s="1" t="s">
        <v>305</v>
      </c>
      <c r="E1742" s="2">
        <v>7</v>
      </c>
      <c r="F1742" s="3">
        <v>2</v>
      </c>
      <c r="G1742" s="2">
        <v>32</v>
      </c>
      <c r="H1742" s="3">
        <v>8</v>
      </c>
      <c r="I1742" s="68" t="str">
        <f>VLOOKUP(C1742,СПРАВОЧНИК!B:D,2,0)</f>
        <v>КИТАЙ</v>
      </c>
      <c r="J1742" s="68" t="str">
        <f>VLOOKUP(C1742,СПРАВОЧНИК!B:D,3,0)</f>
        <v>ИНОМАРКИ</v>
      </c>
      <c r="K1742" s="69" t="str">
        <f>VLOOKUP(СВОД2023[[#This Row],[ФО]],СПРАВОЧНИК!H:P,2,0)</f>
        <v>Сибирский ФО</v>
      </c>
    </row>
    <row r="1743" spans="1:11" x14ac:dyDescent="0.2">
      <c r="A1743" t="s">
        <v>649</v>
      </c>
      <c r="B1743" t="s">
        <v>643</v>
      </c>
      <c r="C1743" s="1" t="s">
        <v>302</v>
      </c>
      <c r="D1743" s="1" t="s">
        <v>306</v>
      </c>
      <c r="E1743" s="2">
        <v>9</v>
      </c>
      <c r="F1743" s="3"/>
      <c r="G1743" s="2">
        <v>39</v>
      </c>
      <c r="H1743" s="3"/>
      <c r="I1743" s="68" t="str">
        <f>VLOOKUP(C1743,СПРАВОЧНИК!B:D,2,0)</f>
        <v>КИТАЙ</v>
      </c>
      <c r="J1743" s="68" t="str">
        <f>VLOOKUP(C1743,СПРАВОЧНИК!B:D,3,0)</f>
        <v>ИНОМАРКИ</v>
      </c>
      <c r="K1743" s="69" t="str">
        <f>VLOOKUP(СВОД2023[[#This Row],[ФО]],СПРАВОЧНИК!H:P,2,0)</f>
        <v>Сибирский ФО</v>
      </c>
    </row>
    <row r="1744" spans="1:11" x14ac:dyDescent="0.2">
      <c r="A1744" t="s">
        <v>649</v>
      </c>
      <c r="B1744" t="s">
        <v>643</v>
      </c>
      <c r="C1744" s="1" t="s">
        <v>302</v>
      </c>
      <c r="D1744" s="1" t="s">
        <v>936</v>
      </c>
      <c r="E1744" s="2">
        <v>2</v>
      </c>
      <c r="F1744" s="3"/>
      <c r="G1744" s="2">
        <v>2</v>
      </c>
      <c r="H1744" s="3"/>
      <c r="I1744" s="68" t="str">
        <f>VLOOKUP(C1744,СПРАВОЧНИК!B:D,2,0)</f>
        <v>КИТАЙ</v>
      </c>
      <c r="J1744" s="68" t="str">
        <f>VLOOKUP(C1744,СПРАВОЧНИК!B:D,3,0)</f>
        <v>ИНОМАРКИ</v>
      </c>
      <c r="K1744" s="69" t="str">
        <f>VLOOKUP(СВОД2023[[#This Row],[ФО]],СПРАВОЧНИК!H:P,2,0)</f>
        <v>Сибирский ФО</v>
      </c>
    </row>
    <row r="1745" spans="1:11" x14ac:dyDescent="0.2">
      <c r="A1745" t="s">
        <v>649</v>
      </c>
      <c r="B1745" t="s">
        <v>643</v>
      </c>
      <c r="C1745" s="1" t="s">
        <v>302</v>
      </c>
      <c r="D1745" s="1" t="s">
        <v>308</v>
      </c>
      <c r="E1745" s="2"/>
      <c r="F1745" s="3"/>
      <c r="G1745" s="2">
        <v>3</v>
      </c>
      <c r="H1745" s="3"/>
      <c r="I1745" s="68" t="str">
        <f>VLOOKUP(C1745,СПРАВОЧНИК!B:D,2,0)</f>
        <v>КИТАЙ</v>
      </c>
      <c r="J1745" s="68" t="str">
        <f>VLOOKUP(C1745,СПРАВОЧНИК!B:D,3,0)</f>
        <v>ИНОМАРКИ</v>
      </c>
      <c r="K1745" s="69" t="str">
        <f>VLOOKUP(СВОД2023[[#This Row],[ФО]],СПРАВОЧНИК!H:P,2,0)</f>
        <v>Сибирский ФО</v>
      </c>
    </row>
    <row r="1746" spans="1:11" x14ac:dyDescent="0.2">
      <c r="A1746" t="s">
        <v>649</v>
      </c>
      <c r="B1746" t="s">
        <v>643</v>
      </c>
      <c r="C1746" s="1" t="s">
        <v>302</v>
      </c>
      <c r="D1746" s="1" t="s">
        <v>309</v>
      </c>
      <c r="E1746" s="2"/>
      <c r="F1746" s="3"/>
      <c r="G1746" s="2"/>
      <c r="H1746" s="3">
        <v>2</v>
      </c>
      <c r="I1746" s="68" t="str">
        <f>VLOOKUP(C1746,СПРАВОЧНИК!B:D,2,0)</f>
        <v>КИТАЙ</v>
      </c>
      <c r="J1746" s="68" t="str">
        <f>VLOOKUP(C1746,СПРАВОЧНИК!B:D,3,0)</f>
        <v>ИНОМАРКИ</v>
      </c>
      <c r="K1746" s="69" t="str">
        <f>VLOOKUP(СВОД2023[[#This Row],[ФО]],СПРАВОЧНИК!H:P,2,0)</f>
        <v>Сибирский ФО</v>
      </c>
    </row>
    <row r="1747" spans="1:11" x14ac:dyDescent="0.2">
      <c r="A1747" t="s">
        <v>649</v>
      </c>
      <c r="B1747" t="s">
        <v>643</v>
      </c>
      <c r="C1747" s="1" t="s">
        <v>302</v>
      </c>
      <c r="D1747" s="1" t="s">
        <v>311</v>
      </c>
      <c r="E1747" s="2"/>
      <c r="F1747" s="3">
        <v>2</v>
      </c>
      <c r="G1747" s="2">
        <v>1</v>
      </c>
      <c r="H1747" s="3">
        <v>3</v>
      </c>
      <c r="I1747" s="68" t="str">
        <f>VLOOKUP(C1747,СПРАВОЧНИК!B:D,2,0)</f>
        <v>КИТАЙ</v>
      </c>
      <c r="J1747" s="68" t="str">
        <f>VLOOKUP(C1747,СПРАВОЧНИК!B:D,3,0)</f>
        <v>ИНОМАРКИ</v>
      </c>
      <c r="K1747" s="69" t="str">
        <f>VLOOKUP(СВОД2023[[#This Row],[ФО]],СПРАВОЧНИК!H:P,2,0)</f>
        <v>Сибирский ФО</v>
      </c>
    </row>
    <row r="1748" spans="1:11" x14ac:dyDescent="0.2">
      <c r="A1748" t="s">
        <v>649</v>
      </c>
      <c r="B1748" t="s">
        <v>643</v>
      </c>
      <c r="C1748" s="1" t="s">
        <v>313</v>
      </c>
      <c r="D1748" s="1" t="s">
        <v>314</v>
      </c>
      <c r="E1748" s="2"/>
      <c r="F1748" s="3"/>
      <c r="G1748" s="2">
        <v>1</v>
      </c>
      <c r="H1748" s="3"/>
      <c r="I1748" s="68" t="str">
        <f>VLOOKUP(C1748,СПРАВОЧНИК!B:D,2,0)</f>
        <v>ЕВРОПА</v>
      </c>
      <c r="J1748" s="68" t="str">
        <f>VLOOKUP(C1748,СПРАВОЧНИК!B:D,3,0)</f>
        <v>ИНОМАРКИ</v>
      </c>
      <c r="K1748" s="69" t="str">
        <f>VLOOKUP(СВОД2023[[#This Row],[ФО]],СПРАВОЧНИК!H:P,2,0)</f>
        <v>Сибирский ФО</v>
      </c>
    </row>
    <row r="1749" spans="1:11" x14ac:dyDescent="0.2">
      <c r="A1749" t="s">
        <v>649</v>
      </c>
      <c r="B1749" t="s">
        <v>643</v>
      </c>
      <c r="C1749" s="1" t="s">
        <v>313</v>
      </c>
      <c r="D1749" s="1" t="s">
        <v>315</v>
      </c>
      <c r="E1749" s="2"/>
      <c r="F1749" s="3"/>
      <c r="G1749" s="2"/>
      <c r="H1749" s="3">
        <v>5</v>
      </c>
      <c r="I1749" s="68" t="str">
        <f>VLOOKUP(C1749,СПРАВОЧНИК!B:D,2,0)</f>
        <v>ЕВРОПА</v>
      </c>
      <c r="J1749" s="68" t="str">
        <f>VLOOKUP(C1749,СПРАВОЧНИК!B:D,3,0)</f>
        <v>ИНОМАРКИ</v>
      </c>
      <c r="K1749" s="69" t="str">
        <f>VLOOKUP(СВОД2023[[#This Row],[ФО]],СПРАВОЧНИК!H:P,2,0)</f>
        <v>Сибирский ФО</v>
      </c>
    </row>
    <row r="1750" spans="1:11" x14ac:dyDescent="0.2">
      <c r="A1750" t="s">
        <v>649</v>
      </c>
      <c r="B1750" t="s">
        <v>643</v>
      </c>
      <c r="C1750" s="1" t="s">
        <v>313</v>
      </c>
      <c r="D1750" s="1" t="s">
        <v>317</v>
      </c>
      <c r="E1750" s="2"/>
      <c r="F1750" s="3">
        <v>2</v>
      </c>
      <c r="G1750" s="2"/>
      <c r="H1750" s="3">
        <v>4</v>
      </c>
      <c r="I1750" s="68" t="str">
        <f>VLOOKUP(C1750,СПРАВОЧНИК!B:D,2,0)</f>
        <v>ЕВРОПА</v>
      </c>
      <c r="J1750" s="68" t="str">
        <f>VLOOKUP(C1750,СПРАВОЧНИК!B:D,3,0)</f>
        <v>ИНОМАРКИ</v>
      </c>
      <c r="K1750" s="69" t="str">
        <f>VLOOKUP(СВОД2023[[#This Row],[ФО]],СПРАВОЧНИК!H:P,2,0)</f>
        <v>Сибирский ФО</v>
      </c>
    </row>
    <row r="1751" spans="1:11" x14ac:dyDescent="0.2">
      <c r="A1751" t="s">
        <v>649</v>
      </c>
      <c r="B1751" t="s">
        <v>643</v>
      </c>
      <c r="C1751" s="1" t="s">
        <v>319</v>
      </c>
      <c r="D1751" s="1" t="s">
        <v>320</v>
      </c>
      <c r="E1751" s="2"/>
      <c r="F1751" s="3"/>
      <c r="G1751" s="2">
        <v>1</v>
      </c>
      <c r="H1751" s="3"/>
      <c r="I1751" s="68" t="str">
        <f>VLOOKUP(C1751,СПРАВОЧНИК!B:D,2,0)</f>
        <v>США</v>
      </c>
      <c r="J1751" s="68" t="str">
        <f>VLOOKUP(C1751,СПРАВОЧНИК!B:D,3,0)</f>
        <v>ИНОМАРКИ</v>
      </c>
      <c r="K1751" s="69" t="str">
        <f>VLOOKUP(СВОД2023[[#This Row],[ФО]],СПРАВОЧНИК!H:P,2,0)</f>
        <v>Сибирский ФО</v>
      </c>
    </row>
    <row r="1752" spans="1:11" x14ac:dyDescent="0.2">
      <c r="A1752" t="s">
        <v>649</v>
      </c>
      <c r="B1752" t="s">
        <v>643</v>
      </c>
      <c r="C1752" s="1" t="s">
        <v>319</v>
      </c>
      <c r="D1752" s="1" t="s">
        <v>321</v>
      </c>
      <c r="E1752" s="2"/>
      <c r="F1752" s="3"/>
      <c r="G1752" s="2"/>
      <c r="H1752" s="3">
        <v>5</v>
      </c>
      <c r="I1752" s="68" t="str">
        <f>VLOOKUP(C1752,СПРАВОЧНИК!B:D,2,0)</f>
        <v>США</v>
      </c>
      <c r="J1752" s="68" t="str">
        <f>VLOOKUP(C1752,СПРАВОЧНИК!B:D,3,0)</f>
        <v>ИНОМАРКИ</v>
      </c>
      <c r="K1752" s="69" t="str">
        <f>VLOOKUP(СВОД2023[[#This Row],[ФО]],СПРАВОЧНИК!H:P,2,0)</f>
        <v>Сибирский ФО</v>
      </c>
    </row>
    <row r="1753" spans="1:11" x14ac:dyDescent="0.2">
      <c r="A1753" t="s">
        <v>649</v>
      </c>
      <c r="B1753" t="s">
        <v>643</v>
      </c>
      <c r="C1753" s="1" t="s">
        <v>319</v>
      </c>
      <c r="D1753" s="1" t="s">
        <v>322</v>
      </c>
      <c r="E1753" s="2">
        <v>5</v>
      </c>
      <c r="F1753" s="3"/>
      <c r="G1753" s="2">
        <v>11</v>
      </c>
      <c r="H1753" s="3">
        <v>10</v>
      </c>
      <c r="I1753" s="68" t="str">
        <f>VLOOKUP(C1753,СПРАВОЧНИК!B:D,2,0)</f>
        <v>США</v>
      </c>
      <c r="J1753" s="68" t="str">
        <f>VLOOKUP(C1753,СПРАВОЧНИК!B:D,3,0)</f>
        <v>ИНОМАРКИ</v>
      </c>
      <c r="K1753" s="69" t="str">
        <f>VLOOKUP(СВОД2023[[#This Row],[ФО]],СПРАВОЧНИК!H:P,2,0)</f>
        <v>Сибирский ФО</v>
      </c>
    </row>
    <row r="1754" spans="1:11" x14ac:dyDescent="0.2">
      <c r="A1754" t="s">
        <v>649</v>
      </c>
      <c r="B1754" t="s">
        <v>643</v>
      </c>
      <c r="C1754" s="1" t="s">
        <v>319</v>
      </c>
      <c r="D1754" s="1" t="s">
        <v>324</v>
      </c>
      <c r="E1754" s="2"/>
      <c r="F1754" s="3"/>
      <c r="G1754" s="2">
        <v>1</v>
      </c>
      <c r="H1754" s="3"/>
      <c r="I1754" s="68" t="str">
        <f>VLOOKUP(C1754,СПРАВОЧНИК!B:D,2,0)</f>
        <v>США</v>
      </c>
      <c r="J1754" s="68" t="str">
        <f>VLOOKUP(C1754,СПРАВОЧНИК!B:D,3,0)</f>
        <v>ИНОМАРКИ</v>
      </c>
      <c r="K1754" s="69" t="str">
        <f>VLOOKUP(СВОД2023[[#This Row],[ФО]],СПРАВОЧНИК!H:P,2,0)</f>
        <v>Сибирский ФО</v>
      </c>
    </row>
    <row r="1755" spans="1:11" x14ac:dyDescent="0.2">
      <c r="A1755" t="s">
        <v>649</v>
      </c>
      <c r="B1755" t="s">
        <v>643</v>
      </c>
      <c r="C1755" s="1" t="s">
        <v>319</v>
      </c>
      <c r="D1755" s="1" t="s">
        <v>325</v>
      </c>
      <c r="E1755" s="2"/>
      <c r="F1755" s="3">
        <v>2</v>
      </c>
      <c r="G1755" s="2">
        <v>12</v>
      </c>
      <c r="H1755" s="3">
        <v>6</v>
      </c>
      <c r="I1755" s="68" t="str">
        <f>VLOOKUP(C1755,СПРАВОЧНИК!B:D,2,0)</f>
        <v>США</v>
      </c>
      <c r="J1755" s="68" t="str">
        <f>VLOOKUP(C1755,СПРАВОЧНИК!B:D,3,0)</f>
        <v>ИНОМАРКИ</v>
      </c>
      <c r="K1755" s="69" t="str">
        <f>VLOOKUP(СВОД2023[[#This Row],[ФО]],СПРАВОЧНИК!H:P,2,0)</f>
        <v>Сибирский ФО</v>
      </c>
    </row>
    <row r="1756" spans="1:11" x14ac:dyDescent="0.2">
      <c r="A1756" t="s">
        <v>649</v>
      </c>
      <c r="B1756" t="s">
        <v>643</v>
      </c>
      <c r="C1756" s="1" t="s">
        <v>615</v>
      </c>
      <c r="D1756" s="1" t="s">
        <v>1013</v>
      </c>
      <c r="E1756" s="2">
        <v>1</v>
      </c>
      <c r="F1756" s="3"/>
      <c r="G1756" s="2">
        <v>1</v>
      </c>
      <c r="H1756" s="3"/>
      <c r="I1756" s="68" t="str">
        <f>VLOOKUP(C1756,СПРАВОЧНИК!B:D,2,0)</f>
        <v>КИТАЙ</v>
      </c>
      <c r="J1756" s="68" t="str">
        <f>VLOOKUP(C1756,СПРАВОЧНИК!B:D,3,0)</f>
        <v>ИНОМАРКИ</v>
      </c>
      <c r="K1756" s="69" t="str">
        <f>VLOOKUP(СВОД2023[[#This Row],[ФО]],СПРАВОЧНИК!H:P,2,0)</f>
        <v>Сибирский ФО</v>
      </c>
    </row>
    <row r="1757" spans="1:11" x14ac:dyDescent="0.2">
      <c r="A1757" t="s">
        <v>649</v>
      </c>
      <c r="B1757" t="s">
        <v>643</v>
      </c>
      <c r="C1757" s="1" t="s">
        <v>615</v>
      </c>
      <c r="D1757" s="1" t="s">
        <v>1014</v>
      </c>
      <c r="E1757" s="2">
        <v>1</v>
      </c>
      <c r="F1757" s="3"/>
      <c r="G1757" s="2">
        <v>2</v>
      </c>
      <c r="H1757" s="3"/>
      <c r="I1757" s="68" t="str">
        <f>VLOOKUP(C1757,СПРАВОЧНИК!B:D,2,0)</f>
        <v>КИТАЙ</v>
      </c>
      <c r="J1757" s="68" t="str">
        <f>VLOOKUP(C1757,СПРАВОЧНИК!B:D,3,0)</f>
        <v>ИНОМАРКИ</v>
      </c>
      <c r="K1757" s="69" t="str">
        <f>VLOOKUP(СВОД2023[[#This Row],[ФО]],СПРАВОЧНИК!H:P,2,0)</f>
        <v>Сибирский ФО</v>
      </c>
    </row>
    <row r="1758" spans="1:11" x14ac:dyDescent="0.2">
      <c r="A1758" t="s">
        <v>649</v>
      </c>
      <c r="B1758" t="s">
        <v>643</v>
      </c>
      <c r="C1758" s="1" t="s">
        <v>328</v>
      </c>
      <c r="D1758" s="1" t="s">
        <v>329</v>
      </c>
      <c r="E1758" s="2">
        <v>6</v>
      </c>
      <c r="F1758" s="3"/>
      <c r="G1758" s="2">
        <v>15</v>
      </c>
      <c r="H1758" s="3"/>
      <c r="I1758" s="68" t="str">
        <f>VLOOKUP(C1758,СПРАВОЧНИК!B:D,2,0)</f>
        <v>КИТАЙ</v>
      </c>
      <c r="J1758" s="68" t="str">
        <f>VLOOKUP(C1758,СПРАВОЧНИК!B:D,3,0)</f>
        <v>ИНОМАРКИ</v>
      </c>
      <c r="K1758" s="69" t="str">
        <f>VLOOKUP(СВОД2023[[#This Row],[ФО]],СПРАВОЧНИК!H:P,2,0)</f>
        <v>Сибирский ФО</v>
      </c>
    </row>
    <row r="1759" spans="1:11" x14ac:dyDescent="0.2">
      <c r="A1759" t="s">
        <v>649</v>
      </c>
      <c r="B1759" t="s">
        <v>643</v>
      </c>
      <c r="C1759" s="1" t="s">
        <v>331</v>
      </c>
      <c r="D1759" s="1" t="s">
        <v>937</v>
      </c>
      <c r="E1759" s="2">
        <v>4</v>
      </c>
      <c r="F1759" s="3">
        <v>11</v>
      </c>
      <c r="G1759" s="2">
        <v>14</v>
      </c>
      <c r="H1759" s="3">
        <v>54</v>
      </c>
      <c r="I1759" s="68" t="str">
        <f>VLOOKUP(C1759,СПРАВОЧНИК!B:D,2,0)</f>
        <v>КОРЕЯ</v>
      </c>
      <c r="J1759" s="68" t="str">
        <f>VLOOKUP(C1759,СПРАВОЧНИК!B:D,3,0)</f>
        <v>ИНОМАРКИ</v>
      </c>
      <c r="K1759" s="69" t="str">
        <f>VLOOKUP(СВОД2023[[#This Row],[ФО]],СПРАВОЧНИК!H:P,2,0)</f>
        <v>Сибирский ФО</v>
      </c>
    </row>
    <row r="1760" spans="1:11" x14ac:dyDescent="0.2">
      <c r="A1760" t="s">
        <v>649</v>
      </c>
      <c r="B1760" t="s">
        <v>643</v>
      </c>
      <c r="C1760" s="1" t="s">
        <v>331</v>
      </c>
      <c r="D1760" s="1" t="s">
        <v>938</v>
      </c>
      <c r="E1760" s="2">
        <v>10</v>
      </c>
      <c r="F1760" s="3">
        <v>8</v>
      </c>
      <c r="G1760" s="2">
        <v>68</v>
      </c>
      <c r="H1760" s="3">
        <v>130</v>
      </c>
      <c r="I1760" s="68" t="str">
        <f>VLOOKUP(C1760,СПРАВОЧНИК!B:D,2,0)</f>
        <v>КОРЕЯ</v>
      </c>
      <c r="J1760" s="68" t="str">
        <f>VLOOKUP(C1760,СПРАВОЧНИК!B:D,3,0)</f>
        <v>ИНОМАРКИ</v>
      </c>
      <c r="K1760" s="69" t="str">
        <f>VLOOKUP(СВОД2023[[#This Row],[ФО]],СПРАВОЧНИК!H:P,2,0)</f>
        <v>Сибирский ФО</v>
      </c>
    </row>
    <row r="1761" spans="1:11" x14ac:dyDescent="0.2">
      <c r="A1761" t="s">
        <v>649</v>
      </c>
      <c r="B1761" t="s">
        <v>643</v>
      </c>
      <c r="C1761" s="1" t="s">
        <v>331</v>
      </c>
      <c r="D1761" s="1" t="s">
        <v>939</v>
      </c>
      <c r="E1761" s="2">
        <v>4</v>
      </c>
      <c r="F1761" s="3">
        <v>31</v>
      </c>
      <c r="G1761" s="2">
        <v>58</v>
      </c>
      <c r="H1761" s="3">
        <v>236</v>
      </c>
      <c r="I1761" s="68" t="str">
        <f>VLOOKUP(C1761,СПРАВОЧНИК!B:D,2,0)</f>
        <v>КОРЕЯ</v>
      </c>
      <c r="J1761" s="68" t="str">
        <f>VLOOKUP(C1761,СПРАВОЧНИК!B:D,3,0)</f>
        <v>ИНОМАРКИ</v>
      </c>
      <c r="K1761" s="69" t="str">
        <f>VLOOKUP(СВОД2023[[#This Row],[ФО]],СПРАВОЧНИК!H:P,2,0)</f>
        <v>Сибирский ФО</v>
      </c>
    </row>
    <row r="1762" spans="1:11" x14ac:dyDescent="0.2">
      <c r="A1762" t="s">
        <v>649</v>
      </c>
      <c r="B1762" t="s">
        <v>643</v>
      </c>
      <c r="C1762" s="1" t="s">
        <v>331</v>
      </c>
      <c r="D1762" s="1" t="s">
        <v>333</v>
      </c>
      <c r="E1762" s="2">
        <v>2</v>
      </c>
      <c r="F1762" s="3"/>
      <c r="G1762" s="2">
        <v>5</v>
      </c>
      <c r="H1762" s="3"/>
      <c r="I1762" s="68" t="str">
        <f>VLOOKUP(C1762,СПРАВОЧНИК!B:D,2,0)</f>
        <v>КОРЕЯ</v>
      </c>
      <c r="J1762" s="68" t="str">
        <f>VLOOKUP(C1762,СПРАВОЧНИК!B:D,3,0)</f>
        <v>ИНОМАРКИ</v>
      </c>
      <c r="K1762" s="69" t="str">
        <f>VLOOKUP(СВОД2023[[#This Row],[ФО]],СПРАВОЧНИК!H:P,2,0)</f>
        <v>Сибирский ФО</v>
      </c>
    </row>
    <row r="1763" spans="1:11" x14ac:dyDescent="0.2">
      <c r="A1763" t="s">
        <v>649</v>
      </c>
      <c r="B1763" t="s">
        <v>643</v>
      </c>
      <c r="C1763" s="1" t="s">
        <v>331</v>
      </c>
      <c r="D1763" s="1" t="s">
        <v>334</v>
      </c>
      <c r="E1763" s="2">
        <v>8</v>
      </c>
      <c r="F1763" s="3">
        <v>12</v>
      </c>
      <c r="G1763" s="2">
        <v>58</v>
      </c>
      <c r="H1763" s="3">
        <v>92</v>
      </c>
      <c r="I1763" s="68" t="str">
        <f>VLOOKUP(C1763,СПРАВОЧНИК!B:D,2,0)</f>
        <v>КОРЕЯ</v>
      </c>
      <c r="J1763" s="68" t="str">
        <f>VLOOKUP(C1763,СПРАВОЧНИК!B:D,3,0)</f>
        <v>ИНОМАРКИ</v>
      </c>
      <c r="K1763" s="69" t="str">
        <f>VLOOKUP(СВОД2023[[#This Row],[ФО]],СПРАВОЧНИК!H:P,2,0)</f>
        <v>Сибирский ФО</v>
      </c>
    </row>
    <row r="1764" spans="1:11" x14ac:dyDescent="0.2">
      <c r="A1764" t="s">
        <v>649</v>
      </c>
      <c r="B1764" t="s">
        <v>643</v>
      </c>
      <c r="C1764" s="1" t="s">
        <v>331</v>
      </c>
      <c r="D1764" s="1" t="s">
        <v>336</v>
      </c>
      <c r="E1764" s="2"/>
      <c r="F1764" s="3"/>
      <c r="G1764" s="2">
        <v>3</v>
      </c>
      <c r="H1764" s="3"/>
      <c r="I1764" s="68" t="str">
        <f>VLOOKUP(C1764,СПРАВОЧНИК!B:D,2,0)</f>
        <v>КОРЕЯ</v>
      </c>
      <c r="J1764" s="68" t="str">
        <f>VLOOKUP(C1764,СПРАВОЧНИК!B:D,3,0)</f>
        <v>ИНОМАРКИ</v>
      </c>
      <c r="K1764" s="69" t="str">
        <f>VLOOKUP(СВОД2023[[#This Row],[ФО]],СПРАВОЧНИК!H:P,2,0)</f>
        <v>Сибирский ФО</v>
      </c>
    </row>
    <row r="1765" spans="1:11" x14ac:dyDescent="0.2">
      <c r="A1765" t="s">
        <v>649</v>
      </c>
      <c r="B1765" t="s">
        <v>643</v>
      </c>
      <c r="C1765" s="1" t="s">
        <v>331</v>
      </c>
      <c r="D1765" s="1" t="s">
        <v>337</v>
      </c>
      <c r="E1765" s="2"/>
      <c r="F1765" s="3"/>
      <c r="G1765" s="2">
        <v>1</v>
      </c>
      <c r="H1765" s="3"/>
      <c r="I1765" s="68" t="str">
        <f>VLOOKUP(C1765,СПРАВОЧНИК!B:D,2,0)</f>
        <v>КОРЕЯ</v>
      </c>
      <c r="J1765" s="68" t="str">
        <f>VLOOKUP(C1765,СПРАВОЧНИК!B:D,3,0)</f>
        <v>ИНОМАРКИ</v>
      </c>
      <c r="K1765" s="69" t="str">
        <f>VLOOKUP(СВОД2023[[#This Row],[ФО]],СПРАВОЧНИК!H:P,2,0)</f>
        <v>Сибирский ФО</v>
      </c>
    </row>
    <row r="1766" spans="1:11" x14ac:dyDescent="0.2">
      <c r="A1766" t="s">
        <v>649</v>
      </c>
      <c r="B1766" t="s">
        <v>643</v>
      </c>
      <c r="C1766" s="1" t="s">
        <v>331</v>
      </c>
      <c r="D1766" s="1" t="s">
        <v>339</v>
      </c>
      <c r="E1766" s="2">
        <v>1</v>
      </c>
      <c r="F1766" s="3"/>
      <c r="G1766" s="2">
        <v>1</v>
      </c>
      <c r="H1766" s="3"/>
      <c r="I1766" s="68" t="str">
        <f>VLOOKUP(C1766,СПРАВОЧНИК!B:D,2,0)</f>
        <v>КОРЕЯ</v>
      </c>
      <c r="J1766" s="68" t="str">
        <f>VLOOKUP(C1766,СПРАВОЧНИК!B:D,3,0)</f>
        <v>ИНОМАРКИ</v>
      </c>
      <c r="K1766" s="69" t="str">
        <f>VLOOKUP(СВОД2023[[#This Row],[ФО]],СПРАВОЧНИК!H:P,2,0)</f>
        <v>Сибирский ФО</v>
      </c>
    </row>
    <row r="1767" spans="1:11" x14ac:dyDescent="0.2">
      <c r="A1767" t="s">
        <v>649</v>
      </c>
      <c r="B1767" t="s">
        <v>643</v>
      </c>
      <c r="C1767" s="1" t="s">
        <v>331</v>
      </c>
      <c r="D1767" s="1" t="s">
        <v>340</v>
      </c>
      <c r="E1767" s="2"/>
      <c r="F1767" s="3"/>
      <c r="G1767" s="2">
        <v>2</v>
      </c>
      <c r="H1767" s="3"/>
      <c r="I1767" s="68" t="str">
        <f>VLOOKUP(C1767,СПРАВОЧНИК!B:D,2,0)</f>
        <v>КОРЕЯ</v>
      </c>
      <c r="J1767" s="68" t="str">
        <f>VLOOKUP(C1767,СПРАВОЧНИК!B:D,3,0)</f>
        <v>ИНОМАРКИ</v>
      </c>
      <c r="K1767" s="69" t="str">
        <f>VLOOKUP(СВОД2023[[#This Row],[ФО]],СПРАВОЧНИК!H:P,2,0)</f>
        <v>Сибирский ФО</v>
      </c>
    </row>
    <row r="1768" spans="1:11" x14ac:dyDescent="0.2">
      <c r="A1768" t="s">
        <v>649</v>
      </c>
      <c r="B1768" t="s">
        <v>643</v>
      </c>
      <c r="C1768" s="1" t="s">
        <v>331</v>
      </c>
      <c r="D1768" s="1" t="s">
        <v>942</v>
      </c>
      <c r="E1768" s="2">
        <v>10</v>
      </c>
      <c r="F1768" s="3">
        <v>3</v>
      </c>
      <c r="G1768" s="2">
        <v>37</v>
      </c>
      <c r="H1768" s="3">
        <v>18</v>
      </c>
      <c r="I1768" s="68" t="str">
        <f>VLOOKUP(C1768,СПРАВОЧНИК!B:D,2,0)</f>
        <v>КОРЕЯ</v>
      </c>
      <c r="J1768" s="68" t="str">
        <f>VLOOKUP(C1768,СПРАВОЧНИК!B:D,3,0)</f>
        <v>ИНОМАРКИ</v>
      </c>
      <c r="K1768" s="69" t="str">
        <f>VLOOKUP(СВОД2023[[#This Row],[ФО]],СПРАВОЧНИК!H:P,2,0)</f>
        <v>Сибирский ФО</v>
      </c>
    </row>
    <row r="1769" spans="1:11" x14ac:dyDescent="0.2">
      <c r="A1769" t="s">
        <v>649</v>
      </c>
      <c r="B1769" t="s">
        <v>643</v>
      </c>
      <c r="C1769" s="1" t="s">
        <v>331</v>
      </c>
      <c r="D1769" s="1" t="s">
        <v>943</v>
      </c>
      <c r="E1769" s="2"/>
      <c r="F1769" s="3">
        <v>5</v>
      </c>
      <c r="G1769" s="2">
        <v>24</v>
      </c>
      <c r="H1769" s="3">
        <v>33</v>
      </c>
      <c r="I1769" s="68" t="str">
        <f>VLOOKUP(C1769,СПРАВОЧНИК!B:D,2,0)</f>
        <v>КОРЕЯ</v>
      </c>
      <c r="J1769" s="68" t="str">
        <f>VLOOKUP(C1769,СПРАВОЧНИК!B:D,3,0)</f>
        <v>ИНОМАРКИ</v>
      </c>
      <c r="K1769" s="69" t="str">
        <f>VLOOKUP(СВОД2023[[#This Row],[ФО]],СПРАВОЧНИК!H:P,2,0)</f>
        <v>Сибирский ФО</v>
      </c>
    </row>
    <row r="1770" spans="1:11" x14ac:dyDescent="0.2">
      <c r="A1770" t="s">
        <v>649</v>
      </c>
      <c r="B1770" t="s">
        <v>643</v>
      </c>
      <c r="C1770" s="1" t="s">
        <v>331</v>
      </c>
      <c r="D1770" s="1" t="s">
        <v>944</v>
      </c>
      <c r="E1770" s="2">
        <v>11</v>
      </c>
      <c r="F1770" s="3">
        <v>109</v>
      </c>
      <c r="G1770" s="2">
        <v>98</v>
      </c>
      <c r="H1770" s="3">
        <v>1337</v>
      </c>
      <c r="I1770" s="68" t="str">
        <f>VLOOKUP(C1770,СПРАВОЧНИК!B:D,2,0)</f>
        <v>КОРЕЯ</v>
      </c>
      <c r="J1770" s="68" t="str">
        <f>VLOOKUP(C1770,СПРАВОЧНИК!B:D,3,0)</f>
        <v>ИНОМАРКИ</v>
      </c>
      <c r="K1770" s="69" t="str">
        <f>VLOOKUP(СВОД2023[[#This Row],[ФО]],СПРАВОЧНИК!H:P,2,0)</f>
        <v>Сибирский ФО</v>
      </c>
    </row>
    <row r="1771" spans="1:11" x14ac:dyDescent="0.2">
      <c r="A1771" t="s">
        <v>649</v>
      </c>
      <c r="B1771" t="s">
        <v>643</v>
      </c>
      <c r="C1771" s="1" t="s">
        <v>331</v>
      </c>
      <c r="D1771" s="1" t="s">
        <v>945</v>
      </c>
      <c r="E1771" s="2">
        <v>12</v>
      </c>
      <c r="F1771" s="3">
        <v>58</v>
      </c>
      <c r="G1771" s="2">
        <v>72</v>
      </c>
      <c r="H1771" s="3">
        <v>451</v>
      </c>
      <c r="I1771" s="68" t="str">
        <f>VLOOKUP(C1771,СПРАВОЧНИК!B:D,2,0)</f>
        <v>КОРЕЯ</v>
      </c>
      <c r="J1771" s="68" t="str">
        <f>VLOOKUP(C1771,СПРАВОЧНИК!B:D,3,0)</f>
        <v>ИНОМАРКИ</v>
      </c>
      <c r="K1771" s="69" t="str">
        <f>VLOOKUP(СВОД2023[[#This Row],[ФО]],СПРАВОЧНИК!H:P,2,0)</f>
        <v>Сибирский ФО</v>
      </c>
    </row>
    <row r="1772" spans="1:11" x14ac:dyDescent="0.2">
      <c r="A1772" t="s">
        <v>649</v>
      </c>
      <c r="B1772" t="s">
        <v>643</v>
      </c>
      <c r="C1772" s="1" t="s">
        <v>331</v>
      </c>
      <c r="D1772" s="1" t="s">
        <v>946</v>
      </c>
      <c r="E1772" s="2">
        <v>16</v>
      </c>
      <c r="F1772" s="3">
        <v>16</v>
      </c>
      <c r="G1772" s="2">
        <v>100</v>
      </c>
      <c r="H1772" s="3">
        <v>118</v>
      </c>
      <c r="I1772" s="68" t="str">
        <f>VLOOKUP(C1772,СПРАВОЧНИК!B:D,2,0)</f>
        <v>КОРЕЯ</v>
      </c>
      <c r="J1772" s="68" t="str">
        <f>VLOOKUP(C1772,СПРАВОЧНИК!B:D,3,0)</f>
        <v>ИНОМАРКИ</v>
      </c>
      <c r="K1772" s="69" t="str">
        <f>VLOOKUP(СВОД2023[[#This Row],[ФО]],СПРАВОЧНИК!H:P,2,0)</f>
        <v>Сибирский ФО</v>
      </c>
    </row>
    <row r="1773" spans="1:11" x14ac:dyDescent="0.2">
      <c r="A1773" t="s">
        <v>649</v>
      </c>
      <c r="B1773" t="s">
        <v>643</v>
      </c>
      <c r="C1773" s="1" t="s">
        <v>331</v>
      </c>
      <c r="D1773" s="1" t="s">
        <v>947</v>
      </c>
      <c r="E1773" s="2">
        <v>2</v>
      </c>
      <c r="F1773" s="3">
        <v>24</v>
      </c>
      <c r="G1773" s="2">
        <v>61</v>
      </c>
      <c r="H1773" s="3">
        <v>182</v>
      </c>
      <c r="I1773" s="68" t="str">
        <f>VLOOKUP(C1773,СПРАВОЧНИК!B:D,2,0)</f>
        <v>КОРЕЯ</v>
      </c>
      <c r="J1773" s="68" t="str">
        <f>VLOOKUP(C1773,СПРАВОЧНИК!B:D,3,0)</f>
        <v>ИНОМАРКИ</v>
      </c>
      <c r="K1773" s="69" t="str">
        <f>VLOOKUP(СВОД2023[[#This Row],[ФО]],СПРАВОЧНИК!H:P,2,0)</f>
        <v>Сибирский ФО</v>
      </c>
    </row>
    <row r="1774" spans="1:11" x14ac:dyDescent="0.2">
      <c r="A1774" t="s">
        <v>649</v>
      </c>
      <c r="B1774" t="s">
        <v>643</v>
      </c>
      <c r="C1774" s="1" t="s">
        <v>331</v>
      </c>
      <c r="D1774" s="1" t="s">
        <v>948</v>
      </c>
      <c r="E1774" s="2">
        <v>57</v>
      </c>
      <c r="F1774" s="3">
        <v>26</v>
      </c>
      <c r="G1774" s="2">
        <v>276</v>
      </c>
      <c r="H1774" s="3">
        <v>370</v>
      </c>
      <c r="I1774" s="68" t="str">
        <f>VLOOKUP(C1774,СПРАВОЧНИК!B:D,2,0)</f>
        <v>КОРЕЯ</v>
      </c>
      <c r="J1774" s="68" t="str">
        <f>VLOOKUP(C1774,СПРАВОЧНИК!B:D,3,0)</f>
        <v>ИНОМАРКИ</v>
      </c>
      <c r="K1774" s="69" t="str">
        <f>VLOOKUP(СВОД2023[[#This Row],[ФО]],СПРАВОЧНИК!H:P,2,0)</f>
        <v>Сибирский ФО</v>
      </c>
    </row>
    <row r="1775" spans="1:11" x14ac:dyDescent="0.2">
      <c r="A1775" t="s">
        <v>649</v>
      </c>
      <c r="B1775" t="s">
        <v>643</v>
      </c>
      <c r="C1775" s="1" t="s">
        <v>331</v>
      </c>
      <c r="D1775" s="1" t="s">
        <v>1017</v>
      </c>
      <c r="E1775" s="2">
        <v>2</v>
      </c>
      <c r="F1775" s="3">
        <v>1</v>
      </c>
      <c r="G1775" s="2">
        <v>7</v>
      </c>
      <c r="H1775" s="3">
        <v>12</v>
      </c>
      <c r="I1775" s="68" t="str">
        <f>VLOOKUP(C1775,СПРАВОЧНИК!B:D,2,0)</f>
        <v>КОРЕЯ</v>
      </c>
      <c r="J1775" s="68" t="str">
        <f>VLOOKUP(C1775,СПРАВОЧНИК!B:D,3,0)</f>
        <v>ИНОМАРКИ</v>
      </c>
      <c r="K1775" s="69" t="str">
        <f>VLOOKUP(СВОД2023[[#This Row],[ФО]],СПРАВОЧНИК!H:P,2,0)</f>
        <v>Сибирский ФО</v>
      </c>
    </row>
    <row r="1776" spans="1:11" x14ac:dyDescent="0.2">
      <c r="A1776" t="s">
        <v>649</v>
      </c>
      <c r="B1776" t="s">
        <v>643</v>
      </c>
      <c r="C1776" s="1" t="s">
        <v>343</v>
      </c>
      <c r="D1776" s="1" t="s">
        <v>344</v>
      </c>
      <c r="E1776" s="2">
        <v>186</v>
      </c>
      <c r="F1776" s="3">
        <v>20</v>
      </c>
      <c r="G1776" s="2">
        <v>1105</v>
      </c>
      <c r="H1776" s="3">
        <v>496</v>
      </c>
      <c r="I1776" s="68" t="str">
        <f>VLOOKUP(C1776,СПРАВОЧНИК!B:D,2,0)</f>
        <v>РОССИЯ</v>
      </c>
      <c r="J1776" s="68" t="str">
        <f>VLOOKUP(C1776,СПРАВОЧНИК!B:D,3,0)</f>
        <v>ОТЕЧЕСТВЕННЫЕ</v>
      </c>
      <c r="K1776" s="69" t="str">
        <f>VLOOKUP(СВОД2023[[#This Row],[ФО]],СПРАВОЧНИК!H:P,2,0)</f>
        <v>Сибирский ФО</v>
      </c>
    </row>
    <row r="1777" spans="1:11" x14ac:dyDescent="0.2">
      <c r="A1777" t="s">
        <v>649</v>
      </c>
      <c r="B1777" t="s">
        <v>643</v>
      </c>
      <c r="C1777" s="1" t="s">
        <v>343</v>
      </c>
      <c r="D1777" s="1" t="s">
        <v>345</v>
      </c>
      <c r="E1777" s="2">
        <v>194</v>
      </c>
      <c r="F1777" s="3">
        <v>68</v>
      </c>
      <c r="G1777" s="2">
        <v>1280</v>
      </c>
      <c r="H1777" s="3">
        <v>856</v>
      </c>
      <c r="I1777" s="68" t="str">
        <f>VLOOKUP(C1777,СПРАВОЧНИК!B:D,2,0)</f>
        <v>РОССИЯ</v>
      </c>
      <c r="J1777" s="68" t="str">
        <f>VLOOKUP(C1777,СПРАВОЧНИК!B:D,3,0)</f>
        <v>ОТЕЧЕСТВЕННЫЕ</v>
      </c>
      <c r="K1777" s="69" t="str">
        <f>VLOOKUP(СВОД2023[[#This Row],[ФО]],СПРАВОЧНИК!H:P,2,0)</f>
        <v>Сибирский ФО</v>
      </c>
    </row>
    <row r="1778" spans="1:11" x14ac:dyDescent="0.2">
      <c r="A1778" t="s">
        <v>649</v>
      </c>
      <c r="B1778" t="s">
        <v>643</v>
      </c>
      <c r="C1778" s="1" t="s">
        <v>343</v>
      </c>
      <c r="D1778" s="1" t="s">
        <v>346</v>
      </c>
      <c r="E1778" s="2">
        <v>2</v>
      </c>
      <c r="F1778" s="3">
        <v>8</v>
      </c>
      <c r="G1778" s="2">
        <v>2</v>
      </c>
      <c r="H1778" s="3">
        <v>139</v>
      </c>
      <c r="I1778" s="68" t="str">
        <f>VLOOKUP(C1778,СПРАВОЧНИК!B:D,2,0)</f>
        <v>РОССИЯ</v>
      </c>
      <c r="J1778" s="68" t="str">
        <f>VLOOKUP(C1778,СПРАВОЧНИК!B:D,3,0)</f>
        <v>ОТЕЧЕСТВЕННЫЕ</v>
      </c>
      <c r="K1778" s="69" t="str">
        <f>VLOOKUP(СВОД2023[[#This Row],[ФО]],СПРАВОЧНИК!H:P,2,0)</f>
        <v>Сибирский ФО</v>
      </c>
    </row>
    <row r="1779" spans="1:11" x14ac:dyDescent="0.2">
      <c r="A1779" t="s">
        <v>649</v>
      </c>
      <c r="B1779" t="s">
        <v>643</v>
      </c>
      <c r="C1779" s="1" t="s">
        <v>343</v>
      </c>
      <c r="D1779" s="1" t="s">
        <v>347</v>
      </c>
      <c r="E1779" s="2">
        <v>344</v>
      </c>
      <c r="F1779" s="3">
        <v>76</v>
      </c>
      <c r="G1779" s="2">
        <v>1807</v>
      </c>
      <c r="H1779" s="3">
        <v>706</v>
      </c>
      <c r="I1779" s="68" t="str">
        <f>VLOOKUP(C1779,СПРАВОЧНИК!B:D,2,0)</f>
        <v>РОССИЯ</v>
      </c>
      <c r="J1779" s="68" t="str">
        <f>VLOOKUP(C1779,СПРАВОЧНИК!B:D,3,0)</f>
        <v>ОТЕЧЕСТВЕННЫЕ</v>
      </c>
      <c r="K1779" s="69" t="str">
        <f>VLOOKUP(СВОД2023[[#This Row],[ФО]],СПРАВОЧНИК!H:P,2,0)</f>
        <v>Сибирский ФО</v>
      </c>
    </row>
    <row r="1780" spans="1:11" x14ac:dyDescent="0.2">
      <c r="A1780" t="s">
        <v>649</v>
      </c>
      <c r="B1780" t="s">
        <v>643</v>
      </c>
      <c r="C1780" s="1" t="s">
        <v>343</v>
      </c>
      <c r="D1780" s="1" t="s">
        <v>348</v>
      </c>
      <c r="E1780" s="2">
        <v>219</v>
      </c>
      <c r="F1780" s="3">
        <v>42</v>
      </c>
      <c r="G1780" s="2">
        <v>1256</v>
      </c>
      <c r="H1780" s="3">
        <v>440</v>
      </c>
      <c r="I1780" s="68" t="str">
        <f>VLOOKUP(C1780,СПРАВОЧНИК!B:D,2,0)</f>
        <v>РОССИЯ</v>
      </c>
      <c r="J1780" s="68" t="str">
        <f>VLOOKUP(C1780,СПРАВОЧНИК!B:D,3,0)</f>
        <v>ОТЕЧЕСТВЕННЫЕ</v>
      </c>
      <c r="K1780" s="69" t="str">
        <f>VLOOKUP(СВОД2023[[#This Row],[ФО]],СПРАВОЧНИК!H:P,2,0)</f>
        <v>Сибирский ФО</v>
      </c>
    </row>
    <row r="1781" spans="1:11" x14ac:dyDescent="0.2">
      <c r="A1781" t="s">
        <v>649</v>
      </c>
      <c r="B1781" t="s">
        <v>643</v>
      </c>
      <c r="C1781" s="1" t="s">
        <v>343</v>
      </c>
      <c r="D1781" s="1" t="s">
        <v>349</v>
      </c>
      <c r="E1781" s="2">
        <v>1</v>
      </c>
      <c r="F1781" s="3">
        <v>1</v>
      </c>
      <c r="G1781" s="2">
        <v>3</v>
      </c>
      <c r="H1781" s="3">
        <v>11</v>
      </c>
      <c r="I1781" s="68" t="str">
        <f>VLOOKUP(C1781,СПРАВОЧНИК!B:D,2,0)</f>
        <v>РОССИЯ</v>
      </c>
      <c r="J1781" s="68" t="str">
        <f>VLOOKUP(C1781,СПРАВОЧНИК!B:D,3,0)</f>
        <v>ОТЕЧЕСТВЕННЫЕ</v>
      </c>
      <c r="K1781" s="69" t="str">
        <f>VLOOKUP(СВОД2023[[#This Row],[ФО]],СПРАВОЧНИК!H:P,2,0)</f>
        <v>Сибирский ФО</v>
      </c>
    </row>
    <row r="1782" spans="1:11" x14ac:dyDescent="0.2">
      <c r="A1782" t="s">
        <v>649</v>
      </c>
      <c r="B1782" t="s">
        <v>643</v>
      </c>
      <c r="C1782" s="1" t="s">
        <v>343</v>
      </c>
      <c r="D1782" s="1" t="s">
        <v>350</v>
      </c>
      <c r="E1782" s="2">
        <v>91</v>
      </c>
      <c r="F1782" s="3">
        <v>22</v>
      </c>
      <c r="G1782" s="2">
        <v>601</v>
      </c>
      <c r="H1782" s="3">
        <v>216</v>
      </c>
      <c r="I1782" s="68" t="str">
        <f>VLOOKUP(C1782,СПРАВОЧНИК!B:D,2,0)</f>
        <v>РОССИЯ</v>
      </c>
      <c r="J1782" s="68" t="str">
        <f>VLOOKUP(C1782,СПРАВОЧНИК!B:D,3,0)</f>
        <v>ОТЕЧЕСТВЕННЫЕ</v>
      </c>
      <c r="K1782" s="69" t="str">
        <f>VLOOKUP(СВОД2023[[#This Row],[ФО]],СПРАВОЧНИК!H:P,2,0)</f>
        <v>Сибирский ФО</v>
      </c>
    </row>
    <row r="1783" spans="1:11" x14ac:dyDescent="0.2">
      <c r="A1783" t="s">
        <v>649</v>
      </c>
      <c r="B1783" t="s">
        <v>643</v>
      </c>
      <c r="C1783" s="1" t="s">
        <v>343</v>
      </c>
      <c r="D1783" s="1" t="s">
        <v>352</v>
      </c>
      <c r="E1783" s="2">
        <v>1</v>
      </c>
      <c r="F1783" s="3">
        <v>24</v>
      </c>
      <c r="G1783" s="2">
        <v>38</v>
      </c>
      <c r="H1783" s="3">
        <v>434</v>
      </c>
      <c r="I1783" s="68" t="str">
        <f>VLOOKUP(C1783,СПРАВОЧНИК!B:D,2,0)</f>
        <v>РОССИЯ</v>
      </c>
      <c r="J1783" s="68" t="str">
        <f>VLOOKUP(C1783,СПРАВОЧНИК!B:D,3,0)</f>
        <v>ОТЕЧЕСТВЕННЫЕ</v>
      </c>
      <c r="K1783" s="69" t="str">
        <f>VLOOKUP(СВОД2023[[#This Row],[ФО]],СПРАВОЧНИК!H:P,2,0)</f>
        <v>Сибирский ФО</v>
      </c>
    </row>
    <row r="1784" spans="1:11" x14ac:dyDescent="0.2">
      <c r="A1784" t="s">
        <v>649</v>
      </c>
      <c r="B1784" t="s">
        <v>643</v>
      </c>
      <c r="C1784" s="1" t="s">
        <v>343</v>
      </c>
      <c r="D1784" s="1" t="s">
        <v>353</v>
      </c>
      <c r="E1784" s="2">
        <v>31</v>
      </c>
      <c r="F1784" s="3">
        <v>96</v>
      </c>
      <c r="G1784" s="2">
        <v>133</v>
      </c>
      <c r="H1784" s="3">
        <v>1351</v>
      </c>
      <c r="I1784" s="68" t="str">
        <f>VLOOKUP(C1784,СПРАВОЧНИК!B:D,2,0)</f>
        <v>РОССИЯ</v>
      </c>
      <c r="J1784" s="68" t="str">
        <f>VLOOKUP(C1784,СПРАВОЧНИК!B:D,3,0)</f>
        <v>ОТЕЧЕСТВЕННЫЕ</v>
      </c>
      <c r="K1784" s="69" t="str">
        <f>VLOOKUP(СВОД2023[[#This Row],[ФО]],СПРАВОЧНИК!H:P,2,0)</f>
        <v>Сибирский ФО</v>
      </c>
    </row>
    <row r="1785" spans="1:11" x14ac:dyDescent="0.2">
      <c r="A1785" t="s">
        <v>649</v>
      </c>
      <c r="B1785" t="s">
        <v>643</v>
      </c>
      <c r="C1785" s="1" t="s">
        <v>343</v>
      </c>
      <c r="D1785" s="1" t="s">
        <v>354</v>
      </c>
      <c r="E1785" s="2">
        <v>5</v>
      </c>
      <c r="F1785" s="3">
        <v>20</v>
      </c>
      <c r="G1785" s="2">
        <v>21</v>
      </c>
      <c r="H1785" s="3">
        <v>327</v>
      </c>
      <c r="I1785" s="68" t="str">
        <f>VLOOKUP(C1785,СПРАВОЧНИК!B:D,2,0)</f>
        <v>РОССИЯ</v>
      </c>
      <c r="J1785" s="68" t="str">
        <f>VLOOKUP(C1785,СПРАВОЧНИК!B:D,3,0)</f>
        <v>ОТЕЧЕСТВЕННЫЕ</v>
      </c>
      <c r="K1785" s="69" t="str">
        <f>VLOOKUP(СВОД2023[[#This Row],[ФО]],СПРАВОЧНИК!H:P,2,0)</f>
        <v>Сибирский ФО</v>
      </c>
    </row>
    <row r="1786" spans="1:11" x14ac:dyDescent="0.2">
      <c r="A1786" t="s">
        <v>649</v>
      </c>
      <c r="B1786" t="s">
        <v>643</v>
      </c>
      <c r="C1786" s="1" t="s">
        <v>355</v>
      </c>
      <c r="D1786" s="1" t="s">
        <v>358</v>
      </c>
      <c r="E1786" s="2"/>
      <c r="F1786" s="3"/>
      <c r="G1786" s="2"/>
      <c r="H1786" s="3">
        <v>2</v>
      </c>
      <c r="I1786" s="68" t="str">
        <f>VLOOKUP(C1786,СПРАВОЧНИК!B:D,2,0)</f>
        <v>ЕВРОПА</v>
      </c>
      <c r="J1786" s="68" t="str">
        <f>VLOOKUP(C1786,СПРАВОЧНИК!B:D,3,0)</f>
        <v>ИНОМАРКИ</v>
      </c>
      <c r="K1786" s="69" t="str">
        <f>VLOOKUP(СВОД2023[[#This Row],[ФО]],СПРАВОЧНИК!H:P,2,0)</f>
        <v>Сибирский ФО</v>
      </c>
    </row>
    <row r="1787" spans="1:11" x14ac:dyDescent="0.2">
      <c r="A1787" t="s">
        <v>649</v>
      </c>
      <c r="B1787" t="s">
        <v>643</v>
      </c>
      <c r="C1787" s="1" t="s">
        <v>359</v>
      </c>
      <c r="D1787" s="1" t="s">
        <v>360</v>
      </c>
      <c r="E1787" s="2">
        <v>3</v>
      </c>
      <c r="F1787" s="3">
        <v>1</v>
      </c>
      <c r="G1787" s="2">
        <v>10</v>
      </c>
      <c r="H1787" s="3">
        <v>25</v>
      </c>
      <c r="I1787" s="68" t="str">
        <f>VLOOKUP(C1787,СПРАВОЧНИК!B:D,2,0)</f>
        <v>ЕВРОПА</v>
      </c>
      <c r="J1787" s="68" t="str">
        <f>VLOOKUP(C1787,СПРАВОЧНИК!B:D,3,0)</f>
        <v>ИНОМАРКИ</v>
      </c>
      <c r="K1787" s="69" t="str">
        <f>VLOOKUP(СВОД2023[[#This Row],[ФО]],СПРАВОЧНИК!H:P,2,0)</f>
        <v>Сибирский ФО</v>
      </c>
    </row>
    <row r="1788" spans="1:11" x14ac:dyDescent="0.2">
      <c r="A1788" t="s">
        <v>649</v>
      </c>
      <c r="B1788" t="s">
        <v>643</v>
      </c>
      <c r="C1788" s="1" t="s">
        <v>359</v>
      </c>
      <c r="D1788" s="1" t="s">
        <v>361</v>
      </c>
      <c r="E1788" s="2"/>
      <c r="F1788" s="3"/>
      <c r="G1788" s="2"/>
      <c r="H1788" s="3">
        <v>1</v>
      </c>
      <c r="I1788" s="68" t="str">
        <f>VLOOKUP(C1788,СПРАВОЧНИК!B:D,2,0)</f>
        <v>ЕВРОПА</v>
      </c>
      <c r="J1788" s="68" t="str">
        <f>VLOOKUP(C1788,СПРАВОЧНИК!B:D,3,0)</f>
        <v>ИНОМАРКИ</v>
      </c>
      <c r="K1788" s="69" t="str">
        <f>VLOOKUP(СВОД2023[[#This Row],[ФО]],СПРАВОЧНИК!H:P,2,0)</f>
        <v>Сибирский ФО</v>
      </c>
    </row>
    <row r="1789" spans="1:11" x14ac:dyDescent="0.2">
      <c r="A1789" t="s">
        <v>649</v>
      </c>
      <c r="B1789" t="s">
        <v>643</v>
      </c>
      <c r="C1789" s="1" t="s">
        <v>359</v>
      </c>
      <c r="D1789" s="1" t="s">
        <v>362</v>
      </c>
      <c r="E1789" s="2"/>
      <c r="F1789" s="3">
        <v>1</v>
      </c>
      <c r="G1789" s="2">
        <v>2</v>
      </c>
      <c r="H1789" s="3">
        <v>11</v>
      </c>
      <c r="I1789" s="68" t="str">
        <f>VLOOKUP(C1789,СПРАВОЧНИК!B:D,2,0)</f>
        <v>ЕВРОПА</v>
      </c>
      <c r="J1789" s="68" t="str">
        <f>VLOOKUP(C1789,СПРАВОЧНИК!B:D,3,0)</f>
        <v>ИНОМАРКИ</v>
      </c>
      <c r="K1789" s="69" t="str">
        <f>VLOOKUP(СВОД2023[[#This Row],[ФО]],СПРАВОЧНИК!H:P,2,0)</f>
        <v>Сибирский ФО</v>
      </c>
    </row>
    <row r="1790" spans="1:11" x14ac:dyDescent="0.2">
      <c r="A1790" t="s">
        <v>649</v>
      </c>
      <c r="B1790" t="s">
        <v>643</v>
      </c>
      <c r="C1790" s="1" t="s">
        <v>359</v>
      </c>
      <c r="D1790" s="1" t="s">
        <v>363</v>
      </c>
      <c r="E1790" s="2">
        <v>7</v>
      </c>
      <c r="F1790" s="3">
        <v>1</v>
      </c>
      <c r="G1790" s="2">
        <v>32</v>
      </c>
      <c r="H1790" s="3">
        <v>13</v>
      </c>
      <c r="I1790" s="68" t="str">
        <f>VLOOKUP(C1790,СПРАВОЧНИК!B:D,2,0)</f>
        <v>ЕВРОПА</v>
      </c>
      <c r="J1790" s="68" t="str">
        <f>VLOOKUP(C1790,СПРАВОЧНИК!B:D,3,0)</f>
        <v>ИНОМАРКИ</v>
      </c>
      <c r="K1790" s="69" t="str">
        <f>VLOOKUP(СВОД2023[[#This Row],[ФО]],СПРАВОЧНИК!H:P,2,0)</f>
        <v>Сибирский ФО</v>
      </c>
    </row>
    <row r="1791" spans="1:11" x14ac:dyDescent="0.2">
      <c r="A1791" t="s">
        <v>649</v>
      </c>
      <c r="B1791" t="s">
        <v>643</v>
      </c>
      <c r="C1791" s="1" t="s">
        <v>359</v>
      </c>
      <c r="D1791" s="1" t="s">
        <v>364</v>
      </c>
      <c r="E1791" s="2">
        <v>1</v>
      </c>
      <c r="F1791" s="3"/>
      <c r="G1791" s="2">
        <v>2</v>
      </c>
      <c r="H1791" s="3">
        <v>8</v>
      </c>
      <c r="I1791" s="68" t="str">
        <f>VLOOKUP(C1791,СПРАВОЧНИК!B:D,2,0)</f>
        <v>ЕВРОПА</v>
      </c>
      <c r="J1791" s="68" t="str">
        <f>VLOOKUP(C1791,СПРАВОЧНИК!B:D,3,0)</f>
        <v>ИНОМАРКИ</v>
      </c>
      <c r="K1791" s="69" t="str">
        <f>VLOOKUP(СВОД2023[[#This Row],[ФО]],СПРАВОЧНИК!H:P,2,0)</f>
        <v>Сибирский ФО</v>
      </c>
    </row>
    <row r="1792" spans="1:11" x14ac:dyDescent="0.2">
      <c r="A1792" t="s">
        <v>649</v>
      </c>
      <c r="B1792" t="s">
        <v>643</v>
      </c>
      <c r="C1792" s="1" t="s">
        <v>359</v>
      </c>
      <c r="D1792" s="1" t="s">
        <v>365</v>
      </c>
      <c r="E1792" s="2">
        <v>1</v>
      </c>
      <c r="F1792" s="3">
        <v>1</v>
      </c>
      <c r="G1792" s="2">
        <v>6</v>
      </c>
      <c r="H1792" s="3">
        <v>17</v>
      </c>
      <c r="I1792" s="68" t="str">
        <f>VLOOKUP(C1792,СПРАВОЧНИК!B:D,2,0)</f>
        <v>ЕВРОПА</v>
      </c>
      <c r="J1792" s="68" t="str">
        <f>VLOOKUP(C1792,СПРАВОЧНИК!B:D,3,0)</f>
        <v>ИНОМАРКИ</v>
      </c>
      <c r="K1792" s="69" t="str">
        <f>VLOOKUP(СВОД2023[[#This Row],[ФО]],СПРАВОЧНИК!H:P,2,0)</f>
        <v>Сибирский ФО</v>
      </c>
    </row>
    <row r="1793" spans="1:11" x14ac:dyDescent="0.2">
      <c r="A1793" t="s">
        <v>649</v>
      </c>
      <c r="B1793" t="s">
        <v>643</v>
      </c>
      <c r="C1793" s="1" t="s">
        <v>359</v>
      </c>
      <c r="D1793" s="1" t="s">
        <v>366</v>
      </c>
      <c r="E1793" s="2">
        <v>1</v>
      </c>
      <c r="F1793" s="3">
        <v>1</v>
      </c>
      <c r="G1793" s="2">
        <v>2</v>
      </c>
      <c r="H1793" s="3">
        <v>8</v>
      </c>
      <c r="I1793" s="68" t="str">
        <f>VLOOKUP(C1793,СПРАВОЧНИК!B:D,2,0)</f>
        <v>ЕВРОПА</v>
      </c>
      <c r="J1793" s="68" t="str">
        <f>VLOOKUP(C1793,СПРАВОЧНИК!B:D,3,0)</f>
        <v>ИНОМАРКИ</v>
      </c>
      <c r="K1793" s="69" t="str">
        <f>VLOOKUP(СВОД2023[[#This Row],[ФО]],СПРАВОЧНИК!H:P,2,0)</f>
        <v>Сибирский ФО</v>
      </c>
    </row>
    <row r="1794" spans="1:11" x14ac:dyDescent="0.2">
      <c r="A1794" t="s">
        <v>649</v>
      </c>
      <c r="B1794" t="s">
        <v>643</v>
      </c>
      <c r="C1794" s="1" t="s">
        <v>367</v>
      </c>
      <c r="D1794" s="1" t="s">
        <v>368</v>
      </c>
      <c r="E1794" s="2"/>
      <c r="F1794" s="3"/>
      <c r="G1794" s="2">
        <v>1</v>
      </c>
      <c r="H1794" s="3"/>
      <c r="I1794" s="68" t="str">
        <f>VLOOKUP(C1794,СПРАВОЧНИК!B:D,2,0)</f>
        <v>КИТАЙ</v>
      </c>
      <c r="J1794" s="68" t="str">
        <f>VLOOKUP(C1794,СПРАВОЧНИК!B:D,3,0)</f>
        <v>ИНОМАРКИ</v>
      </c>
      <c r="K1794" s="69" t="str">
        <f>VLOOKUP(СВОД2023[[#This Row],[ФО]],СПРАВОЧНИК!H:P,2,0)</f>
        <v>Сибирский ФО</v>
      </c>
    </row>
    <row r="1795" spans="1:11" x14ac:dyDescent="0.2">
      <c r="A1795" t="s">
        <v>649</v>
      </c>
      <c r="B1795" t="s">
        <v>643</v>
      </c>
      <c r="C1795" s="1" t="s">
        <v>369</v>
      </c>
      <c r="D1795" s="1" t="s">
        <v>371</v>
      </c>
      <c r="E1795" s="2">
        <v>1</v>
      </c>
      <c r="F1795" s="3">
        <v>1</v>
      </c>
      <c r="G1795" s="2">
        <v>6</v>
      </c>
      <c r="H1795" s="3">
        <v>10</v>
      </c>
      <c r="I1795" s="68" t="str">
        <f>VLOOKUP(C1795,СПРАВОЧНИК!B:D,2,0)</f>
        <v>ЯПОНИЯ</v>
      </c>
      <c r="J1795" s="68" t="str">
        <f>VLOOKUP(C1795,СПРАВОЧНИК!B:D,3,0)</f>
        <v>ИНОМАРКИ</v>
      </c>
      <c r="K1795" s="69" t="str">
        <f>VLOOKUP(СВОД2023[[#This Row],[ФО]],СПРАВОЧНИК!H:P,2,0)</f>
        <v>Сибирский ФО</v>
      </c>
    </row>
    <row r="1796" spans="1:11" x14ac:dyDescent="0.2">
      <c r="A1796" t="s">
        <v>649</v>
      </c>
      <c r="B1796" t="s">
        <v>643</v>
      </c>
      <c r="C1796" s="1" t="s">
        <v>369</v>
      </c>
      <c r="D1796" s="1" t="s">
        <v>372</v>
      </c>
      <c r="E1796" s="2"/>
      <c r="F1796" s="3"/>
      <c r="G1796" s="2">
        <v>15</v>
      </c>
      <c r="H1796" s="3">
        <v>10</v>
      </c>
      <c r="I1796" s="68" t="str">
        <f>VLOOKUP(C1796,СПРАВОЧНИК!B:D,2,0)</f>
        <v>ЯПОНИЯ</v>
      </c>
      <c r="J1796" s="68" t="str">
        <f>VLOOKUP(C1796,СПРАВОЧНИК!B:D,3,0)</f>
        <v>ИНОМАРКИ</v>
      </c>
      <c r="K1796" s="69" t="str">
        <f>VLOOKUP(СВОД2023[[#This Row],[ФО]],СПРАВОЧНИК!H:P,2,0)</f>
        <v>Сибирский ФО</v>
      </c>
    </row>
    <row r="1797" spans="1:11" x14ac:dyDescent="0.2">
      <c r="A1797" t="s">
        <v>649</v>
      </c>
      <c r="B1797" t="s">
        <v>643</v>
      </c>
      <c r="C1797" s="1" t="s">
        <v>369</v>
      </c>
      <c r="D1797" s="1" t="s">
        <v>375</v>
      </c>
      <c r="E1797" s="2"/>
      <c r="F1797" s="3"/>
      <c r="G1797" s="2">
        <v>1</v>
      </c>
      <c r="H1797" s="3"/>
      <c r="I1797" s="68" t="str">
        <f>VLOOKUP(C1797,СПРАВОЧНИК!B:D,2,0)</f>
        <v>ЯПОНИЯ</v>
      </c>
      <c r="J1797" s="68" t="str">
        <f>VLOOKUP(C1797,СПРАВОЧНИК!B:D,3,0)</f>
        <v>ИНОМАРКИ</v>
      </c>
      <c r="K1797" s="69" t="str">
        <f>VLOOKUP(СВОД2023[[#This Row],[ФО]],СПРАВОЧНИК!H:P,2,0)</f>
        <v>Сибирский ФО</v>
      </c>
    </row>
    <row r="1798" spans="1:11" x14ac:dyDescent="0.2">
      <c r="A1798" t="s">
        <v>649</v>
      </c>
      <c r="B1798" t="s">
        <v>643</v>
      </c>
      <c r="C1798" s="1" t="s">
        <v>369</v>
      </c>
      <c r="D1798" s="1" t="s">
        <v>376</v>
      </c>
      <c r="E1798" s="2">
        <v>18</v>
      </c>
      <c r="F1798" s="3">
        <v>9</v>
      </c>
      <c r="G1798" s="2">
        <v>84</v>
      </c>
      <c r="H1798" s="3">
        <v>35</v>
      </c>
      <c r="I1798" s="68" t="str">
        <f>VLOOKUP(C1798,СПРАВОЧНИК!B:D,2,0)</f>
        <v>ЯПОНИЯ</v>
      </c>
      <c r="J1798" s="68" t="str">
        <f>VLOOKUP(C1798,СПРАВОЧНИК!B:D,3,0)</f>
        <v>ИНОМАРКИ</v>
      </c>
      <c r="K1798" s="69" t="str">
        <f>VLOOKUP(СВОД2023[[#This Row],[ФО]],СПРАВОЧНИК!H:P,2,0)</f>
        <v>Сибирский ФО</v>
      </c>
    </row>
    <row r="1799" spans="1:11" x14ac:dyDescent="0.2">
      <c r="A1799" t="s">
        <v>649</v>
      </c>
      <c r="B1799" t="s">
        <v>643</v>
      </c>
      <c r="C1799" s="1" t="s">
        <v>369</v>
      </c>
      <c r="D1799" s="1" t="s">
        <v>377</v>
      </c>
      <c r="E1799" s="2"/>
      <c r="F1799" s="3">
        <v>2</v>
      </c>
      <c r="G1799" s="2">
        <v>18</v>
      </c>
      <c r="H1799" s="3">
        <v>39</v>
      </c>
      <c r="I1799" s="68" t="str">
        <f>VLOOKUP(C1799,СПРАВОЧНИК!B:D,2,0)</f>
        <v>ЯПОНИЯ</v>
      </c>
      <c r="J1799" s="68" t="str">
        <f>VLOOKUP(C1799,СПРАВОЧНИК!B:D,3,0)</f>
        <v>ИНОМАРКИ</v>
      </c>
      <c r="K1799" s="69" t="str">
        <f>VLOOKUP(СВОД2023[[#This Row],[ФО]],СПРАВОЧНИК!H:P,2,0)</f>
        <v>Сибирский ФО</v>
      </c>
    </row>
    <row r="1800" spans="1:11" x14ac:dyDescent="0.2">
      <c r="A1800" t="s">
        <v>649</v>
      </c>
      <c r="B1800" t="s">
        <v>643</v>
      </c>
      <c r="C1800" s="1" t="s">
        <v>369</v>
      </c>
      <c r="D1800" s="1" t="s">
        <v>378</v>
      </c>
      <c r="E1800" s="2">
        <v>41</v>
      </c>
      <c r="F1800" s="3">
        <v>2</v>
      </c>
      <c r="G1800" s="2">
        <v>126</v>
      </c>
      <c r="H1800" s="3">
        <v>115</v>
      </c>
      <c r="I1800" s="68" t="str">
        <f>VLOOKUP(C1800,СПРАВОЧНИК!B:D,2,0)</f>
        <v>ЯПОНИЯ</v>
      </c>
      <c r="J1800" s="68" t="str">
        <f>VLOOKUP(C1800,СПРАВОЧНИК!B:D,3,0)</f>
        <v>ИНОМАРКИ</v>
      </c>
      <c r="K1800" s="69" t="str">
        <f>VLOOKUP(СВОД2023[[#This Row],[ФО]],СПРАВОЧНИК!H:P,2,0)</f>
        <v>Сибирский ФО</v>
      </c>
    </row>
    <row r="1801" spans="1:11" x14ac:dyDescent="0.2">
      <c r="A1801" t="s">
        <v>649</v>
      </c>
      <c r="B1801" t="s">
        <v>643</v>
      </c>
      <c r="C1801" s="1" t="s">
        <v>369</v>
      </c>
      <c r="D1801" s="1" t="s">
        <v>379</v>
      </c>
      <c r="E1801" s="2"/>
      <c r="F1801" s="3"/>
      <c r="G1801" s="2"/>
      <c r="H1801" s="3">
        <v>4</v>
      </c>
      <c r="I1801" s="68" t="str">
        <f>VLOOKUP(C1801,СПРАВОЧНИК!B:D,2,0)</f>
        <v>ЯПОНИЯ</v>
      </c>
      <c r="J1801" s="68" t="str">
        <f>VLOOKUP(C1801,СПРАВОЧНИК!B:D,3,0)</f>
        <v>ИНОМАРКИ</v>
      </c>
      <c r="K1801" s="69" t="str">
        <f>VLOOKUP(СВОД2023[[#This Row],[ФО]],СПРАВОЧНИК!H:P,2,0)</f>
        <v>Сибирский ФО</v>
      </c>
    </row>
    <row r="1802" spans="1:11" x14ac:dyDescent="0.2">
      <c r="A1802" t="s">
        <v>649</v>
      </c>
      <c r="B1802" t="s">
        <v>643</v>
      </c>
      <c r="C1802" s="1" t="s">
        <v>380</v>
      </c>
      <c r="D1802" s="1" t="s">
        <v>381</v>
      </c>
      <c r="E1802" s="2">
        <v>1</v>
      </c>
      <c r="F1802" s="3">
        <v>1</v>
      </c>
      <c r="G1802" s="2">
        <v>1</v>
      </c>
      <c r="H1802" s="3">
        <v>1</v>
      </c>
      <c r="I1802" s="68" t="str">
        <f>VLOOKUP(C1802,СПРАВОЧНИК!B:D,2,0)</f>
        <v>КИТАЙ</v>
      </c>
      <c r="J1802" s="68" t="str">
        <f>VLOOKUP(C1802,СПРАВОЧНИК!B:D,3,0)</f>
        <v>ИНОМАРКИ</v>
      </c>
      <c r="K1802" s="69" t="str">
        <f>VLOOKUP(СВОД2023[[#This Row],[ФО]],СПРАВОЧНИК!H:P,2,0)</f>
        <v>Сибирский ФО</v>
      </c>
    </row>
    <row r="1803" spans="1:11" x14ac:dyDescent="0.2">
      <c r="A1803" t="s">
        <v>649</v>
      </c>
      <c r="B1803" t="s">
        <v>643</v>
      </c>
      <c r="C1803" s="1" t="s">
        <v>380</v>
      </c>
      <c r="D1803" s="1" t="s">
        <v>681</v>
      </c>
      <c r="E1803" s="2">
        <v>3</v>
      </c>
      <c r="F1803" s="3"/>
      <c r="G1803" s="2">
        <v>4</v>
      </c>
      <c r="H1803" s="3"/>
      <c r="I1803" s="68" t="str">
        <f>VLOOKUP(C1803,СПРАВОЧНИК!B:D,2,0)</f>
        <v>КИТАЙ</v>
      </c>
      <c r="J1803" s="68" t="str">
        <f>VLOOKUP(C1803,СПРАВОЧНИК!B:D,3,0)</f>
        <v>ИНОМАРКИ</v>
      </c>
      <c r="K1803" s="69" t="str">
        <f>VLOOKUP(СВОД2023[[#This Row],[ФО]],СПРАВОЧНИК!H:P,2,0)</f>
        <v>Сибирский ФО</v>
      </c>
    </row>
    <row r="1804" spans="1:11" x14ac:dyDescent="0.2">
      <c r="A1804" t="s">
        <v>649</v>
      </c>
      <c r="B1804" t="s">
        <v>643</v>
      </c>
      <c r="C1804" s="1" t="s">
        <v>380</v>
      </c>
      <c r="D1804" s="1" t="s">
        <v>382</v>
      </c>
      <c r="E1804" s="2"/>
      <c r="F1804" s="3"/>
      <c r="G1804" s="2">
        <v>2</v>
      </c>
      <c r="H1804" s="3"/>
      <c r="I1804" s="68" t="str">
        <f>VLOOKUP(C1804,СПРАВОЧНИК!B:D,2,0)</f>
        <v>КИТАЙ</v>
      </c>
      <c r="J1804" s="68" t="str">
        <f>VLOOKUP(C1804,СПРАВОЧНИК!B:D,3,0)</f>
        <v>ИНОМАРКИ</v>
      </c>
      <c r="K1804" s="69" t="str">
        <f>VLOOKUP(СВОД2023[[#This Row],[ФО]],СПРАВОЧНИК!H:P,2,0)</f>
        <v>Сибирский ФО</v>
      </c>
    </row>
    <row r="1805" spans="1:11" x14ac:dyDescent="0.2">
      <c r="A1805" t="s">
        <v>649</v>
      </c>
      <c r="B1805" t="s">
        <v>643</v>
      </c>
      <c r="C1805" s="1" t="s">
        <v>380</v>
      </c>
      <c r="D1805" s="1" t="s">
        <v>383</v>
      </c>
      <c r="E1805" s="2">
        <v>2</v>
      </c>
      <c r="F1805" s="3"/>
      <c r="G1805" s="2">
        <v>8</v>
      </c>
      <c r="H1805" s="3"/>
      <c r="I1805" s="68" t="str">
        <f>VLOOKUP(C1805,СПРАВОЧНИК!B:D,2,0)</f>
        <v>КИТАЙ</v>
      </c>
      <c r="J1805" s="68" t="str">
        <f>VLOOKUP(C1805,СПРАВОЧНИК!B:D,3,0)</f>
        <v>ИНОМАРКИ</v>
      </c>
      <c r="K1805" s="69" t="str">
        <f>VLOOKUP(СВОД2023[[#This Row],[ФО]],СПРАВОЧНИК!H:P,2,0)</f>
        <v>Сибирский ФО</v>
      </c>
    </row>
    <row r="1806" spans="1:11" x14ac:dyDescent="0.2">
      <c r="A1806" t="s">
        <v>649</v>
      </c>
      <c r="B1806" t="s">
        <v>643</v>
      </c>
      <c r="C1806" s="1" t="s">
        <v>384</v>
      </c>
      <c r="D1806" s="1" t="s">
        <v>385</v>
      </c>
      <c r="E1806" s="2"/>
      <c r="F1806" s="3"/>
      <c r="G1806" s="2">
        <v>1</v>
      </c>
      <c r="H1806" s="3">
        <v>1</v>
      </c>
      <c r="I1806" s="68" t="str">
        <f>VLOOKUP(C1806,СПРАВОЧНИК!B:D,2,0)</f>
        <v>США</v>
      </c>
      <c r="J1806" s="68" t="str">
        <f>VLOOKUP(C1806,СПРАВОЧНИК!B:D,3,0)</f>
        <v>ИНОМАРКИ</v>
      </c>
      <c r="K1806" s="69" t="str">
        <f>VLOOKUP(СВОД2023[[#This Row],[ФО]],СПРАВОЧНИК!H:P,2,0)</f>
        <v>Сибирский ФО</v>
      </c>
    </row>
    <row r="1807" spans="1:11" x14ac:dyDescent="0.2">
      <c r="A1807" t="s">
        <v>649</v>
      </c>
      <c r="B1807" t="s">
        <v>643</v>
      </c>
      <c r="C1807" s="1" t="s">
        <v>724</v>
      </c>
      <c r="D1807" s="1" t="s">
        <v>1019</v>
      </c>
      <c r="E1807" s="2">
        <v>2</v>
      </c>
      <c r="F1807" s="3"/>
      <c r="G1807" s="2">
        <v>2</v>
      </c>
      <c r="H1807" s="3"/>
      <c r="I1807" s="68" t="str">
        <f>VLOOKUP(C1807,СПРАВОЧНИК!B:D,2,0)</f>
        <v>КИТАЙ</v>
      </c>
      <c r="J1807" s="68" t="str">
        <f>VLOOKUP(C1807,СПРАВОЧНИК!B:D,3,0)</f>
        <v>ИНОМАРКИ</v>
      </c>
      <c r="K1807" s="69" t="str">
        <f>VLOOKUP(СВОД2023[[#This Row],[ФО]],СПРАВОЧНИК!H:P,2,0)</f>
        <v>Сибирский ФО</v>
      </c>
    </row>
    <row r="1808" spans="1:11" x14ac:dyDescent="0.2">
      <c r="A1808" t="s">
        <v>649</v>
      </c>
      <c r="B1808" t="s">
        <v>643</v>
      </c>
      <c r="C1808" s="1" t="s">
        <v>724</v>
      </c>
      <c r="D1808" s="1" t="s">
        <v>726</v>
      </c>
      <c r="E1808" s="2">
        <v>1</v>
      </c>
      <c r="F1808" s="3"/>
      <c r="G1808" s="2">
        <v>1</v>
      </c>
      <c r="H1808" s="3"/>
      <c r="I1808" s="68" t="str">
        <f>VLOOKUP(C1808,СПРАВОЧНИК!B:D,2,0)</f>
        <v>КИТАЙ</v>
      </c>
      <c r="J1808" s="68" t="str">
        <f>VLOOKUP(C1808,СПРАВОЧНИК!B:D,3,0)</f>
        <v>ИНОМАРКИ</v>
      </c>
      <c r="K1808" s="69" t="str">
        <f>VLOOKUP(СВОД2023[[#This Row],[ФО]],СПРАВОЧНИК!H:P,2,0)</f>
        <v>Сибирский ФО</v>
      </c>
    </row>
    <row r="1809" spans="1:11" x14ac:dyDescent="0.2">
      <c r="A1809" t="s">
        <v>649</v>
      </c>
      <c r="B1809" t="s">
        <v>643</v>
      </c>
      <c r="C1809" s="1" t="s">
        <v>390</v>
      </c>
      <c r="D1809" s="1" t="s">
        <v>391</v>
      </c>
      <c r="E1809" s="2"/>
      <c r="F1809" s="3"/>
      <c r="G1809" s="2">
        <v>1</v>
      </c>
      <c r="H1809" s="3"/>
      <c r="I1809" s="68" t="str">
        <f>VLOOKUP(C1809,СПРАВОЧНИК!B:D,2,0)</f>
        <v>ЕВРОПА</v>
      </c>
      <c r="J1809" s="68" t="str">
        <f>VLOOKUP(C1809,СПРАВОЧНИК!B:D,3,0)</f>
        <v>ИНОМАРКИ</v>
      </c>
      <c r="K1809" s="69" t="str">
        <f>VLOOKUP(СВОД2023[[#This Row],[ФО]],СПРАВОЧНИК!H:P,2,0)</f>
        <v>Сибирский ФО</v>
      </c>
    </row>
    <row r="1810" spans="1:11" x14ac:dyDescent="0.2">
      <c r="A1810" t="s">
        <v>649</v>
      </c>
      <c r="B1810" t="s">
        <v>643</v>
      </c>
      <c r="C1810" s="1" t="s">
        <v>393</v>
      </c>
      <c r="D1810" s="1" t="s">
        <v>394</v>
      </c>
      <c r="E1810" s="2">
        <v>11</v>
      </c>
      <c r="F1810" s="3"/>
      <c r="G1810" s="2">
        <v>16</v>
      </c>
      <c r="H1810" s="3"/>
      <c r="I1810" s="68" t="str">
        <f>VLOOKUP(C1810,СПРАВОЧНИК!B:D,2,0)</f>
        <v>ЯПОНИЯ</v>
      </c>
      <c r="J1810" s="68" t="str">
        <f>VLOOKUP(C1810,СПРАВОЧНИК!B:D,3,0)</f>
        <v>ИНОМАРКИ</v>
      </c>
      <c r="K1810" s="69" t="str">
        <f>VLOOKUP(СВОД2023[[#This Row],[ФО]],СПРАВОЧНИК!H:P,2,0)</f>
        <v>Сибирский ФО</v>
      </c>
    </row>
    <row r="1811" spans="1:11" x14ac:dyDescent="0.2">
      <c r="A1811" t="s">
        <v>649</v>
      </c>
      <c r="B1811" t="s">
        <v>643</v>
      </c>
      <c r="C1811" s="1" t="s">
        <v>393</v>
      </c>
      <c r="D1811" s="1" t="s">
        <v>395</v>
      </c>
      <c r="E1811" s="2">
        <v>1</v>
      </c>
      <c r="F1811" s="3"/>
      <c r="G1811" s="2">
        <v>1</v>
      </c>
      <c r="H1811" s="3"/>
      <c r="I1811" s="68" t="str">
        <f>VLOOKUP(C1811,СПРАВОЧНИК!B:D,2,0)</f>
        <v>ЯПОНИЯ</v>
      </c>
      <c r="J1811" s="68" t="str">
        <f>VLOOKUP(C1811,СПРАВОЧНИК!B:D,3,0)</f>
        <v>ИНОМАРКИ</v>
      </c>
      <c r="K1811" s="69" t="str">
        <f>VLOOKUP(СВОД2023[[#This Row],[ФО]],СПРАВОЧНИК!H:P,2,0)</f>
        <v>Сибирский ФО</v>
      </c>
    </row>
    <row r="1812" spans="1:11" x14ac:dyDescent="0.2">
      <c r="A1812" t="s">
        <v>649</v>
      </c>
      <c r="B1812" t="s">
        <v>643</v>
      </c>
      <c r="C1812" s="1" t="s">
        <v>393</v>
      </c>
      <c r="D1812" s="1" t="s">
        <v>396</v>
      </c>
      <c r="E1812" s="2"/>
      <c r="F1812" s="3"/>
      <c r="G1812" s="2">
        <v>3</v>
      </c>
      <c r="H1812" s="3">
        <v>1</v>
      </c>
      <c r="I1812" s="68" t="str">
        <f>VLOOKUP(C1812,СПРАВОЧНИК!B:D,2,0)</f>
        <v>ЯПОНИЯ</v>
      </c>
      <c r="J1812" s="68" t="str">
        <f>VLOOKUP(C1812,СПРАВОЧНИК!B:D,3,0)</f>
        <v>ИНОМАРКИ</v>
      </c>
      <c r="K1812" s="69" t="str">
        <f>VLOOKUP(СВОД2023[[#This Row],[ФО]],СПРАВОЧНИК!H:P,2,0)</f>
        <v>Сибирский ФО</v>
      </c>
    </row>
    <row r="1813" spans="1:11" x14ac:dyDescent="0.2">
      <c r="A1813" t="s">
        <v>649</v>
      </c>
      <c r="B1813" t="s">
        <v>643</v>
      </c>
      <c r="C1813" s="1" t="s">
        <v>393</v>
      </c>
      <c r="D1813" s="1" t="s">
        <v>397</v>
      </c>
      <c r="E1813" s="2">
        <v>10</v>
      </c>
      <c r="F1813" s="3">
        <v>20</v>
      </c>
      <c r="G1813" s="2">
        <v>68</v>
      </c>
      <c r="H1813" s="3">
        <v>388</v>
      </c>
      <c r="I1813" s="68" t="str">
        <f>VLOOKUP(C1813,СПРАВОЧНИК!B:D,2,0)</f>
        <v>ЯПОНИЯ</v>
      </c>
      <c r="J1813" s="68" t="str">
        <f>VLOOKUP(C1813,СПРАВОЧНИК!B:D,3,0)</f>
        <v>ИНОМАРКИ</v>
      </c>
      <c r="K1813" s="69" t="str">
        <f>VLOOKUP(СВОД2023[[#This Row],[ФО]],СПРАВОЧНИК!H:P,2,0)</f>
        <v>Сибирский ФО</v>
      </c>
    </row>
    <row r="1814" spans="1:11" x14ac:dyDescent="0.2">
      <c r="A1814" t="s">
        <v>649</v>
      </c>
      <c r="B1814" t="s">
        <v>643</v>
      </c>
      <c r="C1814" s="1" t="s">
        <v>393</v>
      </c>
      <c r="D1814" s="1" t="s">
        <v>399</v>
      </c>
      <c r="E1814" s="2">
        <v>1</v>
      </c>
      <c r="F1814" s="3"/>
      <c r="G1814" s="2">
        <v>1</v>
      </c>
      <c r="H1814" s="3"/>
      <c r="I1814" s="68" t="str">
        <f>VLOOKUP(C1814,СПРАВОЧНИК!B:D,2,0)</f>
        <v>ЯПОНИЯ</v>
      </c>
      <c r="J1814" s="68" t="str">
        <f>VLOOKUP(C1814,СПРАВОЧНИК!B:D,3,0)</f>
        <v>ИНОМАРКИ</v>
      </c>
      <c r="K1814" s="69" t="str">
        <f>VLOOKUP(СВОД2023[[#This Row],[ФО]],СПРАВОЧНИК!H:P,2,0)</f>
        <v>Сибирский ФО</v>
      </c>
    </row>
    <row r="1815" spans="1:11" x14ac:dyDescent="0.2">
      <c r="A1815" t="s">
        <v>649</v>
      </c>
      <c r="B1815" t="s">
        <v>643</v>
      </c>
      <c r="C1815" s="1" t="s">
        <v>393</v>
      </c>
      <c r="D1815" s="1" t="s">
        <v>400</v>
      </c>
      <c r="E1815" s="2">
        <v>1</v>
      </c>
      <c r="F1815" s="3">
        <v>6</v>
      </c>
      <c r="G1815" s="2">
        <v>2</v>
      </c>
      <c r="H1815" s="3">
        <v>40</v>
      </c>
      <c r="I1815" s="68" t="str">
        <f>VLOOKUP(C1815,СПРАВОЧНИК!B:D,2,0)</f>
        <v>ЯПОНИЯ</v>
      </c>
      <c r="J1815" s="68" t="str">
        <f>VLOOKUP(C1815,СПРАВОЧНИК!B:D,3,0)</f>
        <v>ИНОМАРКИ</v>
      </c>
      <c r="K1815" s="69" t="str">
        <f>VLOOKUP(СВОД2023[[#This Row],[ФО]],СПРАВОЧНИК!H:P,2,0)</f>
        <v>Сибирский ФО</v>
      </c>
    </row>
    <row r="1816" spans="1:11" x14ac:dyDescent="0.2">
      <c r="A1816" t="s">
        <v>649</v>
      </c>
      <c r="B1816" t="s">
        <v>643</v>
      </c>
      <c r="C1816" s="1" t="s">
        <v>393</v>
      </c>
      <c r="D1816" s="1" t="s">
        <v>1068</v>
      </c>
      <c r="E1816" s="2"/>
      <c r="F1816" s="3">
        <v>1</v>
      </c>
      <c r="G1816" s="2"/>
      <c r="H1816" s="3">
        <v>1</v>
      </c>
      <c r="I1816" s="68" t="str">
        <f>VLOOKUP(C1816,СПРАВОЧНИК!B:D,2,0)</f>
        <v>ЯПОНИЯ</v>
      </c>
      <c r="J1816" s="68" t="str">
        <f>VLOOKUP(C1816,СПРАВОЧНИК!B:D,3,0)</f>
        <v>ИНОМАРКИ</v>
      </c>
      <c r="K1816" s="69" t="str">
        <f>VLOOKUP(СВОД2023[[#This Row],[ФО]],СПРАВОЧНИК!H:P,2,0)</f>
        <v>Сибирский ФО</v>
      </c>
    </row>
    <row r="1817" spans="1:11" x14ac:dyDescent="0.2">
      <c r="A1817" t="s">
        <v>649</v>
      </c>
      <c r="B1817" t="s">
        <v>643</v>
      </c>
      <c r="C1817" s="1" t="s">
        <v>393</v>
      </c>
      <c r="D1817" s="1" t="s">
        <v>404</v>
      </c>
      <c r="E1817" s="2">
        <v>1</v>
      </c>
      <c r="F1817" s="3">
        <v>9</v>
      </c>
      <c r="G1817" s="2">
        <v>7</v>
      </c>
      <c r="H1817" s="3">
        <v>69</v>
      </c>
      <c r="I1817" s="68" t="str">
        <f>VLOOKUP(C1817,СПРАВОЧНИК!B:D,2,0)</f>
        <v>ЯПОНИЯ</v>
      </c>
      <c r="J1817" s="68" t="str">
        <f>VLOOKUP(C1817,СПРАВОЧНИК!B:D,3,0)</f>
        <v>ИНОМАРКИ</v>
      </c>
      <c r="K1817" s="69" t="str">
        <f>VLOOKUP(СВОД2023[[#This Row],[ФО]],СПРАВОЧНИК!H:P,2,0)</f>
        <v>Сибирский ФО</v>
      </c>
    </row>
    <row r="1818" spans="1:11" x14ac:dyDescent="0.2">
      <c r="A1818" t="s">
        <v>649</v>
      </c>
      <c r="B1818" t="s">
        <v>643</v>
      </c>
      <c r="C1818" s="1" t="s">
        <v>393</v>
      </c>
      <c r="D1818" s="1" t="s">
        <v>405</v>
      </c>
      <c r="E1818" s="2">
        <v>14</v>
      </c>
      <c r="F1818" s="3"/>
      <c r="G1818" s="2">
        <v>40</v>
      </c>
      <c r="H1818" s="3"/>
      <c r="I1818" s="68" t="str">
        <f>VLOOKUP(C1818,СПРАВОЧНИК!B:D,2,0)</f>
        <v>ЯПОНИЯ</v>
      </c>
      <c r="J1818" s="68" t="str">
        <f>VLOOKUP(C1818,СПРАВОЧНИК!B:D,3,0)</f>
        <v>ИНОМАРКИ</v>
      </c>
      <c r="K1818" s="69" t="str">
        <f>VLOOKUP(СВОД2023[[#This Row],[ФО]],СПРАВОЧНИК!H:P,2,0)</f>
        <v>Сибирский ФО</v>
      </c>
    </row>
    <row r="1819" spans="1:11" x14ac:dyDescent="0.2">
      <c r="A1819" t="s">
        <v>649</v>
      </c>
      <c r="B1819" t="s">
        <v>643</v>
      </c>
      <c r="C1819" s="1" t="s">
        <v>393</v>
      </c>
      <c r="D1819" s="1" t="s">
        <v>407</v>
      </c>
      <c r="E1819" s="2"/>
      <c r="F1819" s="3"/>
      <c r="G1819" s="2">
        <v>1</v>
      </c>
      <c r="H1819" s="3">
        <v>2</v>
      </c>
      <c r="I1819" s="68" t="str">
        <f>VLOOKUP(C1819,СПРАВОЧНИК!B:D,2,0)</f>
        <v>ЯПОНИЯ</v>
      </c>
      <c r="J1819" s="68" t="str">
        <f>VLOOKUP(C1819,СПРАВОЧНИК!B:D,3,0)</f>
        <v>ИНОМАРКИ</v>
      </c>
      <c r="K1819" s="69" t="str">
        <f>VLOOKUP(СВОД2023[[#This Row],[ФО]],СПРАВОЧНИК!H:P,2,0)</f>
        <v>Сибирский ФО</v>
      </c>
    </row>
    <row r="1820" spans="1:11" x14ac:dyDescent="0.2">
      <c r="A1820" t="s">
        <v>649</v>
      </c>
      <c r="B1820" t="s">
        <v>643</v>
      </c>
      <c r="C1820" s="1" t="s">
        <v>393</v>
      </c>
      <c r="D1820" s="1" t="s">
        <v>408</v>
      </c>
      <c r="E1820" s="2"/>
      <c r="F1820" s="3"/>
      <c r="G1820" s="2"/>
      <c r="H1820" s="3">
        <v>1</v>
      </c>
      <c r="I1820" s="68" t="str">
        <f>VLOOKUP(C1820,СПРАВОЧНИК!B:D,2,0)</f>
        <v>ЯПОНИЯ</v>
      </c>
      <c r="J1820" s="68" t="str">
        <f>VLOOKUP(C1820,СПРАВОЧНИК!B:D,3,0)</f>
        <v>ИНОМАРКИ</v>
      </c>
      <c r="K1820" s="69" t="str">
        <f>VLOOKUP(СВОД2023[[#This Row],[ФО]],СПРАВОЧНИК!H:P,2,0)</f>
        <v>Сибирский ФО</v>
      </c>
    </row>
    <row r="1821" spans="1:11" x14ac:dyDescent="0.2">
      <c r="A1821" t="s">
        <v>649</v>
      </c>
      <c r="B1821" t="s">
        <v>643</v>
      </c>
      <c r="C1821" s="1" t="s">
        <v>411</v>
      </c>
      <c r="D1821" s="1" t="s">
        <v>412</v>
      </c>
      <c r="E1821" s="2"/>
      <c r="F1821" s="3"/>
      <c r="G1821" s="2"/>
      <c r="H1821" s="3">
        <v>2</v>
      </c>
      <c r="I1821" s="68" t="str">
        <f>VLOOKUP(C1821,СПРАВОЧНИК!B:D,2,0)</f>
        <v>ЕВРОПА</v>
      </c>
      <c r="J1821" s="68" t="str">
        <f>VLOOKUP(C1821,СПРАВОЧНИК!B:D,3,0)</f>
        <v>ИНОМАРКИ</v>
      </c>
      <c r="K1821" s="69" t="str">
        <f>VLOOKUP(СВОД2023[[#This Row],[ФО]],СПРАВОЧНИК!H:P,2,0)</f>
        <v>Сибирский ФО</v>
      </c>
    </row>
    <row r="1822" spans="1:11" x14ac:dyDescent="0.2">
      <c r="A1822" t="s">
        <v>649</v>
      </c>
      <c r="B1822" t="s">
        <v>643</v>
      </c>
      <c r="C1822" s="1" t="s">
        <v>411</v>
      </c>
      <c r="D1822" s="1" t="s">
        <v>413</v>
      </c>
      <c r="E1822" s="2"/>
      <c r="F1822" s="3"/>
      <c r="G1822" s="2">
        <v>2</v>
      </c>
      <c r="H1822" s="3">
        <v>3</v>
      </c>
      <c r="I1822" s="68" t="str">
        <f>VLOOKUP(C1822,СПРАВОЧНИК!B:D,2,0)</f>
        <v>ЕВРОПА</v>
      </c>
      <c r="J1822" s="68" t="str">
        <f>VLOOKUP(C1822,СПРАВОЧНИК!B:D,3,0)</f>
        <v>ИНОМАРКИ</v>
      </c>
      <c r="K1822" s="69" t="str">
        <f>VLOOKUP(СВОД2023[[#This Row],[ФО]],СПРАВОЧНИК!H:P,2,0)</f>
        <v>Сибирский ФО</v>
      </c>
    </row>
    <row r="1823" spans="1:11" x14ac:dyDescent="0.2">
      <c r="A1823" t="s">
        <v>649</v>
      </c>
      <c r="B1823" t="s">
        <v>643</v>
      </c>
      <c r="C1823" s="1" t="s">
        <v>411</v>
      </c>
      <c r="D1823" s="1" t="s">
        <v>414</v>
      </c>
      <c r="E1823" s="2"/>
      <c r="F1823" s="3">
        <v>2</v>
      </c>
      <c r="G1823" s="2">
        <v>1</v>
      </c>
      <c r="H1823" s="3">
        <v>6</v>
      </c>
      <c r="I1823" s="68" t="str">
        <f>VLOOKUP(C1823,СПРАВОЧНИК!B:D,2,0)</f>
        <v>ЕВРОПА</v>
      </c>
      <c r="J1823" s="68" t="str">
        <f>VLOOKUP(C1823,СПРАВОЧНИК!B:D,3,0)</f>
        <v>ИНОМАРКИ</v>
      </c>
      <c r="K1823" s="69" t="str">
        <f>VLOOKUP(СВОД2023[[#This Row],[ФО]],СПРАВОЧНИК!H:P,2,0)</f>
        <v>Сибирский ФО</v>
      </c>
    </row>
    <row r="1824" spans="1:11" x14ac:dyDescent="0.2">
      <c r="A1824" t="s">
        <v>649</v>
      </c>
      <c r="B1824" t="s">
        <v>643</v>
      </c>
      <c r="C1824" s="1" t="s">
        <v>411</v>
      </c>
      <c r="D1824" s="1" t="s">
        <v>415</v>
      </c>
      <c r="E1824" s="2"/>
      <c r="F1824" s="3"/>
      <c r="G1824" s="2"/>
      <c r="H1824" s="3">
        <v>5</v>
      </c>
      <c r="I1824" s="68" t="str">
        <f>VLOOKUP(C1824,СПРАВОЧНИК!B:D,2,0)</f>
        <v>ЕВРОПА</v>
      </c>
      <c r="J1824" s="68" t="str">
        <f>VLOOKUP(C1824,СПРАВОЧНИК!B:D,3,0)</f>
        <v>ИНОМАРКИ</v>
      </c>
      <c r="K1824" s="69" t="str">
        <f>VLOOKUP(СВОД2023[[#This Row],[ФО]],СПРАВОЧНИК!H:P,2,0)</f>
        <v>Сибирский ФО</v>
      </c>
    </row>
    <row r="1825" spans="1:11" x14ac:dyDescent="0.2">
      <c r="A1825" t="s">
        <v>649</v>
      </c>
      <c r="B1825" t="s">
        <v>643</v>
      </c>
      <c r="C1825" s="1" t="s">
        <v>411</v>
      </c>
      <c r="D1825" s="1" t="s">
        <v>416</v>
      </c>
      <c r="E1825" s="2"/>
      <c r="F1825" s="3"/>
      <c r="G1825" s="2"/>
      <c r="H1825" s="3">
        <v>3</v>
      </c>
      <c r="I1825" s="68" t="str">
        <f>VLOOKUP(C1825,СПРАВОЧНИК!B:D,2,0)</f>
        <v>ЕВРОПА</v>
      </c>
      <c r="J1825" s="68" t="str">
        <f>VLOOKUP(C1825,СПРАВОЧНИК!B:D,3,0)</f>
        <v>ИНОМАРКИ</v>
      </c>
      <c r="K1825" s="69" t="str">
        <f>VLOOKUP(СВОД2023[[#This Row],[ФО]],СПРАВОЧНИК!H:P,2,0)</f>
        <v>Сибирский ФО</v>
      </c>
    </row>
    <row r="1826" spans="1:11" x14ac:dyDescent="0.2">
      <c r="A1826" t="s">
        <v>649</v>
      </c>
      <c r="B1826" t="s">
        <v>643</v>
      </c>
      <c r="C1826" s="1" t="s">
        <v>411</v>
      </c>
      <c r="D1826" s="1" t="s">
        <v>417</v>
      </c>
      <c r="E1826" s="2">
        <v>2</v>
      </c>
      <c r="F1826" s="3">
        <v>5</v>
      </c>
      <c r="G1826" s="2">
        <v>7</v>
      </c>
      <c r="H1826" s="3">
        <v>46</v>
      </c>
      <c r="I1826" s="68" t="str">
        <f>VLOOKUP(C1826,СПРАВОЧНИК!B:D,2,0)</f>
        <v>ЕВРОПА</v>
      </c>
      <c r="J1826" s="68" t="str">
        <f>VLOOKUP(C1826,СПРАВОЧНИК!B:D,3,0)</f>
        <v>ИНОМАРКИ</v>
      </c>
      <c r="K1826" s="69" t="str">
        <f>VLOOKUP(СВОД2023[[#This Row],[ФО]],СПРАВОЧНИК!H:P,2,0)</f>
        <v>Сибирский ФО</v>
      </c>
    </row>
    <row r="1827" spans="1:11" x14ac:dyDescent="0.2">
      <c r="A1827" t="s">
        <v>649</v>
      </c>
      <c r="B1827" t="s">
        <v>643</v>
      </c>
      <c r="C1827" s="1" t="s">
        <v>411</v>
      </c>
      <c r="D1827" s="1" t="s">
        <v>418</v>
      </c>
      <c r="E1827" s="2">
        <v>3</v>
      </c>
      <c r="F1827" s="3">
        <v>2</v>
      </c>
      <c r="G1827" s="2">
        <v>18</v>
      </c>
      <c r="H1827" s="3">
        <v>13</v>
      </c>
      <c r="I1827" s="68" t="str">
        <f>VLOOKUP(C1827,СПРАВОЧНИК!B:D,2,0)</f>
        <v>ЕВРОПА</v>
      </c>
      <c r="J1827" s="68" t="str">
        <f>VLOOKUP(C1827,СПРАВОЧНИК!B:D,3,0)</f>
        <v>ИНОМАРКИ</v>
      </c>
      <c r="K1827" s="69" t="str">
        <f>VLOOKUP(СВОД2023[[#This Row],[ФО]],СПРАВОЧНИК!H:P,2,0)</f>
        <v>Сибирский ФО</v>
      </c>
    </row>
    <row r="1828" spans="1:11" x14ac:dyDescent="0.2">
      <c r="A1828" t="s">
        <v>649</v>
      </c>
      <c r="B1828" t="s">
        <v>643</v>
      </c>
      <c r="C1828" s="1" t="s">
        <v>411</v>
      </c>
      <c r="D1828" s="1" t="s">
        <v>419</v>
      </c>
      <c r="E1828" s="2"/>
      <c r="F1828" s="3">
        <v>1</v>
      </c>
      <c r="G1828" s="2"/>
      <c r="H1828" s="3">
        <v>4</v>
      </c>
      <c r="I1828" s="68" t="str">
        <f>VLOOKUP(C1828,СПРАВОЧНИК!B:D,2,0)</f>
        <v>ЕВРОПА</v>
      </c>
      <c r="J1828" s="68" t="str">
        <f>VLOOKUP(C1828,СПРАВОЧНИК!B:D,3,0)</f>
        <v>ИНОМАРКИ</v>
      </c>
      <c r="K1828" s="69" t="str">
        <f>VLOOKUP(СВОД2023[[#This Row],[ФО]],СПРАВОЧНИК!H:P,2,0)</f>
        <v>Сибирский ФО</v>
      </c>
    </row>
    <row r="1829" spans="1:11" x14ac:dyDescent="0.2">
      <c r="A1829" t="s">
        <v>649</v>
      </c>
      <c r="B1829" t="s">
        <v>643</v>
      </c>
      <c r="C1829" s="1" t="s">
        <v>411</v>
      </c>
      <c r="D1829" s="1" t="s">
        <v>420</v>
      </c>
      <c r="E1829" s="2"/>
      <c r="F1829" s="3"/>
      <c r="G1829" s="2">
        <v>1</v>
      </c>
      <c r="H1829" s="3">
        <v>12</v>
      </c>
      <c r="I1829" s="68" t="str">
        <f>VLOOKUP(C1829,СПРАВОЧНИК!B:D,2,0)</f>
        <v>ЕВРОПА</v>
      </c>
      <c r="J1829" s="68" t="str">
        <f>VLOOKUP(C1829,СПРАВОЧНИК!B:D,3,0)</f>
        <v>ИНОМАРКИ</v>
      </c>
      <c r="K1829" s="69" t="str">
        <f>VLOOKUP(СВОД2023[[#This Row],[ФО]],СПРАВОЧНИК!H:P,2,0)</f>
        <v>Сибирский ФО</v>
      </c>
    </row>
    <row r="1830" spans="1:11" x14ac:dyDescent="0.2">
      <c r="A1830" t="s">
        <v>649</v>
      </c>
      <c r="B1830" t="s">
        <v>643</v>
      </c>
      <c r="C1830" s="1" t="s">
        <v>411</v>
      </c>
      <c r="D1830" s="1" t="s">
        <v>421</v>
      </c>
      <c r="E1830" s="2">
        <v>2</v>
      </c>
      <c r="F1830" s="3">
        <v>3</v>
      </c>
      <c r="G1830" s="2">
        <v>8</v>
      </c>
      <c r="H1830" s="3">
        <v>49</v>
      </c>
      <c r="I1830" s="68" t="str">
        <f>VLOOKUP(C1830,СПРАВОЧНИК!B:D,2,0)</f>
        <v>ЕВРОПА</v>
      </c>
      <c r="J1830" s="68" t="str">
        <f>VLOOKUP(C1830,СПРАВОЧНИК!B:D,3,0)</f>
        <v>ИНОМАРКИ</v>
      </c>
      <c r="K1830" s="69" t="str">
        <f>VLOOKUP(СВОД2023[[#This Row],[ФО]],СПРАВОЧНИК!H:P,2,0)</f>
        <v>Сибирский ФО</v>
      </c>
    </row>
    <row r="1831" spans="1:11" x14ac:dyDescent="0.2">
      <c r="A1831" t="s">
        <v>649</v>
      </c>
      <c r="B1831" t="s">
        <v>643</v>
      </c>
      <c r="C1831" s="1" t="s">
        <v>411</v>
      </c>
      <c r="D1831" s="1" t="s">
        <v>422</v>
      </c>
      <c r="E1831" s="2">
        <v>7</v>
      </c>
      <c r="F1831" s="3">
        <v>1</v>
      </c>
      <c r="G1831" s="2">
        <v>30</v>
      </c>
      <c r="H1831" s="3">
        <v>62</v>
      </c>
      <c r="I1831" s="68" t="str">
        <f>VLOOKUP(C1831,СПРАВОЧНИК!B:D,2,0)</f>
        <v>ЕВРОПА</v>
      </c>
      <c r="J1831" s="68" t="str">
        <f>VLOOKUP(C1831,СПРАВОЧНИК!B:D,3,0)</f>
        <v>ИНОМАРКИ</v>
      </c>
      <c r="K1831" s="69" t="str">
        <f>VLOOKUP(СВОД2023[[#This Row],[ФО]],СПРАВОЧНИК!H:P,2,0)</f>
        <v>Сибирский ФО</v>
      </c>
    </row>
    <row r="1832" spans="1:11" x14ac:dyDescent="0.2">
      <c r="A1832" t="s">
        <v>649</v>
      </c>
      <c r="B1832" t="s">
        <v>643</v>
      </c>
      <c r="C1832" s="1" t="s">
        <v>411</v>
      </c>
      <c r="D1832" s="1" t="s">
        <v>424</v>
      </c>
      <c r="E1832" s="2">
        <v>1</v>
      </c>
      <c r="F1832" s="3"/>
      <c r="G1832" s="2">
        <v>17</v>
      </c>
      <c r="H1832" s="3">
        <v>51</v>
      </c>
      <c r="I1832" s="68" t="str">
        <f>VLOOKUP(C1832,СПРАВОЧНИК!B:D,2,0)</f>
        <v>ЕВРОПА</v>
      </c>
      <c r="J1832" s="68" t="str">
        <f>VLOOKUP(C1832,СПРАВОЧНИК!B:D,3,0)</f>
        <v>ИНОМАРКИ</v>
      </c>
      <c r="K1832" s="69" t="str">
        <f>VLOOKUP(СВОД2023[[#This Row],[ФО]],СПРАВОЧНИК!H:P,2,0)</f>
        <v>Сибирский ФО</v>
      </c>
    </row>
    <row r="1833" spans="1:11" x14ac:dyDescent="0.2">
      <c r="A1833" t="s">
        <v>649</v>
      </c>
      <c r="B1833" t="s">
        <v>643</v>
      </c>
      <c r="C1833" s="1" t="s">
        <v>411</v>
      </c>
      <c r="D1833" s="1" t="s">
        <v>427</v>
      </c>
      <c r="E1833" s="2"/>
      <c r="F1833" s="3"/>
      <c r="G1833" s="2"/>
      <c r="H1833" s="3">
        <v>1</v>
      </c>
      <c r="I1833" s="68" t="str">
        <f>VLOOKUP(C1833,СПРАВОЧНИК!B:D,2,0)</f>
        <v>ЕВРОПА</v>
      </c>
      <c r="J1833" s="68" t="str">
        <f>VLOOKUP(C1833,СПРАВОЧНИК!B:D,3,0)</f>
        <v>ИНОМАРКИ</v>
      </c>
      <c r="K1833" s="69" t="str">
        <f>VLOOKUP(СВОД2023[[#This Row],[ФО]],СПРАВОЧНИК!H:P,2,0)</f>
        <v>Сибирский ФО</v>
      </c>
    </row>
    <row r="1834" spans="1:11" x14ac:dyDescent="0.2">
      <c r="A1834" t="s">
        <v>649</v>
      </c>
      <c r="B1834" t="s">
        <v>643</v>
      </c>
      <c r="C1834" s="1" t="s">
        <v>411</v>
      </c>
      <c r="D1834" s="1" t="s">
        <v>430</v>
      </c>
      <c r="E1834" s="2"/>
      <c r="F1834" s="3">
        <v>2</v>
      </c>
      <c r="G1834" s="2">
        <v>10</v>
      </c>
      <c r="H1834" s="3">
        <v>13</v>
      </c>
      <c r="I1834" s="68" t="str">
        <f>VLOOKUP(C1834,СПРАВОЧНИК!B:D,2,0)</f>
        <v>ЕВРОПА</v>
      </c>
      <c r="J1834" s="68" t="str">
        <f>VLOOKUP(C1834,СПРАВОЧНИК!B:D,3,0)</f>
        <v>ИНОМАРКИ</v>
      </c>
      <c r="K1834" s="69" t="str">
        <f>VLOOKUP(СВОД2023[[#This Row],[ФО]],СПРАВОЧНИК!H:P,2,0)</f>
        <v>Сибирский ФО</v>
      </c>
    </row>
    <row r="1835" spans="1:11" x14ac:dyDescent="0.2">
      <c r="A1835" t="s">
        <v>649</v>
      </c>
      <c r="B1835" t="s">
        <v>643</v>
      </c>
      <c r="C1835" s="1" t="s">
        <v>411</v>
      </c>
      <c r="D1835" s="1" t="s">
        <v>431</v>
      </c>
      <c r="E1835" s="2"/>
      <c r="F1835" s="3"/>
      <c r="G1835" s="2">
        <v>1</v>
      </c>
      <c r="H1835" s="3"/>
      <c r="I1835" s="68" t="str">
        <f>VLOOKUP(C1835,СПРАВОЧНИК!B:D,2,0)</f>
        <v>ЕВРОПА</v>
      </c>
      <c r="J1835" s="68" t="str">
        <f>VLOOKUP(C1835,СПРАВОЧНИК!B:D,3,0)</f>
        <v>ИНОМАРКИ</v>
      </c>
      <c r="K1835" s="69" t="str">
        <f>VLOOKUP(СВОД2023[[#This Row],[ФО]],СПРАВОЧНИК!H:P,2,0)</f>
        <v>Сибирский ФО</v>
      </c>
    </row>
    <row r="1836" spans="1:11" x14ac:dyDescent="0.2">
      <c r="A1836" t="s">
        <v>649</v>
      </c>
      <c r="B1836" t="s">
        <v>643</v>
      </c>
      <c r="C1836" s="1" t="s">
        <v>437</v>
      </c>
      <c r="D1836" s="1" t="s">
        <v>438</v>
      </c>
      <c r="E1836" s="2"/>
      <c r="F1836" s="3"/>
      <c r="G1836" s="2">
        <v>2</v>
      </c>
      <c r="H1836" s="3">
        <v>11</v>
      </c>
      <c r="I1836" s="68" t="str">
        <f>VLOOKUP(C1836,СПРАВОЧНИК!B:D,2,0)</f>
        <v>ЕВРОПА</v>
      </c>
      <c r="J1836" s="68" t="str">
        <f>VLOOKUP(C1836,СПРАВОЧНИК!B:D,3,0)</f>
        <v>ИНОМАРКИ</v>
      </c>
      <c r="K1836" s="69" t="str">
        <f>VLOOKUP(СВОД2023[[#This Row],[ФО]],СПРАВОЧНИК!H:P,2,0)</f>
        <v>Сибирский ФО</v>
      </c>
    </row>
    <row r="1837" spans="1:11" x14ac:dyDescent="0.2">
      <c r="A1837" t="s">
        <v>649</v>
      </c>
      <c r="B1837" t="s">
        <v>643</v>
      </c>
      <c r="C1837" s="1" t="s">
        <v>439</v>
      </c>
      <c r="D1837" s="1" t="s">
        <v>441</v>
      </c>
      <c r="E1837" s="2">
        <v>3</v>
      </c>
      <c r="F1837" s="3">
        <v>4</v>
      </c>
      <c r="G1837" s="2">
        <v>9</v>
      </c>
      <c r="H1837" s="3">
        <v>40</v>
      </c>
      <c r="I1837" s="68" t="str">
        <f>VLOOKUP(C1837,СПРАВОЧНИК!B:D,2,0)</f>
        <v>ЯПОНИЯ</v>
      </c>
      <c r="J1837" s="68" t="str">
        <f>VLOOKUP(C1837,СПРАВОЧНИК!B:D,3,0)</f>
        <v>ИНОМАРКИ</v>
      </c>
      <c r="K1837" s="69" t="str">
        <f>VLOOKUP(СВОД2023[[#This Row],[ФО]],СПРАВОЧНИК!H:P,2,0)</f>
        <v>Сибирский ФО</v>
      </c>
    </row>
    <row r="1838" spans="1:11" x14ac:dyDescent="0.2">
      <c r="A1838" t="s">
        <v>649</v>
      </c>
      <c r="B1838" t="s">
        <v>643</v>
      </c>
      <c r="C1838" s="1" t="s">
        <v>439</v>
      </c>
      <c r="D1838" s="1" t="s">
        <v>442</v>
      </c>
      <c r="E1838" s="2"/>
      <c r="F1838" s="3"/>
      <c r="G1838" s="2">
        <v>2</v>
      </c>
      <c r="H1838" s="3">
        <v>18</v>
      </c>
      <c r="I1838" s="68" t="str">
        <f>VLOOKUP(C1838,СПРАВОЧНИК!B:D,2,0)</f>
        <v>ЯПОНИЯ</v>
      </c>
      <c r="J1838" s="68" t="str">
        <f>VLOOKUP(C1838,СПРАВОЧНИК!B:D,3,0)</f>
        <v>ИНОМАРКИ</v>
      </c>
      <c r="K1838" s="69" t="str">
        <f>VLOOKUP(СВОД2023[[#This Row],[ФО]],СПРАВОЧНИК!H:P,2,0)</f>
        <v>Сибирский ФО</v>
      </c>
    </row>
    <row r="1839" spans="1:11" x14ac:dyDescent="0.2">
      <c r="A1839" t="s">
        <v>649</v>
      </c>
      <c r="B1839" t="s">
        <v>643</v>
      </c>
      <c r="C1839" s="1" t="s">
        <v>439</v>
      </c>
      <c r="D1839" s="1" t="s">
        <v>1069</v>
      </c>
      <c r="E1839" s="2">
        <v>1</v>
      </c>
      <c r="F1839" s="3"/>
      <c r="G1839" s="2">
        <v>1</v>
      </c>
      <c r="H1839" s="3"/>
      <c r="I1839" s="68" t="str">
        <f>VLOOKUP(C1839,СПРАВОЧНИК!B:D,2,0)</f>
        <v>ЯПОНИЯ</v>
      </c>
      <c r="J1839" s="68" t="str">
        <f>VLOOKUP(C1839,СПРАВОЧНИК!B:D,3,0)</f>
        <v>ИНОМАРКИ</v>
      </c>
      <c r="K1839" s="69" t="str">
        <f>VLOOKUP(СВОД2023[[#This Row],[ФО]],СПРАВОЧНИК!H:P,2,0)</f>
        <v>Сибирский ФО</v>
      </c>
    </row>
    <row r="1840" spans="1:11" x14ac:dyDescent="0.2">
      <c r="A1840" t="s">
        <v>649</v>
      </c>
      <c r="B1840" t="s">
        <v>643</v>
      </c>
      <c r="C1840" s="1" t="s">
        <v>439</v>
      </c>
      <c r="D1840" s="1" t="s">
        <v>445</v>
      </c>
      <c r="E1840" s="2">
        <v>6</v>
      </c>
      <c r="F1840" s="3"/>
      <c r="G1840" s="2">
        <v>25</v>
      </c>
      <c r="H1840" s="3"/>
      <c r="I1840" s="68" t="str">
        <f>VLOOKUP(C1840,СПРАВОЧНИК!B:D,2,0)</f>
        <v>ЯПОНИЯ</v>
      </c>
      <c r="J1840" s="68" t="str">
        <f>VLOOKUP(C1840,СПРАВОЧНИК!B:D,3,0)</f>
        <v>ИНОМАРКИ</v>
      </c>
      <c r="K1840" s="69" t="str">
        <f>VLOOKUP(СВОД2023[[#This Row],[ФО]],СПРАВОЧНИК!H:P,2,0)</f>
        <v>Сибирский ФО</v>
      </c>
    </row>
    <row r="1841" spans="1:11" x14ac:dyDescent="0.2">
      <c r="A1841" t="s">
        <v>649</v>
      </c>
      <c r="B1841" t="s">
        <v>643</v>
      </c>
      <c r="C1841" s="1" t="s">
        <v>439</v>
      </c>
      <c r="D1841" s="1" t="s">
        <v>446</v>
      </c>
      <c r="E1841" s="2">
        <v>18</v>
      </c>
      <c r="F1841" s="3">
        <v>7</v>
      </c>
      <c r="G1841" s="2">
        <v>138</v>
      </c>
      <c r="H1841" s="3">
        <v>10</v>
      </c>
      <c r="I1841" s="68" t="str">
        <f>VLOOKUP(C1841,СПРАВОЧНИК!B:D,2,0)</f>
        <v>ЯПОНИЯ</v>
      </c>
      <c r="J1841" s="68" t="str">
        <f>VLOOKUP(C1841,СПРАВОЧНИК!B:D,3,0)</f>
        <v>ИНОМАРКИ</v>
      </c>
      <c r="K1841" s="69" t="str">
        <f>VLOOKUP(СВОД2023[[#This Row],[ФО]],СПРАВОЧНИК!H:P,2,0)</f>
        <v>Сибирский ФО</v>
      </c>
    </row>
    <row r="1842" spans="1:11" x14ac:dyDescent="0.2">
      <c r="A1842" t="s">
        <v>649</v>
      </c>
      <c r="B1842" t="s">
        <v>643</v>
      </c>
      <c r="C1842" s="1" t="s">
        <v>439</v>
      </c>
      <c r="D1842" s="1" t="s">
        <v>447</v>
      </c>
      <c r="E1842" s="2">
        <v>23</v>
      </c>
      <c r="F1842" s="3">
        <v>6</v>
      </c>
      <c r="G1842" s="2">
        <v>84</v>
      </c>
      <c r="H1842" s="3">
        <v>300</v>
      </c>
      <c r="I1842" s="68" t="str">
        <f>VLOOKUP(C1842,СПРАВОЧНИК!B:D,2,0)</f>
        <v>ЯПОНИЯ</v>
      </c>
      <c r="J1842" s="68" t="str">
        <f>VLOOKUP(C1842,СПРАВОЧНИК!B:D,3,0)</f>
        <v>ИНОМАРКИ</v>
      </c>
      <c r="K1842" s="69" t="str">
        <f>VLOOKUP(СВОД2023[[#This Row],[ФО]],СПРАВОЧНИК!H:P,2,0)</f>
        <v>Сибирский ФО</v>
      </c>
    </row>
    <row r="1843" spans="1:11" x14ac:dyDescent="0.2">
      <c r="A1843" t="s">
        <v>649</v>
      </c>
      <c r="B1843" t="s">
        <v>643</v>
      </c>
      <c r="C1843" s="1" t="s">
        <v>439</v>
      </c>
      <c r="D1843" s="1" t="s">
        <v>448</v>
      </c>
      <c r="E1843" s="2"/>
      <c r="F1843" s="3">
        <v>12</v>
      </c>
      <c r="G1843" s="2">
        <v>16</v>
      </c>
      <c r="H1843" s="3">
        <v>19</v>
      </c>
      <c r="I1843" s="68" t="str">
        <f>VLOOKUP(C1843,СПРАВОЧНИК!B:D,2,0)</f>
        <v>ЯПОНИЯ</v>
      </c>
      <c r="J1843" s="68" t="str">
        <f>VLOOKUP(C1843,СПРАВОЧНИК!B:D,3,0)</f>
        <v>ИНОМАРКИ</v>
      </c>
      <c r="K1843" s="69" t="str">
        <f>VLOOKUP(СВОД2023[[#This Row],[ФО]],СПРАВОЧНИК!H:P,2,0)</f>
        <v>Сибирский ФО</v>
      </c>
    </row>
    <row r="1844" spans="1:11" x14ac:dyDescent="0.2">
      <c r="A1844" t="s">
        <v>649</v>
      </c>
      <c r="B1844" t="s">
        <v>643</v>
      </c>
      <c r="C1844" s="1" t="s">
        <v>439</v>
      </c>
      <c r="D1844" s="1" t="s">
        <v>449</v>
      </c>
      <c r="E1844" s="2">
        <v>3</v>
      </c>
      <c r="F1844" s="3">
        <v>73</v>
      </c>
      <c r="G1844" s="2">
        <v>22</v>
      </c>
      <c r="H1844" s="3">
        <v>194</v>
      </c>
      <c r="I1844" s="68" t="str">
        <f>VLOOKUP(C1844,СПРАВОЧНИК!B:D,2,0)</f>
        <v>ЯПОНИЯ</v>
      </c>
      <c r="J1844" s="68" t="str">
        <f>VLOOKUP(C1844,СПРАВОЧНИК!B:D,3,0)</f>
        <v>ИНОМАРКИ</v>
      </c>
      <c r="K1844" s="69" t="str">
        <f>VLOOKUP(СВОД2023[[#This Row],[ФО]],СПРАВОЧНИК!H:P,2,0)</f>
        <v>Сибирский ФО</v>
      </c>
    </row>
    <row r="1845" spans="1:11" x14ac:dyDescent="0.2">
      <c r="A1845" t="s">
        <v>649</v>
      </c>
      <c r="B1845" t="s">
        <v>643</v>
      </c>
      <c r="C1845" s="1" t="s">
        <v>439</v>
      </c>
      <c r="D1845" s="1" t="s">
        <v>450</v>
      </c>
      <c r="E1845" s="2"/>
      <c r="F1845" s="3"/>
      <c r="G1845" s="2">
        <v>1</v>
      </c>
      <c r="H1845" s="3"/>
      <c r="I1845" s="68" t="str">
        <f>VLOOKUP(C1845,СПРАВОЧНИК!B:D,2,0)</f>
        <v>ЯПОНИЯ</v>
      </c>
      <c r="J1845" s="68" t="str">
        <f>VLOOKUP(C1845,СПРАВОЧНИК!B:D,3,0)</f>
        <v>ИНОМАРКИ</v>
      </c>
      <c r="K1845" s="69" t="str">
        <f>VLOOKUP(СВОД2023[[#This Row],[ФО]],СПРАВОЧНИК!H:P,2,0)</f>
        <v>Сибирский ФО</v>
      </c>
    </row>
    <row r="1846" spans="1:11" x14ac:dyDescent="0.2">
      <c r="A1846" t="s">
        <v>649</v>
      </c>
      <c r="B1846" t="s">
        <v>643</v>
      </c>
      <c r="C1846" s="1" t="s">
        <v>451</v>
      </c>
      <c r="D1846" s="1" t="s">
        <v>454</v>
      </c>
      <c r="E1846" s="2"/>
      <c r="F1846" s="3"/>
      <c r="G1846" s="2">
        <v>1</v>
      </c>
      <c r="H1846" s="3"/>
      <c r="I1846" s="68" t="str">
        <f>VLOOKUP(C1846,СПРАВОЧНИК!B:D,2,0)</f>
        <v>КИТАЙ</v>
      </c>
      <c r="J1846" s="68" t="str">
        <f>VLOOKUP(C1846,СПРАВОЧНИК!B:D,3,0)</f>
        <v>ИНОМАРКИ</v>
      </c>
      <c r="K1846" s="69" t="str">
        <f>VLOOKUP(СВОД2023[[#This Row],[ФО]],СПРАВОЧНИК!H:P,2,0)</f>
        <v>Сибирский ФО</v>
      </c>
    </row>
    <row r="1847" spans="1:11" x14ac:dyDescent="0.2">
      <c r="A1847" t="s">
        <v>649</v>
      </c>
      <c r="B1847" t="s">
        <v>643</v>
      </c>
      <c r="C1847" s="1" t="s">
        <v>456</v>
      </c>
      <c r="D1847" s="1" t="s">
        <v>458</v>
      </c>
      <c r="E1847" s="2">
        <v>1</v>
      </c>
      <c r="F1847" s="3"/>
      <c r="G1847" s="2">
        <v>3</v>
      </c>
      <c r="H1847" s="3">
        <v>1</v>
      </c>
      <c r="I1847" s="68" t="str">
        <f>VLOOKUP(C1847,СПРАВОЧНИК!B:D,2,0)</f>
        <v>ЯПОНИЯ</v>
      </c>
      <c r="J1847" s="68" t="str">
        <f>VLOOKUP(C1847,СПРАВОЧНИК!B:D,3,0)</f>
        <v>ИНОМАРКИ</v>
      </c>
      <c r="K1847" s="69" t="str">
        <f>VLOOKUP(СВОД2023[[#This Row],[ФО]],СПРАВОЧНИК!H:P,2,0)</f>
        <v>Сибирский ФО</v>
      </c>
    </row>
    <row r="1848" spans="1:11" x14ac:dyDescent="0.2">
      <c r="A1848" t="s">
        <v>649</v>
      </c>
      <c r="B1848" t="s">
        <v>643</v>
      </c>
      <c r="C1848" s="1" t="s">
        <v>456</v>
      </c>
      <c r="D1848" s="1" t="s">
        <v>461</v>
      </c>
      <c r="E1848" s="2">
        <v>1</v>
      </c>
      <c r="F1848" s="3"/>
      <c r="G1848" s="2">
        <v>2</v>
      </c>
      <c r="H1848" s="3"/>
      <c r="I1848" s="68" t="str">
        <f>VLOOKUP(C1848,СПРАВОЧНИК!B:D,2,0)</f>
        <v>ЯПОНИЯ</v>
      </c>
      <c r="J1848" s="68" t="str">
        <f>VLOOKUP(C1848,СПРАВОЧНИК!B:D,3,0)</f>
        <v>ИНОМАРКИ</v>
      </c>
      <c r="K1848" s="69" t="str">
        <f>VLOOKUP(СВОД2023[[#This Row],[ФО]],СПРАВОЧНИК!H:P,2,0)</f>
        <v>Сибирский ФО</v>
      </c>
    </row>
    <row r="1849" spans="1:11" x14ac:dyDescent="0.2">
      <c r="A1849" t="s">
        <v>649</v>
      </c>
      <c r="B1849" t="s">
        <v>643</v>
      </c>
      <c r="C1849" s="1" t="s">
        <v>456</v>
      </c>
      <c r="D1849" s="1" t="s">
        <v>462</v>
      </c>
      <c r="E1849" s="2">
        <v>2</v>
      </c>
      <c r="F1849" s="3"/>
      <c r="G1849" s="2">
        <v>2</v>
      </c>
      <c r="H1849" s="3">
        <v>5</v>
      </c>
      <c r="I1849" s="68" t="str">
        <f>VLOOKUP(C1849,СПРАВОЧНИК!B:D,2,0)</f>
        <v>ЯПОНИЯ</v>
      </c>
      <c r="J1849" s="68" t="str">
        <f>VLOOKUP(C1849,СПРАВОЧНИК!B:D,3,0)</f>
        <v>ИНОМАРКИ</v>
      </c>
      <c r="K1849" s="69" t="str">
        <f>VLOOKUP(СВОД2023[[#This Row],[ФО]],СПРАВОЧНИК!H:P,2,0)</f>
        <v>Сибирский ФО</v>
      </c>
    </row>
    <row r="1850" spans="1:11" x14ac:dyDescent="0.2">
      <c r="A1850" t="s">
        <v>649</v>
      </c>
      <c r="B1850" t="s">
        <v>643</v>
      </c>
      <c r="C1850" s="1" t="s">
        <v>456</v>
      </c>
      <c r="D1850" s="1" t="s">
        <v>464</v>
      </c>
      <c r="E1850" s="2"/>
      <c r="F1850" s="3">
        <v>3</v>
      </c>
      <c r="G1850" s="2">
        <v>6</v>
      </c>
      <c r="H1850" s="3">
        <v>67</v>
      </c>
      <c r="I1850" s="68" t="str">
        <f>VLOOKUP(C1850,СПРАВОЧНИК!B:D,2,0)</f>
        <v>ЯПОНИЯ</v>
      </c>
      <c r="J1850" s="68" t="str">
        <f>VLOOKUP(C1850,СПРАВОЧНИК!B:D,3,0)</f>
        <v>ИНОМАРКИ</v>
      </c>
      <c r="K1850" s="69" t="str">
        <f>VLOOKUP(СВОД2023[[#This Row],[ФО]],СПРАВОЧНИК!H:P,2,0)</f>
        <v>Сибирский ФО</v>
      </c>
    </row>
    <row r="1851" spans="1:11" x14ac:dyDescent="0.2">
      <c r="A1851" t="s">
        <v>649</v>
      </c>
      <c r="B1851" t="s">
        <v>643</v>
      </c>
      <c r="C1851" s="1" t="s">
        <v>456</v>
      </c>
      <c r="D1851" s="1" t="s">
        <v>465</v>
      </c>
      <c r="E1851" s="2"/>
      <c r="F1851" s="3"/>
      <c r="G1851" s="2"/>
      <c r="H1851" s="3">
        <v>1</v>
      </c>
      <c r="I1851" s="68" t="str">
        <f>VLOOKUP(C1851,СПРАВОЧНИК!B:D,2,0)</f>
        <v>ЯПОНИЯ</v>
      </c>
      <c r="J1851" s="68" t="str">
        <f>VLOOKUP(C1851,СПРАВОЧНИК!B:D,3,0)</f>
        <v>ИНОМАРКИ</v>
      </c>
      <c r="K1851" s="69" t="str">
        <f>VLOOKUP(СВОД2023[[#This Row],[ФО]],СПРАВОЧНИК!H:P,2,0)</f>
        <v>Сибирский ФО</v>
      </c>
    </row>
    <row r="1852" spans="1:11" x14ac:dyDescent="0.2">
      <c r="A1852" t="s">
        <v>649</v>
      </c>
      <c r="B1852" t="s">
        <v>643</v>
      </c>
      <c r="C1852" s="1" t="s">
        <v>456</v>
      </c>
      <c r="D1852" s="1" t="s">
        <v>466</v>
      </c>
      <c r="E1852" s="2"/>
      <c r="F1852" s="3"/>
      <c r="G1852" s="2">
        <v>6</v>
      </c>
      <c r="H1852" s="3">
        <v>4</v>
      </c>
      <c r="I1852" s="68" t="str">
        <f>VLOOKUP(C1852,СПРАВОЧНИК!B:D,2,0)</f>
        <v>ЯПОНИЯ</v>
      </c>
      <c r="J1852" s="68" t="str">
        <f>VLOOKUP(C1852,СПРАВОЧНИК!B:D,3,0)</f>
        <v>ИНОМАРКИ</v>
      </c>
      <c r="K1852" s="69" t="str">
        <f>VLOOKUP(СВОД2023[[#This Row],[ФО]],СПРАВОЧНИК!H:P,2,0)</f>
        <v>Сибирский ФО</v>
      </c>
    </row>
    <row r="1853" spans="1:11" x14ac:dyDescent="0.2">
      <c r="A1853" t="s">
        <v>649</v>
      </c>
      <c r="B1853" t="s">
        <v>643</v>
      </c>
      <c r="C1853" s="1" t="s">
        <v>456</v>
      </c>
      <c r="D1853" s="1" t="s">
        <v>467</v>
      </c>
      <c r="E1853" s="2"/>
      <c r="F1853" s="3"/>
      <c r="G1853" s="2">
        <v>3</v>
      </c>
      <c r="H1853" s="3">
        <v>14</v>
      </c>
      <c r="I1853" s="68" t="str">
        <f>VLOOKUP(C1853,СПРАВОЧНИК!B:D,2,0)</f>
        <v>ЯПОНИЯ</v>
      </c>
      <c r="J1853" s="68" t="str">
        <f>VLOOKUP(C1853,СПРАВОЧНИК!B:D,3,0)</f>
        <v>ИНОМАРКИ</v>
      </c>
      <c r="K1853" s="69" t="str">
        <f>VLOOKUP(СВОД2023[[#This Row],[ФО]],СПРАВОЧНИК!H:P,2,0)</f>
        <v>Сибирский ФО</v>
      </c>
    </row>
    <row r="1854" spans="1:11" x14ac:dyDescent="0.2">
      <c r="A1854" t="s">
        <v>649</v>
      </c>
      <c r="B1854" t="s">
        <v>643</v>
      </c>
      <c r="C1854" s="1" t="s">
        <v>456</v>
      </c>
      <c r="D1854" s="1" t="s">
        <v>468</v>
      </c>
      <c r="E1854" s="2">
        <v>3</v>
      </c>
      <c r="F1854" s="3"/>
      <c r="G1854" s="2">
        <v>24</v>
      </c>
      <c r="H1854" s="3"/>
      <c r="I1854" s="68" t="str">
        <f>VLOOKUP(C1854,СПРАВОЧНИК!B:D,2,0)</f>
        <v>ЯПОНИЯ</v>
      </c>
      <c r="J1854" s="68" t="str">
        <f>VLOOKUP(C1854,СПРАВОЧНИК!B:D,3,0)</f>
        <v>ИНОМАРКИ</v>
      </c>
      <c r="K1854" s="69" t="str">
        <f>VLOOKUP(СВОД2023[[#This Row],[ФО]],СПРАВОЧНИК!H:P,2,0)</f>
        <v>Сибирский ФО</v>
      </c>
    </row>
    <row r="1855" spans="1:11" x14ac:dyDescent="0.2">
      <c r="A1855" t="s">
        <v>649</v>
      </c>
      <c r="B1855" t="s">
        <v>643</v>
      </c>
      <c r="C1855" s="1" t="s">
        <v>456</v>
      </c>
      <c r="D1855" s="1" t="s">
        <v>469</v>
      </c>
      <c r="E1855" s="2">
        <v>3</v>
      </c>
      <c r="F1855" s="3">
        <v>13</v>
      </c>
      <c r="G1855" s="2">
        <v>37</v>
      </c>
      <c r="H1855" s="3">
        <v>373</v>
      </c>
      <c r="I1855" s="68" t="str">
        <f>VLOOKUP(C1855,СПРАВОЧНИК!B:D,2,0)</f>
        <v>ЯПОНИЯ</v>
      </c>
      <c r="J1855" s="68" t="str">
        <f>VLOOKUP(C1855,СПРАВОЧНИК!B:D,3,0)</f>
        <v>ИНОМАРКИ</v>
      </c>
      <c r="K1855" s="69" t="str">
        <f>VLOOKUP(СВОД2023[[#This Row],[ФО]],СПРАВОЧНИК!H:P,2,0)</f>
        <v>Сибирский ФО</v>
      </c>
    </row>
    <row r="1856" spans="1:11" x14ac:dyDescent="0.2">
      <c r="A1856" t="s">
        <v>649</v>
      </c>
      <c r="B1856" t="s">
        <v>643</v>
      </c>
      <c r="C1856" s="1" t="s">
        <v>456</v>
      </c>
      <c r="D1856" s="1" t="s">
        <v>470</v>
      </c>
      <c r="E1856" s="2"/>
      <c r="F1856" s="3">
        <v>1</v>
      </c>
      <c r="G1856" s="2">
        <v>1</v>
      </c>
      <c r="H1856" s="3">
        <v>1</v>
      </c>
      <c r="I1856" s="68" t="str">
        <f>VLOOKUP(C1856,СПРАВОЧНИК!B:D,2,0)</f>
        <v>ЯПОНИЯ</v>
      </c>
      <c r="J1856" s="68" t="str">
        <f>VLOOKUP(C1856,СПРАВОЧНИК!B:D,3,0)</f>
        <v>ИНОМАРКИ</v>
      </c>
      <c r="K1856" s="69" t="str">
        <f>VLOOKUP(СВОД2023[[#This Row],[ФО]],СПРАВОЧНИК!H:P,2,0)</f>
        <v>Сибирский ФО</v>
      </c>
    </row>
    <row r="1857" spans="1:11" x14ac:dyDescent="0.2">
      <c r="A1857" t="s">
        <v>649</v>
      </c>
      <c r="B1857" t="s">
        <v>643</v>
      </c>
      <c r="C1857" s="1" t="s">
        <v>456</v>
      </c>
      <c r="D1857" s="1" t="s">
        <v>471</v>
      </c>
      <c r="E1857" s="2"/>
      <c r="F1857" s="3">
        <v>1</v>
      </c>
      <c r="G1857" s="2">
        <v>3</v>
      </c>
      <c r="H1857" s="3">
        <v>1</v>
      </c>
      <c r="I1857" s="68" t="str">
        <f>VLOOKUP(C1857,СПРАВОЧНИК!B:D,2,0)</f>
        <v>ЯПОНИЯ</v>
      </c>
      <c r="J1857" s="68" t="str">
        <f>VLOOKUP(C1857,СПРАВОЧНИК!B:D,3,0)</f>
        <v>ИНОМАРКИ</v>
      </c>
      <c r="K1857" s="69" t="str">
        <f>VLOOKUP(СВОД2023[[#This Row],[ФО]],СПРАВОЧНИК!H:P,2,0)</f>
        <v>Сибирский ФО</v>
      </c>
    </row>
    <row r="1858" spans="1:11" x14ac:dyDescent="0.2">
      <c r="A1858" t="s">
        <v>649</v>
      </c>
      <c r="B1858" t="s">
        <v>643</v>
      </c>
      <c r="C1858" s="1" t="s">
        <v>456</v>
      </c>
      <c r="D1858" s="1" t="s">
        <v>472</v>
      </c>
      <c r="E1858" s="2"/>
      <c r="F1858" s="3">
        <v>7</v>
      </c>
      <c r="G1858" s="2">
        <v>3</v>
      </c>
      <c r="H1858" s="3">
        <v>142</v>
      </c>
      <c r="I1858" s="68" t="str">
        <f>VLOOKUP(C1858,СПРАВОЧНИК!B:D,2,0)</f>
        <v>ЯПОНИЯ</v>
      </c>
      <c r="J1858" s="68" t="str">
        <f>VLOOKUP(C1858,СПРАВОЧНИК!B:D,3,0)</f>
        <v>ИНОМАРКИ</v>
      </c>
      <c r="K1858" s="69" t="str">
        <f>VLOOKUP(СВОД2023[[#This Row],[ФО]],СПРАВОЧНИК!H:P,2,0)</f>
        <v>Сибирский ФО</v>
      </c>
    </row>
    <row r="1859" spans="1:11" x14ac:dyDescent="0.2">
      <c r="A1859" t="s">
        <v>649</v>
      </c>
      <c r="B1859" t="s">
        <v>643</v>
      </c>
      <c r="C1859" s="1" t="s">
        <v>456</v>
      </c>
      <c r="D1859" s="1" t="s">
        <v>474</v>
      </c>
      <c r="E1859" s="2">
        <v>1</v>
      </c>
      <c r="F1859" s="3">
        <v>22</v>
      </c>
      <c r="G1859" s="2">
        <v>18</v>
      </c>
      <c r="H1859" s="3">
        <v>414</v>
      </c>
      <c r="I1859" s="68" t="str">
        <f>VLOOKUP(C1859,СПРАВОЧНИК!B:D,2,0)</f>
        <v>ЯПОНИЯ</v>
      </c>
      <c r="J1859" s="68" t="str">
        <f>VLOOKUP(C1859,СПРАВОЧНИК!B:D,3,0)</f>
        <v>ИНОМАРКИ</v>
      </c>
      <c r="K1859" s="69" t="str">
        <f>VLOOKUP(СВОД2023[[#This Row],[ФО]],СПРАВОЧНИК!H:P,2,0)</f>
        <v>Сибирский ФО</v>
      </c>
    </row>
    <row r="1860" spans="1:11" x14ac:dyDescent="0.2">
      <c r="A1860" t="s">
        <v>649</v>
      </c>
      <c r="B1860" t="s">
        <v>643</v>
      </c>
      <c r="C1860" s="1" t="s">
        <v>475</v>
      </c>
      <c r="D1860" s="1" t="s">
        <v>476</v>
      </c>
      <c r="E1860" s="2">
        <v>202</v>
      </c>
      <c r="F1860" s="3"/>
      <c r="G1860" s="2">
        <v>934</v>
      </c>
      <c r="H1860" s="3"/>
      <c r="I1860" s="68" t="str">
        <f>VLOOKUP(C1860,СПРАВОЧНИК!B:D,2,0)</f>
        <v>КИТАЙ</v>
      </c>
      <c r="J1860" s="68" t="str">
        <f>VLOOKUP(C1860,СПРАВОЧНИК!B:D,3,0)</f>
        <v>ИНОМАРКИ</v>
      </c>
      <c r="K1860" s="69" t="str">
        <f>VLOOKUP(СВОД2023[[#This Row],[ФО]],СПРАВОЧНИК!H:P,2,0)</f>
        <v>Сибирский ФО</v>
      </c>
    </row>
    <row r="1861" spans="1:11" x14ac:dyDescent="0.2">
      <c r="A1861" t="s">
        <v>649</v>
      </c>
      <c r="B1861" t="s">
        <v>643</v>
      </c>
      <c r="C1861" s="1" t="s">
        <v>475</v>
      </c>
      <c r="D1861" s="1" t="s">
        <v>683</v>
      </c>
      <c r="E1861" s="2">
        <v>36</v>
      </c>
      <c r="F1861" s="3"/>
      <c r="G1861" s="2">
        <v>40</v>
      </c>
      <c r="H1861" s="3"/>
      <c r="I1861" s="68" t="str">
        <f>VLOOKUP(C1861,СПРАВОЧНИК!B:D,2,0)</f>
        <v>КИТАЙ</v>
      </c>
      <c r="J1861" s="68" t="str">
        <f>VLOOKUP(C1861,СПРАВОЧНИК!B:D,3,0)</f>
        <v>ИНОМАРКИ</v>
      </c>
      <c r="K1861" s="69" t="str">
        <f>VLOOKUP(СВОД2023[[#This Row],[ФО]],СПРАВОЧНИК!H:P,2,0)</f>
        <v>Сибирский ФО</v>
      </c>
    </row>
    <row r="1862" spans="1:11" x14ac:dyDescent="0.2">
      <c r="A1862" t="s">
        <v>649</v>
      </c>
      <c r="B1862" t="s">
        <v>643</v>
      </c>
      <c r="C1862" s="1" t="s">
        <v>485</v>
      </c>
      <c r="D1862" s="1" t="s">
        <v>486</v>
      </c>
      <c r="E1862" s="2"/>
      <c r="F1862" s="3"/>
      <c r="G1862" s="2"/>
      <c r="H1862" s="3">
        <v>2</v>
      </c>
      <c r="I1862" s="68" t="str">
        <f>VLOOKUP(C1862,СПРАВОЧНИК!B:D,2,0)</f>
        <v>ЕВРОПА</v>
      </c>
      <c r="J1862" s="68" t="str">
        <f>VLOOKUP(C1862,СПРАВОЧНИК!B:D,3,0)</f>
        <v>ИНОМАРКИ</v>
      </c>
      <c r="K1862" s="69" t="str">
        <f>VLOOKUP(СВОД2023[[#This Row],[ФО]],СПРАВОЧНИК!H:P,2,0)</f>
        <v>Сибирский ФО</v>
      </c>
    </row>
    <row r="1863" spans="1:11" x14ac:dyDescent="0.2">
      <c r="A1863" t="s">
        <v>649</v>
      </c>
      <c r="B1863" t="s">
        <v>643</v>
      </c>
      <c r="C1863" s="1" t="s">
        <v>485</v>
      </c>
      <c r="D1863" s="1" t="s">
        <v>488</v>
      </c>
      <c r="E1863" s="2"/>
      <c r="F1863" s="3"/>
      <c r="G1863" s="2"/>
      <c r="H1863" s="3">
        <v>5</v>
      </c>
      <c r="I1863" s="68" t="str">
        <f>VLOOKUP(C1863,СПРАВОЧНИК!B:D,2,0)</f>
        <v>ЕВРОПА</v>
      </c>
      <c r="J1863" s="68" t="str">
        <f>VLOOKUP(C1863,СПРАВОЧНИК!B:D,3,0)</f>
        <v>ИНОМАРКИ</v>
      </c>
      <c r="K1863" s="69" t="str">
        <f>VLOOKUP(СВОД2023[[#This Row],[ФО]],СПРАВОЧНИК!H:P,2,0)</f>
        <v>Сибирский ФО</v>
      </c>
    </row>
    <row r="1864" spans="1:11" x14ac:dyDescent="0.2">
      <c r="A1864" t="s">
        <v>649</v>
      </c>
      <c r="B1864" t="s">
        <v>643</v>
      </c>
      <c r="C1864" s="1" t="s">
        <v>485</v>
      </c>
      <c r="D1864" s="1" t="s">
        <v>489</v>
      </c>
      <c r="E1864" s="2"/>
      <c r="F1864" s="3"/>
      <c r="G1864" s="2"/>
      <c r="H1864" s="3">
        <v>1</v>
      </c>
      <c r="I1864" s="68" t="str">
        <f>VLOOKUP(C1864,СПРАВОЧНИК!B:D,2,0)</f>
        <v>ЕВРОПА</v>
      </c>
      <c r="J1864" s="68" t="str">
        <f>VLOOKUP(C1864,СПРАВОЧНИК!B:D,3,0)</f>
        <v>ИНОМАРКИ</v>
      </c>
      <c r="K1864" s="69" t="str">
        <f>VLOOKUP(СВОД2023[[#This Row],[ФО]],СПРАВОЧНИК!H:P,2,0)</f>
        <v>Сибирский ФО</v>
      </c>
    </row>
    <row r="1865" spans="1:11" x14ac:dyDescent="0.2">
      <c r="A1865" t="s">
        <v>649</v>
      </c>
      <c r="B1865" t="s">
        <v>643</v>
      </c>
      <c r="C1865" s="1" t="s">
        <v>493</v>
      </c>
      <c r="D1865" s="1" t="s">
        <v>495</v>
      </c>
      <c r="E1865" s="2">
        <v>6</v>
      </c>
      <c r="F1865" s="3">
        <v>3</v>
      </c>
      <c r="G1865" s="2">
        <v>30</v>
      </c>
      <c r="H1865" s="3">
        <v>51</v>
      </c>
      <c r="I1865" s="68" t="str">
        <f>VLOOKUP(C1865,СПРАВОЧНИК!B:D,2,0)</f>
        <v>ЕВРОПА</v>
      </c>
      <c r="J1865" s="68" t="str">
        <f>VLOOKUP(C1865,СПРАВОЧНИК!B:D,3,0)</f>
        <v>ИНОМАРКИ</v>
      </c>
      <c r="K1865" s="69" t="str">
        <f>VLOOKUP(СВОД2023[[#This Row],[ФО]],СПРАВОЧНИК!H:P,2,0)</f>
        <v>Сибирский ФО</v>
      </c>
    </row>
    <row r="1866" spans="1:11" x14ac:dyDescent="0.2">
      <c r="A1866" t="s">
        <v>649</v>
      </c>
      <c r="B1866" t="s">
        <v>643</v>
      </c>
      <c r="C1866" s="1" t="s">
        <v>493</v>
      </c>
      <c r="D1866" s="1" t="s">
        <v>496</v>
      </c>
      <c r="E1866" s="2"/>
      <c r="F1866" s="3"/>
      <c r="G1866" s="2"/>
      <c r="H1866" s="3">
        <v>1</v>
      </c>
      <c r="I1866" s="68" t="str">
        <f>VLOOKUP(C1866,СПРАВОЧНИК!B:D,2,0)</f>
        <v>ЕВРОПА</v>
      </c>
      <c r="J1866" s="68" t="str">
        <f>VLOOKUP(C1866,СПРАВОЧНИК!B:D,3,0)</f>
        <v>ИНОМАРКИ</v>
      </c>
      <c r="K1866" s="69" t="str">
        <f>VLOOKUP(СВОД2023[[#This Row],[ФО]],СПРАВОЧНИК!H:P,2,0)</f>
        <v>Сибирский ФО</v>
      </c>
    </row>
    <row r="1867" spans="1:11" x14ac:dyDescent="0.2">
      <c r="A1867" t="s">
        <v>649</v>
      </c>
      <c r="B1867" t="s">
        <v>643</v>
      </c>
      <c r="C1867" s="1" t="s">
        <v>493</v>
      </c>
      <c r="D1867" s="1" t="s">
        <v>497</v>
      </c>
      <c r="E1867" s="2"/>
      <c r="F1867" s="3"/>
      <c r="G1867" s="2">
        <v>7</v>
      </c>
      <c r="H1867" s="3">
        <v>14</v>
      </c>
      <c r="I1867" s="68" t="str">
        <f>VLOOKUP(C1867,СПРАВОЧНИК!B:D,2,0)</f>
        <v>ЕВРОПА</v>
      </c>
      <c r="J1867" s="68" t="str">
        <f>VLOOKUP(C1867,СПРАВОЧНИК!B:D,3,0)</f>
        <v>ИНОМАРКИ</v>
      </c>
      <c r="K1867" s="69" t="str">
        <f>VLOOKUP(СВОД2023[[#This Row],[ФО]],СПРАВОЧНИК!H:P,2,0)</f>
        <v>Сибирский ФО</v>
      </c>
    </row>
    <row r="1868" spans="1:11" x14ac:dyDescent="0.2">
      <c r="A1868" t="s">
        <v>649</v>
      </c>
      <c r="B1868" t="s">
        <v>643</v>
      </c>
      <c r="C1868" s="1" t="s">
        <v>493</v>
      </c>
      <c r="D1868" s="1" t="s">
        <v>498</v>
      </c>
      <c r="E1868" s="2"/>
      <c r="F1868" s="3"/>
      <c r="G1868" s="2"/>
      <c r="H1868" s="3">
        <v>2</v>
      </c>
      <c r="I1868" s="68" t="str">
        <f>VLOOKUP(C1868,СПРАВОЧНИК!B:D,2,0)</f>
        <v>ЕВРОПА</v>
      </c>
      <c r="J1868" s="68" t="str">
        <f>VLOOKUP(C1868,СПРАВОЧНИК!B:D,3,0)</f>
        <v>ИНОМАРКИ</v>
      </c>
      <c r="K1868" s="69" t="str">
        <f>VLOOKUP(СВОД2023[[#This Row],[ФО]],СПРАВОЧНИК!H:P,2,0)</f>
        <v>Сибирский ФО</v>
      </c>
    </row>
    <row r="1869" spans="1:11" x14ac:dyDescent="0.2">
      <c r="A1869" t="s">
        <v>649</v>
      </c>
      <c r="B1869" t="s">
        <v>643</v>
      </c>
      <c r="C1869" s="1" t="s">
        <v>493</v>
      </c>
      <c r="D1869" s="1" t="s">
        <v>499</v>
      </c>
      <c r="E1869" s="2"/>
      <c r="F1869" s="3">
        <v>1</v>
      </c>
      <c r="G1869" s="2">
        <v>1</v>
      </c>
      <c r="H1869" s="3">
        <v>3</v>
      </c>
      <c r="I1869" s="68" t="str">
        <f>VLOOKUP(C1869,СПРАВОЧНИК!B:D,2,0)</f>
        <v>ЕВРОПА</v>
      </c>
      <c r="J1869" s="68" t="str">
        <f>VLOOKUP(C1869,СПРАВОЧНИК!B:D,3,0)</f>
        <v>ИНОМАРКИ</v>
      </c>
      <c r="K1869" s="69" t="str">
        <f>VLOOKUP(СВОД2023[[#This Row],[ФО]],СПРАВОЧНИК!H:P,2,0)</f>
        <v>Сибирский ФО</v>
      </c>
    </row>
    <row r="1870" spans="1:11" x14ac:dyDescent="0.2">
      <c r="A1870" t="s">
        <v>649</v>
      </c>
      <c r="B1870" t="s">
        <v>643</v>
      </c>
      <c r="C1870" s="1" t="s">
        <v>493</v>
      </c>
      <c r="D1870" s="1" t="s">
        <v>501</v>
      </c>
      <c r="E1870" s="2"/>
      <c r="F1870" s="3">
        <v>1</v>
      </c>
      <c r="G1870" s="2"/>
      <c r="H1870" s="3">
        <v>1</v>
      </c>
      <c r="I1870" s="68" t="str">
        <f>VLOOKUP(C1870,СПРАВОЧНИК!B:D,2,0)</f>
        <v>ЕВРОПА</v>
      </c>
      <c r="J1870" s="68" t="str">
        <f>VLOOKUP(C1870,СПРАВОЧНИК!B:D,3,0)</f>
        <v>ИНОМАРКИ</v>
      </c>
      <c r="K1870" s="69" t="str">
        <f>VLOOKUP(СВОД2023[[#This Row],[ФО]],СПРАВОЧНИК!H:P,2,0)</f>
        <v>Сибирский ФО</v>
      </c>
    </row>
    <row r="1871" spans="1:11" x14ac:dyDescent="0.2">
      <c r="A1871" t="s">
        <v>649</v>
      </c>
      <c r="B1871" t="s">
        <v>643</v>
      </c>
      <c r="C1871" s="1" t="s">
        <v>504</v>
      </c>
      <c r="D1871" s="1" t="s">
        <v>505</v>
      </c>
      <c r="E1871" s="2">
        <v>8</v>
      </c>
      <c r="F1871" s="3">
        <v>11</v>
      </c>
      <c r="G1871" s="2">
        <v>32</v>
      </c>
      <c r="H1871" s="3">
        <v>253</v>
      </c>
      <c r="I1871" s="68" t="str">
        <f>VLOOKUP(C1871,СПРАВОЧНИК!B:D,2,0)</f>
        <v>ЕВРОПА</v>
      </c>
      <c r="J1871" s="68" t="str">
        <f>VLOOKUP(C1871,СПРАВОЧНИК!B:D,3,0)</f>
        <v>ИНОМАРКИ</v>
      </c>
      <c r="K1871" s="69" t="str">
        <f>VLOOKUP(СВОД2023[[#This Row],[ФО]],СПРАВОЧНИК!H:P,2,0)</f>
        <v>Сибирский ФО</v>
      </c>
    </row>
    <row r="1872" spans="1:11" x14ac:dyDescent="0.2">
      <c r="A1872" t="s">
        <v>649</v>
      </c>
      <c r="B1872" t="s">
        <v>643</v>
      </c>
      <c r="C1872" s="1" t="s">
        <v>504</v>
      </c>
      <c r="D1872" s="1" t="s">
        <v>506</v>
      </c>
      <c r="E1872" s="2">
        <v>5</v>
      </c>
      <c r="F1872" s="3">
        <v>58</v>
      </c>
      <c r="G1872" s="2">
        <v>27</v>
      </c>
      <c r="H1872" s="3">
        <v>746</v>
      </c>
      <c r="I1872" s="68" t="str">
        <f>VLOOKUP(C1872,СПРАВОЧНИК!B:D,2,0)</f>
        <v>ЕВРОПА</v>
      </c>
      <c r="J1872" s="68" t="str">
        <f>VLOOKUP(C1872,СПРАВОЧНИК!B:D,3,0)</f>
        <v>ИНОМАРКИ</v>
      </c>
      <c r="K1872" s="69" t="str">
        <f>VLOOKUP(СВОД2023[[#This Row],[ФО]],СПРАВОЧНИК!H:P,2,0)</f>
        <v>Сибирский ФО</v>
      </c>
    </row>
    <row r="1873" spans="1:11" x14ac:dyDescent="0.2">
      <c r="A1873" t="s">
        <v>649</v>
      </c>
      <c r="B1873" t="s">
        <v>643</v>
      </c>
      <c r="C1873" s="1" t="s">
        <v>504</v>
      </c>
      <c r="D1873" s="1" t="s">
        <v>507</v>
      </c>
      <c r="E1873" s="2">
        <v>2</v>
      </c>
      <c r="F1873" s="3">
        <v>21</v>
      </c>
      <c r="G1873" s="2">
        <v>23</v>
      </c>
      <c r="H1873" s="3">
        <v>274</v>
      </c>
      <c r="I1873" s="68" t="str">
        <f>VLOOKUP(C1873,СПРАВОЧНИК!B:D,2,0)</f>
        <v>ЕВРОПА</v>
      </c>
      <c r="J1873" s="68" t="str">
        <f>VLOOKUP(C1873,СПРАВОЧНИК!B:D,3,0)</f>
        <v>ИНОМАРКИ</v>
      </c>
      <c r="K1873" s="69" t="str">
        <f>VLOOKUP(СВОД2023[[#This Row],[ФО]],СПРАВОЧНИК!H:P,2,0)</f>
        <v>Сибирский ФО</v>
      </c>
    </row>
    <row r="1874" spans="1:11" x14ac:dyDescent="0.2">
      <c r="A1874" t="s">
        <v>649</v>
      </c>
      <c r="B1874" t="s">
        <v>643</v>
      </c>
      <c r="C1874" s="1" t="s">
        <v>504</v>
      </c>
      <c r="D1874" s="1" t="s">
        <v>510</v>
      </c>
      <c r="E1874" s="2">
        <v>9</v>
      </c>
      <c r="F1874" s="3">
        <v>38</v>
      </c>
      <c r="G1874" s="2">
        <v>41</v>
      </c>
      <c r="H1874" s="3">
        <v>345</v>
      </c>
      <c r="I1874" s="68" t="str">
        <f>VLOOKUP(C1874,СПРАВОЧНИК!B:D,2,0)</f>
        <v>ЕВРОПА</v>
      </c>
      <c r="J1874" s="68" t="str">
        <f>VLOOKUP(C1874,СПРАВОЧНИК!B:D,3,0)</f>
        <v>ИНОМАРКИ</v>
      </c>
      <c r="K1874" s="69" t="str">
        <f>VLOOKUP(СВОД2023[[#This Row],[ФО]],СПРАВОЧНИК!H:P,2,0)</f>
        <v>Сибирский ФО</v>
      </c>
    </row>
    <row r="1875" spans="1:11" x14ac:dyDescent="0.2">
      <c r="A1875" t="s">
        <v>649</v>
      </c>
      <c r="B1875" t="s">
        <v>643</v>
      </c>
      <c r="C1875" s="1" t="s">
        <v>504</v>
      </c>
      <c r="D1875" s="1" t="s">
        <v>511</v>
      </c>
      <c r="E1875" s="2">
        <v>4</v>
      </c>
      <c r="F1875" s="3">
        <v>25</v>
      </c>
      <c r="G1875" s="2">
        <v>25</v>
      </c>
      <c r="H1875" s="3">
        <v>272</v>
      </c>
      <c r="I1875" s="68" t="str">
        <f>VLOOKUP(C1875,СПРАВОЧНИК!B:D,2,0)</f>
        <v>ЕВРОПА</v>
      </c>
      <c r="J1875" s="68" t="str">
        <f>VLOOKUP(C1875,СПРАВОЧНИК!B:D,3,0)</f>
        <v>ИНОМАРКИ</v>
      </c>
      <c r="K1875" s="69" t="str">
        <f>VLOOKUP(СВОД2023[[#This Row],[ФО]],СПРАВОЧНИК!H:P,2,0)</f>
        <v>Сибирский ФО</v>
      </c>
    </row>
    <row r="1876" spans="1:11" x14ac:dyDescent="0.2">
      <c r="A1876" t="s">
        <v>649</v>
      </c>
      <c r="B1876" t="s">
        <v>643</v>
      </c>
      <c r="C1876" s="1" t="s">
        <v>517</v>
      </c>
      <c r="D1876" s="1" t="s">
        <v>518</v>
      </c>
      <c r="E1876" s="2"/>
      <c r="F1876" s="3"/>
      <c r="G1876" s="2"/>
      <c r="H1876" s="3">
        <v>1</v>
      </c>
      <c r="I1876" s="68" t="str">
        <f>VLOOKUP(C1876,СПРАВОЧНИК!B:D,2,0)</f>
        <v>ЕВРОПА</v>
      </c>
      <c r="J1876" s="68" t="str">
        <f>VLOOKUP(C1876,СПРАВОЧНИК!B:D,3,0)</f>
        <v>ИНОМАРКИ</v>
      </c>
      <c r="K1876" s="69" t="str">
        <f>VLOOKUP(СВОД2023[[#This Row],[ФО]],СПРАВОЧНИК!H:P,2,0)</f>
        <v>Сибирский ФО</v>
      </c>
    </row>
    <row r="1877" spans="1:11" x14ac:dyDescent="0.2">
      <c r="A1877" t="s">
        <v>649</v>
      </c>
      <c r="B1877" t="s">
        <v>643</v>
      </c>
      <c r="C1877" s="1" t="s">
        <v>524</v>
      </c>
      <c r="D1877" s="1" t="s">
        <v>526</v>
      </c>
      <c r="E1877" s="2"/>
      <c r="F1877" s="3">
        <v>4</v>
      </c>
      <c r="G1877" s="2">
        <v>14</v>
      </c>
      <c r="H1877" s="3">
        <v>188</v>
      </c>
      <c r="I1877" s="68" t="str">
        <f>VLOOKUP(C1877,СПРАВОЧНИК!B:D,2,0)</f>
        <v>ЕВРОПА</v>
      </c>
      <c r="J1877" s="68" t="str">
        <f>VLOOKUP(C1877,СПРАВОЧНИК!B:D,3,0)</f>
        <v>ИНОМАРКИ</v>
      </c>
      <c r="K1877" s="69" t="str">
        <f>VLOOKUP(СВОД2023[[#This Row],[ФО]],СПРАВОЧНИК!H:P,2,0)</f>
        <v>Сибирский ФО</v>
      </c>
    </row>
    <row r="1878" spans="1:11" x14ac:dyDescent="0.2">
      <c r="A1878" t="s">
        <v>649</v>
      </c>
      <c r="B1878" t="s">
        <v>643</v>
      </c>
      <c r="C1878" s="1" t="s">
        <v>524</v>
      </c>
      <c r="D1878" s="1" t="s">
        <v>527</v>
      </c>
      <c r="E1878" s="2">
        <v>1</v>
      </c>
      <c r="F1878" s="3">
        <v>5</v>
      </c>
      <c r="G1878" s="2">
        <v>6</v>
      </c>
      <c r="H1878" s="3">
        <v>180</v>
      </c>
      <c r="I1878" s="68" t="str">
        <f>VLOOKUP(C1878,СПРАВОЧНИК!B:D,2,0)</f>
        <v>ЕВРОПА</v>
      </c>
      <c r="J1878" s="68" t="str">
        <f>VLOOKUP(C1878,СПРАВОЧНИК!B:D,3,0)</f>
        <v>ИНОМАРКИ</v>
      </c>
      <c r="K1878" s="69" t="str">
        <f>VLOOKUP(СВОД2023[[#This Row],[ФО]],СПРАВОЧНИК!H:P,2,0)</f>
        <v>Сибирский ФО</v>
      </c>
    </row>
    <row r="1879" spans="1:11" x14ac:dyDescent="0.2">
      <c r="A1879" t="s">
        <v>649</v>
      </c>
      <c r="B1879" t="s">
        <v>643</v>
      </c>
      <c r="C1879" s="1" t="s">
        <v>524</v>
      </c>
      <c r="D1879" s="1" t="s">
        <v>528</v>
      </c>
      <c r="E1879" s="2"/>
      <c r="F1879" s="3">
        <v>2</v>
      </c>
      <c r="G1879" s="2">
        <v>4</v>
      </c>
      <c r="H1879" s="3">
        <v>70</v>
      </c>
      <c r="I1879" s="68" t="str">
        <f>VLOOKUP(C1879,СПРАВОЧНИК!B:D,2,0)</f>
        <v>ЕВРОПА</v>
      </c>
      <c r="J1879" s="68" t="str">
        <f>VLOOKUP(C1879,СПРАВОЧНИК!B:D,3,0)</f>
        <v>ИНОМАРКИ</v>
      </c>
      <c r="K1879" s="69" t="str">
        <f>VLOOKUP(СВОД2023[[#This Row],[ФО]],СПРАВОЧНИК!H:P,2,0)</f>
        <v>Сибирский ФО</v>
      </c>
    </row>
    <row r="1880" spans="1:11" x14ac:dyDescent="0.2">
      <c r="A1880" t="s">
        <v>649</v>
      </c>
      <c r="B1880" t="s">
        <v>643</v>
      </c>
      <c r="C1880" s="1" t="s">
        <v>524</v>
      </c>
      <c r="D1880" s="1" t="s">
        <v>530</v>
      </c>
      <c r="E1880" s="2">
        <v>2</v>
      </c>
      <c r="F1880" s="3">
        <v>18</v>
      </c>
      <c r="G1880" s="2">
        <v>26</v>
      </c>
      <c r="H1880" s="3">
        <v>299</v>
      </c>
      <c r="I1880" s="68" t="str">
        <f>VLOOKUP(C1880,СПРАВОЧНИК!B:D,2,0)</f>
        <v>ЕВРОПА</v>
      </c>
      <c r="J1880" s="68" t="str">
        <f>VLOOKUP(C1880,СПРАВОЧНИК!B:D,3,0)</f>
        <v>ИНОМАРКИ</v>
      </c>
      <c r="K1880" s="69" t="str">
        <f>VLOOKUP(СВОД2023[[#This Row],[ФО]],СПРАВОЧНИК!H:P,2,0)</f>
        <v>Сибирский ФО</v>
      </c>
    </row>
    <row r="1881" spans="1:11" x14ac:dyDescent="0.2">
      <c r="A1881" t="s">
        <v>649</v>
      </c>
      <c r="B1881" t="s">
        <v>643</v>
      </c>
      <c r="C1881" s="1" t="s">
        <v>524</v>
      </c>
      <c r="D1881" s="1" t="s">
        <v>531</v>
      </c>
      <c r="E1881" s="2">
        <v>1</v>
      </c>
      <c r="F1881" s="3"/>
      <c r="G1881" s="2">
        <v>2</v>
      </c>
      <c r="H1881" s="3">
        <v>11</v>
      </c>
      <c r="I1881" s="68" t="str">
        <f>VLOOKUP(C1881,СПРАВОЧНИК!B:D,2,0)</f>
        <v>ЕВРОПА</v>
      </c>
      <c r="J1881" s="68" t="str">
        <f>VLOOKUP(C1881,СПРАВОЧНИК!B:D,3,0)</f>
        <v>ИНОМАРКИ</v>
      </c>
      <c r="K1881" s="69" t="str">
        <f>VLOOKUP(СВОД2023[[#This Row],[ФО]],СПРАВОЧНИК!H:P,2,0)</f>
        <v>Сибирский ФО</v>
      </c>
    </row>
    <row r="1882" spans="1:11" x14ac:dyDescent="0.2">
      <c r="A1882" t="s">
        <v>649</v>
      </c>
      <c r="B1882" t="s">
        <v>643</v>
      </c>
      <c r="C1882" s="1" t="s">
        <v>532</v>
      </c>
      <c r="D1882" s="1" t="s">
        <v>533</v>
      </c>
      <c r="E1882" s="2"/>
      <c r="F1882" s="3"/>
      <c r="G1882" s="2">
        <v>2</v>
      </c>
      <c r="H1882" s="3"/>
      <c r="I1882" s="68" t="str">
        <f>VLOOKUP(C1882,СПРАВОЧНИК!B:D,2,0)</f>
        <v>КИТАЙ</v>
      </c>
      <c r="J1882" s="68" t="str">
        <f>VLOOKUP(C1882,СПРАВОЧНИК!B:D,3,0)</f>
        <v>ИНОМАРКИ</v>
      </c>
      <c r="K1882" s="69" t="str">
        <f>VLOOKUP(СВОД2023[[#This Row],[ФО]],СПРАВОЧНИК!H:P,2,0)</f>
        <v>Сибирский ФО</v>
      </c>
    </row>
    <row r="1883" spans="1:11" x14ac:dyDescent="0.2">
      <c r="A1883" t="s">
        <v>649</v>
      </c>
      <c r="B1883" t="s">
        <v>643</v>
      </c>
      <c r="C1883" s="1" t="s">
        <v>539</v>
      </c>
      <c r="D1883" s="1" t="s">
        <v>540</v>
      </c>
      <c r="E1883" s="2">
        <v>1</v>
      </c>
      <c r="F1883" s="3"/>
      <c r="G1883" s="2">
        <v>3</v>
      </c>
      <c r="H1883" s="3"/>
      <c r="I1883" s="68" t="str">
        <f>VLOOKUP(C1883,СПРАВОЧНИК!B:D,2,0)</f>
        <v>КИТАЙ</v>
      </c>
      <c r="J1883" s="68" t="str">
        <f>VLOOKUP(C1883,СПРАВОЧНИК!B:D,3,0)</f>
        <v>ИНОМАРКИ</v>
      </c>
      <c r="K1883" s="69" t="str">
        <f>VLOOKUP(СВОД2023[[#This Row],[ФО]],СПРАВОЧНИК!H:P,2,0)</f>
        <v>Сибирский ФО</v>
      </c>
    </row>
    <row r="1884" spans="1:11" x14ac:dyDescent="0.2">
      <c r="A1884" t="s">
        <v>649</v>
      </c>
      <c r="B1884" t="s">
        <v>643</v>
      </c>
      <c r="C1884" s="1" t="s">
        <v>541</v>
      </c>
      <c r="D1884" s="1" t="s">
        <v>542</v>
      </c>
      <c r="E1884" s="2">
        <v>1</v>
      </c>
      <c r="F1884" s="3">
        <v>1</v>
      </c>
      <c r="G1884" s="2">
        <v>5</v>
      </c>
      <c r="H1884" s="3">
        <v>2</v>
      </c>
      <c r="I1884" s="68" t="str">
        <f>VLOOKUP(C1884,СПРАВОЧНИК!B:D,2,0)</f>
        <v>КОРЕЯ</v>
      </c>
      <c r="J1884" s="68" t="str">
        <f>VLOOKUP(C1884,СПРАВОЧНИК!B:D,3,0)</f>
        <v>ИНОМАРКИ</v>
      </c>
      <c r="K1884" s="69" t="str">
        <f>VLOOKUP(СВОД2023[[#This Row],[ФО]],СПРАВОЧНИК!H:P,2,0)</f>
        <v>Сибирский ФО</v>
      </c>
    </row>
    <row r="1885" spans="1:11" x14ac:dyDescent="0.2">
      <c r="A1885" t="s">
        <v>649</v>
      </c>
      <c r="B1885" t="s">
        <v>643</v>
      </c>
      <c r="C1885" s="1" t="s">
        <v>544</v>
      </c>
      <c r="D1885" s="1" t="s">
        <v>545</v>
      </c>
      <c r="E1885" s="2"/>
      <c r="F1885" s="3"/>
      <c r="G1885" s="2"/>
      <c r="H1885" s="3">
        <v>1</v>
      </c>
      <c r="I1885" s="68" t="str">
        <f>VLOOKUP(C1885,СПРАВОЧНИК!B:D,2,0)</f>
        <v>ЯПОНИЯ</v>
      </c>
      <c r="J1885" s="68" t="str">
        <f>VLOOKUP(C1885,СПРАВОЧНИК!B:D,3,0)</f>
        <v>ИНОМАРКИ</v>
      </c>
      <c r="K1885" s="69" t="str">
        <f>VLOOKUP(СВОД2023[[#This Row],[ФО]],СПРАВОЧНИК!H:P,2,0)</f>
        <v>Сибирский ФО</v>
      </c>
    </row>
    <row r="1886" spans="1:11" x14ac:dyDescent="0.2">
      <c r="A1886" t="s">
        <v>649</v>
      </c>
      <c r="B1886" t="s">
        <v>643</v>
      </c>
      <c r="C1886" s="1" t="s">
        <v>544</v>
      </c>
      <c r="D1886" s="1" t="s">
        <v>547</v>
      </c>
      <c r="E1886" s="2">
        <v>14</v>
      </c>
      <c r="F1886" s="3">
        <v>1</v>
      </c>
      <c r="G1886" s="2">
        <v>59</v>
      </c>
      <c r="H1886" s="3">
        <v>56</v>
      </c>
      <c r="I1886" s="68" t="str">
        <f>VLOOKUP(C1886,СПРАВОЧНИК!B:D,2,0)</f>
        <v>ЯПОНИЯ</v>
      </c>
      <c r="J1886" s="68" t="str">
        <f>VLOOKUP(C1886,СПРАВОЧНИК!B:D,3,0)</f>
        <v>ИНОМАРКИ</v>
      </c>
      <c r="K1886" s="69" t="str">
        <f>VLOOKUP(СВОД2023[[#This Row],[ФО]],СПРАВОЧНИК!H:P,2,0)</f>
        <v>Сибирский ФО</v>
      </c>
    </row>
    <row r="1887" spans="1:11" x14ac:dyDescent="0.2">
      <c r="A1887" t="s">
        <v>649</v>
      </c>
      <c r="B1887" t="s">
        <v>643</v>
      </c>
      <c r="C1887" s="1" t="s">
        <v>544</v>
      </c>
      <c r="D1887" s="1" t="s">
        <v>549</v>
      </c>
      <c r="E1887" s="2"/>
      <c r="F1887" s="3"/>
      <c r="G1887" s="2">
        <v>1</v>
      </c>
      <c r="H1887" s="3"/>
      <c r="I1887" s="68" t="str">
        <f>VLOOKUP(C1887,СПРАВОЧНИК!B:D,2,0)</f>
        <v>ЯПОНИЯ</v>
      </c>
      <c r="J1887" s="68" t="str">
        <f>VLOOKUP(C1887,СПРАВОЧНИК!B:D,3,0)</f>
        <v>ИНОМАРКИ</v>
      </c>
      <c r="K1887" s="69" t="str">
        <f>VLOOKUP(СВОД2023[[#This Row],[ФО]],СПРАВОЧНИК!H:P,2,0)</f>
        <v>Сибирский ФО</v>
      </c>
    </row>
    <row r="1888" spans="1:11" x14ac:dyDescent="0.2">
      <c r="A1888" t="s">
        <v>649</v>
      </c>
      <c r="B1888" t="s">
        <v>643</v>
      </c>
      <c r="C1888" s="1" t="s">
        <v>544</v>
      </c>
      <c r="D1888" s="1" t="s">
        <v>550</v>
      </c>
      <c r="E1888" s="2"/>
      <c r="F1888" s="3"/>
      <c r="G1888" s="2">
        <v>3</v>
      </c>
      <c r="H1888" s="3"/>
      <c r="I1888" s="68" t="str">
        <f>VLOOKUP(C1888,СПРАВОЧНИК!B:D,2,0)</f>
        <v>ЯПОНИЯ</v>
      </c>
      <c r="J1888" s="68" t="str">
        <f>VLOOKUP(C1888,СПРАВОЧНИК!B:D,3,0)</f>
        <v>ИНОМАРКИ</v>
      </c>
      <c r="K1888" s="69" t="str">
        <f>VLOOKUP(СВОД2023[[#This Row],[ФО]],СПРАВОЧНИК!H:P,2,0)</f>
        <v>Сибирский ФО</v>
      </c>
    </row>
    <row r="1889" spans="1:11" x14ac:dyDescent="0.2">
      <c r="A1889" t="s">
        <v>649</v>
      </c>
      <c r="B1889" t="s">
        <v>643</v>
      </c>
      <c r="C1889" s="1" t="s">
        <v>544</v>
      </c>
      <c r="D1889" s="1" t="s">
        <v>551</v>
      </c>
      <c r="E1889" s="2">
        <v>2</v>
      </c>
      <c r="F1889" s="3">
        <v>1</v>
      </c>
      <c r="G1889" s="2">
        <v>12</v>
      </c>
      <c r="H1889" s="3">
        <v>21</v>
      </c>
      <c r="I1889" s="68" t="str">
        <f>VLOOKUP(C1889,СПРАВОЧНИК!B:D,2,0)</f>
        <v>ЯПОНИЯ</v>
      </c>
      <c r="J1889" s="68" t="str">
        <f>VLOOKUP(C1889,СПРАВОЧНИК!B:D,3,0)</f>
        <v>ИНОМАРКИ</v>
      </c>
      <c r="K1889" s="69" t="str">
        <f>VLOOKUP(СВОД2023[[#This Row],[ФО]],СПРАВОЧНИК!H:P,2,0)</f>
        <v>Сибирский ФО</v>
      </c>
    </row>
    <row r="1890" spans="1:11" x14ac:dyDescent="0.2">
      <c r="A1890" t="s">
        <v>649</v>
      </c>
      <c r="B1890" t="s">
        <v>643</v>
      </c>
      <c r="C1890" s="1" t="s">
        <v>544</v>
      </c>
      <c r="D1890" s="1" t="s">
        <v>553</v>
      </c>
      <c r="E1890" s="2">
        <v>1</v>
      </c>
      <c r="F1890" s="3"/>
      <c r="G1890" s="2">
        <v>8</v>
      </c>
      <c r="H1890" s="3">
        <v>4</v>
      </c>
      <c r="I1890" s="68" t="str">
        <f>VLOOKUP(C1890,СПРАВОЧНИК!B:D,2,0)</f>
        <v>ЯПОНИЯ</v>
      </c>
      <c r="J1890" s="68" t="str">
        <f>VLOOKUP(C1890,СПРАВОЧНИК!B:D,3,0)</f>
        <v>ИНОМАРКИ</v>
      </c>
      <c r="K1890" s="69" t="str">
        <f>VLOOKUP(СВОД2023[[#This Row],[ФО]],СПРАВОЧНИК!H:P,2,0)</f>
        <v>Сибирский ФО</v>
      </c>
    </row>
    <row r="1891" spans="1:11" x14ac:dyDescent="0.2">
      <c r="A1891" t="s">
        <v>649</v>
      </c>
      <c r="B1891" t="s">
        <v>643</v>
      </c>
      <c r="C1891" s="1" t="s">
        <v>555</v>
      </c>
      <c r="D1891" s="1" t="s">
        <v>556</v>
      </c>
      <c r="E1891" s="2"/>
      <c r="F1891" s="3"/>
      <c r="G1891" s="2">
        <v>1</v>
      </c>
      <c r="H1891" s="3"/>
      <c r="I1891" s="68" t="str">
        <f>VLOOKUP(C1891,СПРАВОЧНИК!B:D,2,0)</f>
        <v>ЯПОНИЯ</v>
      </c>
      <c r="J1891" s="68" t="str">
        <f>VLOOKUP(C1891,СПРАВОЧНИК!B:D,3,0)</f>
        <v>ИНОМАРКИ</v>
      </c>
      <c r="K1891" s="69" t="str">
        <f>VLOOKUP(СВОД2023[[#This Row],[ФО]],СПРАВОЧНИК!H:P,2,0)</f>
        <v>Сибирский ФО</v>
      </c>
    </row>
    <row r="1892" spans="1:11" x14ac:dyDescent="0.2">
      <c r="A1892" t="s">
        <v>649</v>
      </c>
      <c r="B1892" t="s">
        <v>643</v>
      </c>
      <c r="C1892" s="1" t="s">
        <v>555</v>
      </c>
      <c r="D1892" s="1" t="s">
        <v>557</v>
      </c>
      <c r="E1892" s="2">
        <v>10</v>
      </c>
      <c r="F1892" s="3"/>
      <c r="G1892" s="2">
        <v>22</v>
      </c>
      <c r="H1892" s="3"/>
      <c r="I1892" s="68" t="str">
        <f>VLOOKUP(C1892,СПРАВОЧНИК!B:D,2,0)</f>
        <v>ЯПОНИЯ</v>
      </c>
      <c r="J1892" s="68" t="str">
        <f>VLOOKUP(C1892,СПРАВОЧНИК!B:D,3,0)</f>
        <v>ИНОМАРКИ</v>
      </c>
      <c r="K1892" s="69" t="str">
        <f>VLOOKUP(СВОД2023[[#This Row],[ФО]],СПРАВОЧНИК!H:P,2,0)</f>
        <v>Сибирский ФО</v>
      </c>
    </row>
    <row r="1893" spans="1:11" x14ac:dyDescent="0.2">
      <c r="A1893" t="s">
        <v>649</v>
      </c>
      <c r="B1893" t="s">
        <v>643</v>
      </c>
      <c r="C1893" s="1" t="s">
        <v>555</v>
      </c>
      <c r="D1893" s="1" t="s">
        <v>560</v>
      </c>
      <c r="E1893" s="2"/>
      <c r="F1893" s="3">
        <v>1</v>
      </c>
      <c r="G1893" s="2">
        <v>6</v>
      </c>
      <c r="H1893" s="3">
        <v>49</v>
      </c>
      <c r="I1893" s="68" t="str">
        <f>VLOOKUP(C1893,СПРАВОЧНИК!B:D,2,0)</f>
        <v>ЯПОНИЯ</v>
      </c>
      <c r="J1893" s="68" t="str">
        <f>VLOOKUP(C1893,СПРАВОЧНИК!B:D,3,0)</f>
        <v>ИНОМАРКИ</v>
      </c>
      <c r="K1893" s="69" t="str">
        <f>VLOOKUP(СВОД2023[[#This Row],[ФО]],СПРАВОЧНИК!H:P,2,0)</f>
        <v>Сибирский ФО</v>
      </c>
    </row>
    <row r="1894" spans="1:11" x14ac:dyDescent="0.2">
      <c r="A1894" t="s">
        <v>649</v>
      </c>
      <c r="B1894" t="s">
        <v>643</v>
      </c>
      <c r="C1894" s="1" t="s">
        <v>555</v>
      </c>
      <c r="D1894" s="1" t="s">
        <v>561</v>
      </c>
      <c r="E1894" s="2"/>
      <c r="F1894" s="3"/>
      <c r="G1894" s="2"/>
      <c r="H1894" s="3">
        <v>2</v>
      </c>
      <c r="I1894" s="68" t="str">
        <f>VLOOKUP(C1894,СПРАВОЧНИК!B:D,2,0)</f>
        <v>ЯПОНИЯ</v>
      </c>
      <c r="J1894" s="68" t="str">
        <f>VLOOKUP(C1894,СПРАВОЧНИК!B:D,3,0)</f>
        <v>ИНОМАРКИ</v>
      </c>
      <c r="K1894" s="69" t="str">
        <f>VLOOKUP(СВОД2023[[#This Row],[ФО]],СПРАВОЧНИК!H:P,2,0)</f>
        <v>Сибирский ФО</v>
      </c>
    </row>
    <row r="1895" spans="1:11" x14ac:dyDescent="0.2">
      <c r="A1895" t="s">
        <v>649</v>
      </c>
      <c r="B1895" t="s">
        <v>643</v>
      </c>
      <c r="C1895" s="1" t="s">
        <v>555</v>
      </c>
      <c r="D1895" s="1" t="s">
        <v>563</v>
      </c>
      <c r="E1895" s="2"/>
      <c r="F1895" s="3">
        <v>1</v>
      </c>
      <c r="G1895" s="2">
        <v>7</v>
      </c>
      <c r="H1895" s="3">
        <v>38</v>
      </c>
      <c r="I1895" s="68" t="str">
        <f>VLOOKUP(C1895,СПРАВОЧНИК!B:D,2,0)</f>
        <v>ЯПОНИЯ</v>
      </c>
      <c r="J1895" s="68" t="str">
        <f>VLOOKUP(C1895,СПРАВОЧНИК!B:D,3,0)</f>
        <v>ИНОМАРКИ</v>
      </c>
      <c r="K1895" s="69" t="str">
        <f>VLOOKUP(СВОД2023[[#This Row],[ФО]],СПРАВОЧНИК!H:P,2,0)</f>
        <v>Сибирский ФО</v>
      </c>
    </row>
    <row r="1896" spans="1:11" x14ac:dyDescent="0.2">
      <c r="A1896" t="s">
        <v>649</v>
      </c>
      <c r="B1896" t="s">
        <v>643</v>
      </c>
      <c r="C1896" s="1" t="s">
        <v>555</v>
      </c>
      <c r="D1896" s="1" t="s">
        <v>564</v>
      </c>
      <c r="E1896" s="2"/>
      <c r="F1896" s="3"/>
      <c r="G1896" s="2">
        <v>2</v>
      </c>
      <c r="H1896" s="3">
        <v>2</v>
      </c>
      <c r="I1896" s="68" t="str">
        <f>VLOOKUP(C1896,СПРАВОЧНИК!B:D,2,0)</f>
        <v>ЯПОНИЯ</v>
      </c>
      <c r="J1896" s="68" t="str">
        <f>VLOOKUP(C1896,СПРАВОЧНИК!B:D,3,0)</f>
        <v>ИНОМАРКИ</v>
      </c>
      <c r="K1896" s="69" t="str">
        <f>VLOOKUP(СВОД2023[[#This Row],[ФО]],СПРАВОЧНИК!H:P,2,0)</f>
        <v>Сибирский ФО</v>
      </c>
    </row>
    <row r="1897" spans="1:11" x14ac:dyDescent="0.2">
      <c r="A1897" t="s">
        <v>649</v>
      </c>
      <c r="B1897" t="s">
        <v>643</v>
      </c>
      <c r="C1897" s="1" t="s">
        <v>555</v>
      </c>
      <c r="D1897" s="1" t="s">
        <v>569</v>
      </c>
      <c r="E1897" s="2">
        <v>1</v>
      </c>
      <c r="F1897" s="3"/>
      <c r="G1897" s="2">
        <v>1</v>
      </c>
      <c r="H1897" s="3">
        <v>4</v>
      </c>
      <c r="I1897" s="68" t="str">
        <f>VLOOKUP(C1897,СПРАВОЧНИК!B:D,2,0)</f>
        <v>ЯПОНИЯ</v>
      </c>
      <c r="J1897" s="68" t="str">
        <f>VLOOKUP(C1897,СПРАВОЧНИК!B:D,3,0)</f>
        <v>ИНОМАРКИ</v>
      </c>
      <c r="K1897" s="69" t="str">
        <f>VLOOKUP(СВОД2023[[#This Row],[ФО]],СПРАВОЧНИК!H:P,2,0)</f>
        <v>Сибирский ФО</v>
      </c>
    </row>
    <row r="1898" spans="1:11" x14ac:dyDescent="0.2">
      <c r="A1898" t="s">
        <v>649</v>
      </c>
      <c r="B1898" t="s">
        <v>643</v>
      </c>
      <c r="C1898" s="1" t="s">
        <v>571</v>
      </c>
      <c r="D1898" s="1" t="s">
        <v>572</v>
      </c>
      <c r="E1898" s="2">
        <v>72</v>
      </c>
      <c r="F1898" s="3"/>
      <c r="G1898" s="2">
        <v>173</v>
      </c>
      <c r="H1898" s="3"/>
      <c r="I1898" s="68" t="str">
        <f>VLOOKUP(C1898,СПРАВОЧНИК!B:D,2,0)</f>
        <v>КИТАЙ</v>
      </c>
      <c r="J1898" s="68" t="str">
        <f>VLOOKUP(C1898,СПРАВОЧНИК!B:D,3,0)</f>
        <v>ИНОМАРКИ</v>
      </c>
      <c r="K1898" s="69" t="str">
        <f>VLOOKUP(СВОД2023[[#This Row],[ФО]],СПРАВОЧНИК!H:P,2,0)</f>
        <v>Сибирский ФО</v>
      </c>
    </row>
    <row r="1899" spans="1:11" x14ac:dyDescent="0.2">
      <c r="A1899" t="s">
        <v>649</v>
      </c>
      <c r="B1899" t="s">
        <v>643</v>
      </c>
      <c r="C1899" s="1" t="s">
        <v>571</v>
      </c>
      <c r="D1899" s="1" t="s">
        <v>573</v>
      </c>
      <c r="E1899" s="2">
        <v>26</v>
      </c>
      <c r="F1899" s="3"/>
      <c r="G1899" s="2">
        <v>54</v>
      </c>
      <c r="H1899" s="3"/>
      <c r="I1899" s="68" t="str">
        <f>VLOOKUP(C1899,СПРАВОЧНИК!B:D,2,0)</f>
        <v>КИТАЙ</v>
      </c>
      <c r="J1899" s="68" t="str">
        <f>VLOOKUP(C1899,СПРАВОЧНИК!B:D,3,0)</f>
        <v>ИНОМАРКИ</v>
      </c>
      <c r="K1899" s="69" t="str">
        <f>VLOOKUP(СВОД2023[[#This Row],[ФО]],СПРАВОЧНИК!H:P,2,0)</f>
        <v>Сибирский ФО</v>
      </c>
    </row>
    <row r="1900" spans="1:11" x14ac:dyDescent="0.2">
      <c r="A1900" t="s">
        <v>649</v>
      </c>
      <c r="B1900" t="s">
        <v>643</v>
      </c>
      <c r="C1900" s="1" t="s">
        <v>574</v>
      </c>
      <c r="D1900" s="1" t="s">
        <v>575</v>
      </c>
      <c r="E1900" s="2"/>
      <c r="F1900" s="3">
        <v>1</v>
      </c>
      <c r="G1900" s="2">
        <v>3</v>
      </c>
      <c r="H1900" s="3">
        <v>6</v>
      </c>
      <c r="I1900" s="68" t="str">
        <f>VLOOKUP(C1900,СПРАВОЧНИК!B:D,2,0)</f>
        <v>США</v>
      </c>
      <c r="J1900" s="68" t="str">
        <f>VLOOKUP(C1900,СПРАВОЧНИК!B:D,3,0)</f>
        <v>ИНОМАРКИ</v>
      </c>
      <c r="K1900" s="69" t="str">
        <f>VLOOKUP(СВОД2023[[#This Row],[ФО]],СПРАВОЧНИК!H:P,2,0)</f>
        <v>Сибирский ФО</v>
      </c>
    </row>
    <row r="1901" spans="1:11" x14ac:dyDescent="0.2">
      <c r="A1901" t="s">
        <v>649</v>
      </c>
      <c r="B1901" t="s">
        <v>643</v>
      </c>
      <c r="C1901" s="1" t="s">
        <v>574</v>
      </c>
      <c r="D1901" s="1" t="s">
        <v>576</v>
      </c>
      <c r="E1901" s="2"/>
      <c r="F1901" s="3"/>
      <c r="G1901" s="2">
        <v>1</v>
      </c>
      <c r="H1901" s="3"/>
      <c r="I1901" s="68" t="str">
        <f>VLOOKUP(C1901,СПРАВОЧНИК!B:D,2,0)</f>
        <v>США</v>
      </c>
      <c r="J1901" s="68" t="str">
        <f>VLOOKUP(C1901,СПРАВОЧНИК!B:D,3,0)</f>
        <v>ИНОМАРКИ</v>
      </c>
      <c r="K1901" s="69" t="str">
        <f>VLOOKUP(СВОД2023[[#This Row],[ФО]],СПРАВОЧНИК!H:P,2,0)</f>
        <v>Сибирский ФО</v>
      </c>
    </row>
    <row r="1902" spans="1:11" x14ac:dyDescent="0.2">
      <c r="A1902" t="s">
        <v>649</v>
      </c>
      <c r="B1902" t="s">
        <v>643</v>
      </c>
      <c r="C1902" s="1" t="s">
        <v>574</v>
      </c>
      <c r="D1902" s="1" t="s">
        <v>577</v>
      </c>
      <c r="E1902" s="2"/>
      <c r="F1902" s="3"/>
      <c r="G1902" s="2">
        <v>2</v>
      </c>
      <c r="H1902" s="3"/>
      <c r="I1902" s="68" t="str">
        <f>VLOOKUP(C1902,СПРАВОЧНИК!B:D,2,0)</f>
        <v>США</v>
      </c>
      <c r="J1902" s="68" t="str">
        <f>VLOOKUP(C1902,СПРАВОЧНИК!B:D,3,0)</f>
        <v>ИНОМАРКИ</v>
      </c>
      <c r="K1902" s="69" t="str">
        <f>VLOOKUP(СВОД2023[[#This Row],[ФО]],СПРАВОЧНИК!H:P,2,0)</f>
        <v>Сибирский ФО</v>
      </c>
    </row>
    <row r="1903" spans="1:11" x14ac:dyDescent="0.2">
      <c r="A1903" t="s">
        <v>649</v>
      </c>
      <c r="B1903" t="s">
        <v>643</v>
      </c>
      <c r="C1903" s="1" t="s">
        <v>574</v>
      </c>
      <c r="D1903" s="1" t="s">
        <v>578</v>
      </c>
      <c r="E1903" s="2">
        <v>4</v>
      </c>
      <c r="F1903" s="3"/>
      <c r="G1903" s="2">
        <v>16</v>
      </c>
      <c r="H1903" s="3">
        <v>16</v>
      </c>
      <c r="I1903" s="68" t="str">
        <f>VLOOKUP(C1903,СПРАВОЧНИК!B:D,2,0)</f>
        <v>США</v>
      </c>
      <c r="J1903" s="68" t="str">
        <f>VLOOKUP(C1903,СПРАВОЧНИК!B:D,3,0)</f>
        <v>ИНОМАРКИ</v>
      </c>
      <c r="K1903" s="69" t="str">
        <f>VLOOKUP(СВОД2023[[#This Row],[ФО]],СПРАВОЧНИК!H:P,2,0)</f>
        <v>Сибирский ФО</v>
      </c>
    </row>
    <row r="1904" spans="1:11" x14ac:dyDescent="0.2">
      <c r="A1904" t="s">
        <v>649</v>
      </c>
      <c r="B1904" t="s">
        <v>643</v>
      </c>
      <c r="C1904" s="1" t="s">
        <v>579</v>
      </c>
      <c r="D1904" s="1" t="s">
        <v>1070</v>
      </c>
      <c r="E1904" s="2"/>
      <c r="F1904" s="3"/>
      <c r="G1904" s="2"/>
      <c r="H1904" s="3">
        <v>1</v>
      </c>
      <c r="I1904" s="68" t="str">
        <f>VLOOKUP(C1904,СПРАВОЧНИК!B:D,2,0)</f>
        <v>ЯПОНИЯ</v>
      </c>
      <c r="J1904" s="68" t="str">
        <f>VLOOKUP(C1904,СПРАВОЧНИК!B:D,3,0)</f>
        <v>ИНОМАРКИ</v>
      </c>
      <c r="K1904" s="69" t="str">
        <f>VLOOKUP(СВОД2023[[#This Row],[ФО]],СПРАВОЧНИК!H:P,2,0)</f>
        <v>Сибирский ФО</v>
      </c>
    </row>
    <row r="1905" spans="1:11" x14ac:dyDescent="0.2">
      <c r="A1905" t="s">
        <v>649</v>
      </c>
      <c r="B1905" t="s">
        <v>643</v>
      </c>
      <c r="C1905" s="1" t="s">
        <v>579</v>
      </c>
      <c r="D1905" s="1" t="s">
        <v>949</v>
      </c>
      <c r="E1905" s="2"/>
      <c r="F1905" s="3">
        <v>2</v>
      </c>
      <c r="G1905" s="2"/>
      <c r="H1905" s="3">
        <v>5</v>
      </c>
      <c r="I1905" s="68" t="str">
        <f>VLOOKUP(C1905,СПРАВОЧНИК!B:D,2,0)</f>
        <v>ЯПОНИЯ</v>
      </c>
      <c r="J1905" s="68" t="str">
        <f>VLOOKUP(C1905,СПРАВОЧНИК!B:D,3,0)</f>
        <v>ИНОМАРКИ</v>
      </c>
      <c r="K1905" s="69" t="str">
        <f>VLOOKUP(СВОД2023[[#This Row],[ФО]],СПРАВОЧНИК!H:P,2,0)</f>
        <v>Сибирский ФО</v>
      </c>
    </row>
    <row r="1906" spans="1:11" x14ac:dyDescent="0.2">
      <c r="A1906" t="s">
        <v>649</v>
      </c>
      <c r="B1906" t="s">
        <v>643</v>
      </c>
      <c r="C1906" s="1" t="s">
        <v>579</v>
      </c>
      <c r="D1906" s="1" t="s">
        <v>950</v>
      </c>
      <c r="E1906" s="2"/>
      <c r="F1906" s="3"/>
      <c r="G1906" s="2">
        <v>1</v>
      </c>
      <c r="H1906" s="3"/>
      <c r="I1906" s="68" t="str">
        <f>VLOOKUP(C1906,СПРАВОЧНИК!B:D,2,0)</f>
        <v>ЯПОНИЯ</v>
      </c>
      <c r="J1906" s="68" t="str">
        <f>VLOOKUP(C1906,СПРАВОЧНИК!B:D,3,0)</f>
        <v>ИНОМАРКИ</v>
      </c>
      <c r="K1906" s="69" t="str">
        <f>VLOOKUP(СВОД2023[[#This Row],[ФО]],СПРАВОЧНИК!H:P,2,0)</f>
        <v>Сибирский ФО</v>
      </c>
    </row>
    <row r="1907" spans="1:11" x14ac:dyDescent="0.2">
      <c r="A1907" t="s">
        <v>649</v>
      </c>
      <c r="B1907" t="s">
        <v>643</v>
      </c>
      <c r="C1907" s="1" t="s">
        <v>579</v>
      </c>
      <c r="D1907" s="1" t="s">
        <v>951</v>
      </c>
      <c r="E1907" s="2">
        <v>18</v>
      </c>
      <c r="F1907" s="3"/>
      <c r="G1907" s="2">
        <v>29</v>
      </c>
      <c r="H1907" s="3"/>
      <c r="I1907" s="68" t="str">
        <f>VLOOKUP(C1907,СПРАВОЧНИК!B:D,2,0)</f>
        <v>ЯПОНИЯ</v>
      </c>
      <c r="J1907" s="68" t="str">
        <f>VLOOKUP(C1907,СПРАВОЧНИК!B:D,3,0)</f>
        <v>ИНОМАРКИ</v>
      </c>
      <c r="K1907" s="69" t="str">
        <f>VLOOKUP(СВОД2023[[#This Row],[ФО]],СПРАВОЧНИК!H:P,2,0)</f>
        <v>Сибирский ФО</v>
      </c>
    </row>
    <row r="1908" spans="1:11" x14ac:dyDescent="0.2">
      <c r="A1908" t="s">
        <v>649</v>
      </c>
      <c r="B1908" t="s">
        <v>643</v>
      </c>
      <c r="C1908" s="1" t="s">
        <v>579</v>
      </c>
      <c r="D1908" s="1" t="s">
        <v>952</v>
      </c>
      <c r="E1908" s="2">
        <v>21</v>
      </c>
      <c r="F1908" s="3">
        <v>24</v>
      </c>
      <c r="G1908" s="2">
        <v>88</v>
      </c>
      <c r="H1908" s="3">
        <v>360</v>
      </c>
      <c r="I1908" s="68" t="str">
        <f>VLOOKUP(C1908,СПРАВОЧНИК!B:D,2,0)</f>
        <v>ЯПОНИЯ</v>
      </c>
      <c r="J1908" s="68" t="str">
        <f>VLOOKUP(C1908,СПРАВОЧНИК!B:D,3,0)</f>
        <v>ИНОМАРКИ</v>
      </c>
      <c r="K1908" s="69" t="str">
        <f>VLOOKUP(СВОД2023[[#This Row],[ФО]],СПРАВОЧНИК!H:P,2,0)</f>
        <v>Сибирский ФО</v>
      </c>
    </row>
    <row r="1909" spans="1:11" x14ac:dyDescent="0.2">
      <c r="A1909" t="s">
        <v>649</v>
      </c>
      <c r="B1909" t="s">
        <v>643</v>
      </c>
      <c r="C1909" s="1" t="s">
        <v>579</v>
      </c>
      <c r="D1909" s="1" t="s">
        <v>953</v>
      </c>
      <c r="E1909" s="2">
        <v>2</v>
      </c>
      <c r="F1909" s="3">
        <v>2</v>
      </c>
      <c r="G1909" s="2">
        <v>11</v>
      </c>
      <c r="H1909" s="3">
        <v>12</v>
      </c>
      <c r="I1909" s="68" t="str">
        <f>VLOOKUP(C1909,СПРАВОЧНИК!B:D,2,0)</f>
        <v>ЯПОНИЯ</v>
      </c>
      <c r="J1909" s="68" t="str">
        <f>VLOOKUP(C1909,СПРАВОЧНИК!B:D,3,0)</f>
        <v>ИНОМАРКИ</v>
      </c>
      <c r="K1909" s="69" t="str">
        <f>VLOOKUP(СВОД2023[[#This Row],[ФО]],СПРАВОЧНИК!H:P,2,0)</f>
        <v>Сибирский ФО</v>
      </c>
    </row>
    <row r="1910" spans="1:11" x14ac:dyDescent="0.2">
      <c r="A1910" t="s">
        <v>649</v>
      </c>
      <c r="B1910" t="s">
        <v>643</v>
      </c>
      <c r="C1910" s="1" t="s">
        <v>579</v>
      </c>
      <c r="D1910" s="1" t="s">
        <v>954</v>
      </c>
      <c r="E1910" s="2">
        <v>12</v>
      </c>
      <c r="F1910" s="3">
        <v>4</v>
      </c>
      <c r="G1910" s="2">
        <v>37</v>
      </c>
      <c r="H1910" s="3">
        <v>11</v>
      </c>
      <c r="I1910" s="68" t="str">
        <f>VLOOKUP(C1910,СПРАВОЧНИК!B:D,2,0)</f>
        <v>ЯПОНИЯ</v>
      </c>
      <c r="J1910" s="68" t="str">
        <f>VLOOKUP(C1910,СПРАВОЧНИК!B:D,3,0)</f>
        <v>ИНОМАРКИ</v>
      </c>
      <c r="K1910" s="69" t="str">
        <f>VLOOKUP(СВОД2023[[#This Row],[ФО]],СПРАВОЧНИК!H:P,2,0)</f>
        <v>Сибирский ФО</v>
      </c>
    </row>
    <row r="1911" spans="1:11" x14ac:dyDescent="0.2">
      <c r="A1911" t="s">
        <v>649</v>
      </c>
      <c r="B1911" t="s">
        <v>643</v>
      </c>
      <c r="C1911" s="1" t="s">
        <v>579</v>
      </c>
      <c r="D1911" s="1" t="s">
        <v>955</v>
      </c>
      <c r="E1911" s="2">
        <v>1</v>
      </c>
      <c r="F1911" s="3"/>
      <c r="G1911" s="2">
        <v>1</v>
      </c>
      <c r="H1911" s="3"/>
      <c r="I1911" s="68" t="str">
        <f>VLOOKUP(C1911,СПРАВОЧНИК!B:D,2,0)</f>
        <v>ЯПОНИЯ</v>
      </c>
      <c r="J1911" s="68" t="str">
        <f>VLOOKUP(C1911,СПРАВОЧНИК!B:D,3,0)</f>
        <v>ИНОМАРКИ</v>
      </c>
      <c r="K1911" s="69" t="str">
        <f>VLOOKUP(СВОД2023[[#This Row],[ФО]],СПРАВОЧНИК!H:P,2,0)</f>
        <v>Сибирский ФО</v>
      </c>
    </row>
    <row r="1912" spans="1:11" x14ac:dyDescent="0.2">
      <c r="A1912" t="s">
        <v>649</v>
      </c>
      <c r="B1912" t="s">
        <v>643</v>
      </c>
      <c r="C1912" s="1" t="s">
        <v>579</v>
      </c>
      <c r="D1912" s="1" t="s">
        <v>957</v>
      </c>
      <c r="E1912" s="2">
        <v>2</v>
      </c>
      <c r="F1912" s="3">
        <v>1</v>
      </c>
      <c r="G1912" s="2">
        <v>15</v>
      </c>
      <c r="H1912" s="3">
        <v>9</v>
      </c>
      <c r="I1912" s="68" t="str">
        <f>VLOOKUP(C1912,СПРАВОЧНИК!B:D,2,0)</f>
        <v>ЯПОНИЯ</v>
      </c>
      <c r="J1912" s="68" t="str">
        <f>VLOOKUP(C1912,СПРАВОЧНИК!B:D,3,0)</f>
        <v>ИНОМАРКИ</v>
      </c>
      <c r="K1912" s="69" t="str">
        <f>VLOOKUP(СВОД2023[[#This Row],[ФО]],СПРАВОЧНИК!H:P,2,0)</f>
        <v>Сибирский ФО</v>
      </c>
    </row>
    <row r="1913" spans="1:11" x14ac:dyDescent="0.2">
      <c r="A1913" t="s">
        <v>649</v>
      </c>
      <c r="B1913" t="s">
        <v>643</v>
      </c>
      <c r="C1913" s="1" t="s">
        <v>579</v>
      </c>
      <c r="D1913" s="1" t="s">
        <v>958</v>
      </c>
      <c r="E1913" s="2">
        <v>4</v>
      </c>
      <c r="F1913" s="3">
        <v>5</v>
      </c>
      <c r="G1913" s="2">
        <v>57</v>
      </c>
      <c r="H1913" s="3">
        <v>78</v>
      </c>
      <c r="I1913" s="68" t="str">
        <f>VLOOKUP(C1913,СПРАВОЧНИК!B:D,2,0)</f>
        <v>ЯПОНИЯ</v>
      </c>
      <c r="J1913" s="68" t="str">
        <f>VLOOKUP(C1913,СПРАВОЧНИК!B:D,3,0)</f>
        <v>ИНОМАРКИ</v>
      </c>
      <c r="K1913" s="69" t="str">
        <f>VLOOKUP(СВОД2023[[#This Row],[ФО]],СПРАВОЧНИК!H:P,2,0)</f>
        <v>Сибирский ФО</v>
      </c>
    </row>
    <row r="1914" spans="1:11" x14ac:dyDescent="0.2">
      <c r="A1914" t="s">
        <v>649</v>
      </c>
      <c r="B1914" t="s">
        <v>643</v>
      </c>
      <c r="C1914" s="1" t="s">
        <v>579</v>
      </c>
      <c r="D1914" s="1" t="s">
        <v>1023</v>
      </c>
      <c r="E1914" s="2"/>
      <c r="F1914" s="3"/>
      <c r="G1914" s="2">
        <v>2</v>
      </c>
      <c r="H1914" s="3"/>
      <c r="I1914" s="68" t="str">
        <f>VLOOKUP(C1914,СПРАВОЧНИК!B:D,2,0)</f>
        <v>ЯПОНИЯ</v>
      </c>
      <c r="J1914" s="68" t="str">
        <f>VLOOKUP(C1914,СПРАВОЧНИК!B:D,3,0)</f>
        <v>ИНОМАРКИ</v>
      </c>
      <c r="K1914" s="69" t="str">
        <f>VLOOKUP(СВОД2023[[#This Row],[ФО]],СПРАВОЧНИК!H:P,2,0)</f>
        <v>Сибирский ФО</v>
      </c>
    </row>
    <row r="1915" spans="1:11" x14ac:dyDescent="0.2">
      <c r="A1915" t="s">
        <v>649</v>
      </c>
      <c r="B1915" t="s">
        <v>643</v>
      </c>
      <c r="C1915" s="1" t="s">
        <v>579</v>
      </c>
      <c r="D1915" s="1" t="s">
        <v>959</v>
      </c>
      <c r="E1915" s="2">
        <v>4</v>
      </c>
      <c r="F1915" s="3">
        <v>1</v>
      </c>
      <c r="G1915" s="2">
        <v>15</v>
      </c>
      <c r="H1915" s="3">
        <v>3</v>
      </c>
      <c r="I1915" s="68" t="str">
        <f>VLOOKUP(C1915,СПРАВОЧНИК!B:D,2,0)</f>
        <v>ЯПОНИЯ</v>
      </c>
      <c r="J1915" s="68" t="str">
        <f>VLOOKUP(C1915,СПРАВОЧНИК!B:D,3,0)</f>
        <v>ИНОМАРКИ</v>
      </c>
      <c r="K1915" s="69" t="str">
        <f>VLOOKUP(СВОД2023[[#This Row],[ФО]],СПРАВОЧНИК!H:P,2,0)</f>
        <v>Сибирский ФО</v>
      </c>
    </row>
    <row r="1916" spans="1:11" x14ac:dyDescent="0.2">
      <c r="A1916" t="s">
        <v>649</v>
      </c>
      <c r="B1916" t="s">
        <v>643</v>
      </c>
      <c r="C1916" s="1" t="s">
        <v>579</v>
      </c>
      <c r="D1916" s="1" t="s">
        <v>960</v>
      </c>
      <c r="E1916" s="2">
        <v>10</v>
      </c>
      <c r="F1916" s="3">
        <v>2</v>
      </c>
      <c r="G1916" s="2">
        <v>58</v>
      </c>
      <c r="H1916" s="3">
        <v>31</v>
      </c>
      <c r="I1916" s="68" t="str">
        <f>VLOOKUP(C1916,СПРАВОЧНИК!B:D,2,0)</f>
        <v>ЯПОНИЯ</v>
      </c>
      <c r="J1916" s="68" t="str">
        <f>VLOOKUP(C1916,СПРАВОЧНИК!B:D,3,0)</f>
        <v>ИНОМАРКИ</v>
      </c>
      <c r="K1916" s="69" t="str">
        <f>VLOOKUP(СВОД2023[[#This Row],[ФО]],СПРАВОЧНИК!H:P,2,0)</f>
        <v>Сибирский ФО</v>
      </c>
    </row>
    <row r="1917" spans="1:11" x14ac:dyDescent="0.2">
      <c r="A1917" t="s">
        <v>649</v>
      </c>
      <c r="B1917" t="s">
        <v>643</v>
      </c>
      <c r="C1917" s="1" t="s">
        <v>579</v>
      </c>
      <c r="D1917" s="1" t="s">
        <v>961</v>
      </c>
      <c r="E1917" s="2">
        <v>21</v>
      </c>
      <c r="F1917" s="3">
        <v>5</v>
      </c>
      <c r="G1917" s="2">
        <v>140</v>
      </c>
      <c r="H1917" s="3">
        <v>92</v>
      </c>
      <c r="I1917" s="68" t="str">
        <f>VLOOKUP(C1917,СПРАВОЧНИК!B:D,2,0)</f>
        <v>ЯПОНИЯ</v>
      </c>
      <c r="J1917" s="68" t="str">
        <f>VLOOKUP(C1917,СПРАВОЧНИК!B:D,3,0)</f>
        <v>ИНОМАРКИ</v>
      </c>
      <c r="K1917" s="69" t="str">
        <f>VLOOKUP(СВОД2023[[#This Row],[ФО]],СПРАВОЧНИК!H:P,2,0)</f>
        <v>Сибирский ФО</v>
      </c>
    </row>
    <row r="1918" spans="1:11" x14ac:dyDescent="0.2">
      <c r="A1918" t="s">
        <v>649</v>
      </c>
      <c r="B1918" t="s">
        <v>643</v>
      </c>
      <c r="C1918" s="1" t="s">
        <v>579</v>
      </c>
      <c r="D1918" s="1" t="s">
        <v>962</v>
      </c>
      <c r="E1918" s="2">
        <v>24</v>
      </c>
      <c r="F1918" s="3">
        <v>28</v>
      </c>
      <c r="G1918" s="2">
        <v>181</v>
      </c>
      <c r="H1918" s="3">
        <v>441</v>
      </c>
      <c r="I1918" s="68" t="str">
        <f>VLOOKUP(C1918,СПРАВОЧНИК!B:D,2,0)</f>
        <v>ЯПОНИЯ</v>
      </c>
      <c r="J1918" s="68" t="str">
        <f>VLOOKUP(C1918,СПРАВОЧНИК!B:D,3,0)</f>
        <v>ИНОМАРКИ</v>
      </c>
      <c r="K1918" s="69" t="str">
        <f>VLOOKUP(СВОД2023[[#This Row],[ФО]],СПРАВОЧНИК!H:P,2,0)</f>
        <v>Сибирский ФО</v>
      </c>
    </row>
    <row r="1919" spans="1:11" x14ac:dyDescent="0.2">
      <c r="A1919" t="s">
        <v>649</v>
      </c>
      <c r="B1919" t="s">
        <v>643</v>
      </c>
      <c r="C1919" s="1" t="s">
        <v>579</v>
      </c>
      <c r="D1919" s="1" t="s">
        <v>963</v>
      </c>
      <c r="E1919" s="2"/>
      <c r="F1919" s="3">
        <v>2</v>
      </c>
      <c r="G1919" s="2">
        <v>1</v>
      </c>
      <c r="H1919" s="3">
        <v>2</v>
      </c>
      <c r="I1919" s="68" t="str">
        <f>VLOOKUP(C1919,СПРАВОЧНИК!B:D,2,0)</f>
        <v>ЯПОНИЯ</v>
      </c>
      <c r="J1919" s="68" t="str">
        <f>VLOOKUP(C1919,СПРАВОЧНИК!B:D,3,0)</f>
        <v>ИНОМАРКИ</v>
      </c>
      <c r="K1919" s="69" t="str">
        <f>VLOOKUP(СВОД2023[[#This Row],[ФО]],СПРАВОЧНИК!H:P,2,0)</f>
        <v>Сибирский ФО</v>
      </c>
    </row>
    <row r="1920" spans="1:11" x14ac:dyDescent="0.2">
      <c r="A1920" t="s">
        <v>649</v>
      </c>
      <c r="B1920" t="s">
        <v>643</v>
      </c>
      <c r="C1920" s="1" t="s">
        <v>579</v>
      </c>
      <c r="D1920" s="1" t="s">
        <v>964</v>
      </c>
      <c r="E1920" s="2"/>
      <c r="F1920" s="3"/>
      <c r="G1920" s="2">
        <v>1</v>
      </c>
      <c r="H1920" s="3"/>
      <c r="I1920" s="68" t="str">
        <f>VLOOKUP(C1920,СПРАВОЧНИК!B:D,2,0)</f>
        <v>ЯПОНИЯ</v>
      </c>
      <c r="J1920" s="68" t="str">
        <f>VLOOKUP(C1920,СПРАВОЧНИК!B:D,3,0)</f>
        <v>ИНОМАРКИ</v>
      </c>
      <c r="K1920" s="69" t="str">
        <f>VLOOKUP(СВОД2023[[#This Row],[ФО]],СПРАВОЧНИК!H:P,2,0)</f>
        <v>Сибирский ФО</v>
      </c>
    </row>
    <row r="1921" spans="1:11" x14ac:dyDescent="0.2">
      <c r="A1921" t="s">
        <v>649</v>
      </c>
      <c r="B1921" t="s">
        <v>643</v>
      </c>
      <c r="C1921" s="1" t="s">
        <v>579</v>
      </c>
      <c r="D1921" s="1" t="s">
        <v>1071</v>
      </c>
      <c r="E1921" s="2"/>
      <c r="F1921" s="3"/>
      <c r="G1921" s="2">
        <v>1</v>
      </c>
      <c r="H1921" s="3"/>
      <c r="I1921" s="68" t="str">
        <f>VLOOKUP(C1921,СПРАВОЧНИК!B:D,2,0)</f>
        <v>ЯПОНИЯ</v>
      </c>
      <c r="J1921" s="68" t="str">
        <f>VLOOKUP(C1921,СПРАВОЧНИК!B:D,3,0)</f>
        <v>ИНОМАРКИ</v>
      </c>
      <c r="K1921" s="69" t="str">
        <f>VLOOKUP(СВОД2023[[#This Row],[ФО]],СПРАВОЧНИК!H:P,2,0)</f>
        <v>Сибирский ФО</v>
      </c>
    </row>
    <row r="1922" spans="1:11" x14ac:dyDescent="0.2">
      <c r="A1922" t="s">
        <v>649</v>
      </c>
      <c r="B1922" t="s">
        <v>643</v>
      </c>
      <c r="C1922" s="1" t="s">
        <v>579</v>
      </c>
      <c r="D1922" s="1" t="s">
        <v>967</v>
      </c>
      <c r="E1922" s="2"/>
      <c r="F1922" s="3"/>
      <c r="G1922" s="2"/>
      <c r="H1922" s="3">
        <v>2</v>
      </c>
      <c r="I1922" s="68" t="str">
        <f>VLOOKUP(C1922,СПРАВОЧНИК!B:D,2,0)</f>
        <v>ЯПОНИЯ</v>
      </c>
      <c r="J1922" s="68" t="str">
        <f>VLOOKUP(C1922,СПРАВОЧНИК!B:D,3,0)</f>
        <v>ИНОМАРКИ</v>
      </c>
      <c r="K1922" s="69" t="str">
        <f>VLOOKUP(СВОД2023[[#This Row],[ФО]],СПРАВОЧНИК!H:P,2,0)</f>
        <v>Сибирский ФО</v>
      </c>
    </row>
    <row r="1923" spans="1:11" x14ac:dyDescent="0.2">
      <c r="A1923" t="s">
        <v>649</v>
      </c>
      <c r="B1923" t="s">
        <v>643</v>
      </c>
      <c r="C1923" s="1" t="s">
        <v>579</v>
      </c>
      <c r="D1923" s="1" t="s">
        <v>968</v>
      </c>
      <c r="E1923" s="2"/>
      <c r="F1923" s="3"/>
      <c r="G1923" s="2"/>
      <c r="H1923" s="3">
        <v>1</v>
      </c>
      <c r="I1923" s="68" t="str">
        <f>VLOOKUP(C1923,СПРАВОЧНИК!B:D,2,0)</f>
        <v>ЯПОНИЯ</v>
      </c>
      <c r="J1923" s="68" t="str">
        <f>VLOOKUP(C1923,СПРАВОЧНИК!B:D,3,0)</f>
        <v>ИНОМАРКИ</v>
      </c>
      <c r="K1923" s="69" t="str">
        <f>VLOOKUP(СВОД2023[[#This Row],[ФО]],СПРАВОЧНИК!H:P,2,0)</f>
        <v>Сибирский ФО</v>
      </c>
    </row>
    <row r="1924" spans="1:11" x14ac:dyDescent="0.2">
      <c r="A1924" t="s">
        <v>649</v>
      </c>
      <c r="B1924" t="s">
        <v>643</v>
      </c>
      <c r="C1924" s="1" t="s">
        <v>579</v>
      </c>
      <c r="D1924" s="1" t="s">
        <v>969</v>
      </c>
      <c r="E1924" s="2">
        <v>34</v>
      </c>
      <c r="F1924" s="3">
        <v>43</v>
      </c>
      <c r="G1924" s="2">
        <v>148</v>
      </c>
      <c r="H1924" s="3">
        <v>820</v>
      </c>
      <c r="I1924" s="68" t="str">
        <f>VLOOKUP(C1924,СПРАВОЧНИК!B:D,2,0)</f>
        <v>ЯПОНИЯ</v>
      </c>
      <c r="J1924" s="68" t="str">
        <f>VLOOKUP(C1924,СПРАВОЧНИК!B:D,3,0)</f>
        <v>ИНОМАРКИ</v>
      </c>
      <c r="K1924" s="69" t="str">
        <f>VLOOKUP(СВОД2023[[#This Row],[ФО]],СПРАВОЧНИК!H:P,2,0)</f>
        <v>Сибирский ФО</v>
      </c>
    </row>
    <row r="1925" spans="1:11" x14ac:dyDescent="0.2">
      <c r="A1925" t="s">
        <v>649</v>
      </c>
      <c r="B1925" t="s">
        <v>643</v>
      </c>
      <c r="C1925" s="1" t="s">
        <v>579</v>
      </c>
      <c r="D1925" s="1" t="s">
        <v>1072</v>
      </c>
      <c r="E1925" s="2"/>
      <c r="F1925" s="3"/>
      <c r="G1925" s="2">
        <v>1</v>
      </c>
      <c r="H1925" s="3">
        <v>1</v>
      </c>
      <c r="I1925" s="68" t="str">
        <f>VLOOKUP(C1925,СПРАВОЧНИК!B:D,2,0)</f>
        <v>ЯПОНИЯ</v>
      </c>
      <c r="J1925" s="68" t="str">
        <f>VLOOKUP(C1925,СПРАВОЧНИК!B:D,3,0)</f>
        <v>ИНОМАРКИ</v>
      </c>
      <c r="K1925" s="69" t="str">
        <f>VLOOKUP(СВОД2023[[#This Row],[ФО]],СПРАВОЧНИК!H:P,2,0)</f>
        <v>Сибирский ФО</v>
      </c>
    </row>
    <row r="1926" spans="1:11" x14ac:dyDescent="0.2">
      <c r="A1926" t="s">
        <v>649</v>
      </c>
      <c r="B1926" t="s">
        <v>643</v>
      </c>
      <c r="C1926" s="1" t="s">
        <v>579</v>
      </c>
      <c r="D1926" s="1" t="s">
        <v>970</v>
      </c>
      <c r="E1926" s="2"/>
      <c r="F1926" s="3"/>
      <c r="G1926" s="2">
        <v>2</v>
      </c>
      <c r="H1926" s="3"/>
      <c r="I1926" s="68" t="str">
        <f>VLOOKUP(C1926,СПРАВОЧНИК!B:D,2,0)</f>
        <v>ЯПОНИЯ</v>
      </c>
      <c r="J1926" s="68" t="str">
        <f>VLOOKUP(C1926,СПРАВОЧНИК!B:D,3,0)</f>
        <v>ИНОМАРКИ</v>
      </c>
      <c r="K1926" s="69" t="str">
        <f>VLOOKUP(СВОД2023[[#This Row],[ФО]],СПРАВОЧНИК!H:P,2,0)</f>
        <v>Сибирский ФО</v>
      </c>
    </row>
    <row r="1927" spans="1:11" x14ac:dyDescent="0.2">
      <c r="A1927" t="s">
        <v>649</v>
      </c>
      <c r="B1927" t="s">
        <v>643</v>
      </c>
      <c r="C1927" s="1" t="s">
        <v>579</v>
      </c>
      <c r="D1927" s="1" t="s">
        <v>1025</v>
      </c>
      <c r="E1927" s="2">
        <v>1</v>
      </c>
      <c r="F1927" s="3"/>
      <c r="G1927" s="2">
        <v>7</v>
      </c>
      <c r="H1927" s="3"/>
      <c r="I1927" s="68" t="str">
        <f>VLOOKUP(C1927,СПРАВОЧНИК!B:D,2,0)</f>
        <v>ЯПОНИЯ</v>
      </c>
      <c r="J1927" s="68" t="str">
        <f>VLOOKUP(C1927,СПРАВОЧНИК!B:D,3,0)</f>
        <v>ИНОМАРКИ</v>
      </c>
      <c r="K1927" s="69" t="str">
        <f>VLOOKUP(СВОД2023[[#This Row],[ФО]],СПРАВОЧНИК!H:P,2,0)</f>
        <v>Сибирский ФО</v>
      </c>
    </row>
    <row r="1928" spans="1:11" x14ac:dyDescent="0.2">
      <c r="A1928" t="s">
        <v>649</v>
      </c>
      <c r="B1928" t="s">
        <v>643</v>
      </c>
      <c r="C1928" s="1" t="s">
        <v>579</v>
      </c>
      <c r="D1928" s="1" t="s">
        <v>971</v>
      </c>
      <c r="E1928" s="2">
        <v>1</v>
      </c>
      <c r="F1928" s="3"/>
      <c r="G1928" s="2">
        <v>3</v>
      </c>
      <c r="H1928" s="3">
        <v>1</v>
      </c>
      <c r="I1928" s="68" t="str">
        <f>VLOOKUP(C1928,СПРАВОЧНИК!B:D,2,0)</f>
        <v>ЯПОНИЯ</v>
      </c>
      <c r="J1928" s="68" t="str">
        <f>VLOOKUP(C1928,СПРАВОЧНИК!B:D,3,0)</f>
        <v>ИНОМАРКИ</v>
      </c>
      <c r="K1928" s="69" t="str">
        <f>VLOOKUP(СВОД2023[[#This Row],[ФО]],СПРАВОЧНИК!H:P,2,0)</f>
        <v>Сибирский ФО</v>
      </c>
    </row>
    <row r="1929" spans="1:11" x14ac:dyDescent="0.2">
      <c r="A1929" t="s">
        <v>649</v>
      </c>
      <c r="B1929" t="s">
        <v>643</v>
      </c>
      <c r="C1929" s="1" t="s">
        <v>579</v>
      </c>
      <c r="D1929" s="1" t="s">
        <v>972</v>
      </c>
      <c r="E1929" s="2"/>
      <c r="F1929" s="3"/>
      <c r="G1929" s="2">
        <v>1</v>
      </c>
      <c r="H1929" s="3"/>
      <c r="I1929" s="68" t="str">
        <f>VLOOKUP(C1929,СПРАВОЧНИК!B:D,2,0)</f>
        <v>ЯПОНИЯ</v>
      </c>
      <c r="J1929" s="68" t="str">
        <f>VLOOKUP(C1929,СПРАВОЧНИК!B:D,3,0)</f>
        <v>ИНОМАРКИ</v>
      </c>
      <c r="K1929" s="69" t="str">
        <f>VLOOKUP(СВОД2023[[#This Row],[ФО]],СПРАВОЧНИК!H:P,2,0)</f>
        <v>Сибирский ФО</v>
      </c>
    </row>
    <row r="1930" spans="1:11" x14ac:dyDescent="0.2">
      <c r="A1930" t="s">
        <v>649</v>
      </c>
      <c r="B1930" t="s">
        <v>643</v>
      </c>
      <c r="C1930" s="1" t="s">
        <v>579</v>
      </c>
      <c r="D1930" s="1" t="s">
        <v>1073</v>
      </c>
      <c r="E1930" s="2"/>
      <c r="F1930" s="3"/>
      <c r="G1930" s="2"/>
      <c r="H1930" s="3">
        <v>1</v>
      </c>
      <c r="I1930" s="68" t="str">
        <f>VLOOKUP(C1930,СПРАВОЧНИК!B:D,2,0)</f>
        <v>ЯПОНИЯ</v>
      </c>
      <c r="J1930" s="68" t="str">
        <f>VLOOKUP(C1930,СПРАВОЧНИК!B:D,3,0)</f>
        <v>ИНОМАРКИ</v>
      </c>
      <c r="K1930" s="69" t="str">
        <f>VLOOKUP(СВОД2023[[#This Row],[ФО]],СПРАВОЧНИК!H:P,2,0)</f>
        <v>Сибирский ФО</v>
      </c>
    </row>
    <row r="1931" spans="1:11" x14ac:dyDescent="0.2">
      <c r="A1931" t="s">
        <v>649</v>
      </c>
      <c r="B1931" t="s">
        <v>643</v>
      </c>
      <c r="C1931" s="1" t="s">
        <v>579</v>
      </c>
      <c r="D1931" s="1" t="s">
        <v>975</v>
      </c>
      <c r="E1931" s="2">
        <v>2</v>
      </c>
      <c r="F1931" s="3"/>
      <c r="G1931" s="2">
        <v>3</v>
      </c>
      <c r="H1931" s="3"/>
      <c r="I1931" s="68" t="str">
        <f>VLOOKUP(C1931,СПРАВОЧНИК!B:D,2,0)</f>
        <v>ЯПОНИЯ</v>
      </c>
      <c r="J1931" s="68" t="str">
        <f>VLOOKUP(C1931,СПРАВОЧНИК!B:D,3,0)</f>
        <v>ИНОМАРКИ</v>
      </c>
      <c r="K1931" s="69" t="str">
        <f>VLOOKUP(СВОД2023[[#This Row],[ФО]],СПРАВОЧНИК!H:P,2,0)</f>
        <v>Сибирский ФО</v>
      </c>
    </row>
    <row r="1932" spans="1:11" x14ac:dyDescent="0.2">
      <c r="A1932" t="s">
        <v>649</v>
      </c>
      <c r="B1932" t="s">
        <v>643</v>
      </c>
      <c r="C1932" s="1" t="s">
        <v>579</v>
      </c>
      <c r="D1932" s="1" t="s">
        <v>976</v>
      </c>
      <c r="E1932" s="2">
        <v>1</v>
      </c>
      <c r="F1932" s="3">
        <v>1</v>
      </c>
      <c r="G1932" s="2">
        <v>1</v>
      </c>
      <c r="H1932" s="3">
        <v>1</v>
      </c>
      <c r="I1932" s="68" t="str">
        <f>VLOOKUP(C1932,СПРАВОЧНИК!B:D,2,0)</f>
        <v>ЯПОНИЯ</v>
      </c>
      <c r="J1932" s="68" t="str">
        <f>VLOOKUP(C1932,СПРАВОЧНИК!B:D,3,0)</f>
        <v>ИНОМАРКИ</v>
      </c>
      <c r="K1932" s="69" t="str">
        <f>VLOOKUP(СВОД2023[[#This Row],[ФО]],СПРАВОЧНИК!H:P,2,0)</f>
        <v>Сибирский ФО</v>
      </c>
    </row>
    <row r="1933" spans="1:11" x14ac:dyDescent="0.2">
      <c r="A1933" t="s">
        <v>649</v>
      </c>
      <c r="B1933" t="s">
        <v>643</v>
      </c>
      <c r="C1933" s="1" t="s">
        <v>579</v>
      </c>
      <c r="D1933" s="1" t="s">
        <v>977</v>
      </c>
      <c r="E1933" s="2">
        <v>1</v>
      </c>
      <c r="F1933" s="3"/>
      <c r="G1933" s="2">
        <v>2</v>
      </c>
      <c r="H1933" s="3">
        <v>1</v>
      </c>
      <c r="I1933" s="68" t="str">
        <f>VLOOKUP(C1933,СПРАВОЧНИК!B:D,2,0)</f>
        <v>ЯПОНИЯ</v>
      </c>
      <c r="J1933" s="68" t="str">
        <f>VLOOKUP(C1933,СПРАВОЧНИК!B:D,3,0)</f>
        <v>ИНОМАРКИ</v>
      </c>
      <c r="K1933" s="69" t="str">
        <f>VLOOKUP(СВОД2023[[#This Row],[ФО]],СПРАВОЧНИК!H:P,2,0)</f>
        <v>Сибирский ФО</v>
      </c>
    </row>
    <row r="1934" spans="1:11" x14ac:dyDescent="0.2">
      <c r="A1934" t="s">
        <v>649</v>
      </c>
      <c r="B1934" t="s">
        <v>643</v>
      </c>
      <c r="C1934" s="1" t="s">
        <v>579</v>
      </c>
      <c r="D1934" s="1" t="s">
        <v>978</v>
      </c>
      <c r="E1934" s="2"/>
      <c r="F1934" s="3"/>
      <c r="G1934" s="2">
        <v>1</v>
      </c>
      <c r="H1934" s="3"/>
      <c r="I1934" s="68" t="str">
        <f>VLOOKUP(C1934,СПРАВОЧНИК!B:D,2,0)</f>
        <v>ЯПОНИЯ</v>
      </c>
      <c r="J1934" s="68" t="str">
        <f>VLOOKUP(C1934,СПРАВОЧНИК!B:D,3,0)</f>
        <v>ИНОМАРКИ</v>
      </c>
      <c r="K1934" s="69" t="str">
        <f>VLOOKUP(СВОД2023[[#This Row],[ФО]],СПРАВОЧНИК!H:P,2,0)</f>
        <v>Сибирский ФО</v>
      </c>
    </row>
    <row r="1935" spans="1:11" x14ac:dyDescent="0.2">
      <c r="A1935" t="s">
        <v>649</v>
      </c>
      <c r="B1935" t="s">
        <v>643</v>
      </c>
      <c r="C1935" s="1" t="s">
        <v>579</v>
      </c>
      <c r="D1935" s="1" t="s">
        <v>979</v>
      </c>
      <c r="E1935" s="2"/>
      <c r="F1935" s="3">
        <v>1</v>
      </c>
      <c r="G1935" s="2">
        <v>5</v>
      </c>
      <c r="H1935" s="3">
        <v>1</v>
      </c>
      <c r="I1935" s="68" t="str">
        <f>VLOOKUP(C1935,СПРАВОЧНИК!B:D,2,0)</f>
        <v>ЯПОНИЯ</v>
      </c>
      <c r="J1935" s="68" t="str">
        <f>VLOOKUP(C1935,СПРАВОЧНИК!B:D,3,0)</f>
        <v>ИНОМАРКИ</v>
      </c>
      <c r="K1935" s="69" t="str">
        <f>VLOOKUP(СВОД2023[[#This Row],[ФО]],СПРАВОЧНИК!H:P,2,0)</f>
        <v>Сибирский ФО</v>
      </c>
    </row>
    <row r="1936" spans="1:11" x14ac:dyDescent="0.2">
      <c r="A1936" t="s">
        <v>649</v>
      </c>
      <c r="B1936" t="s">
        <v>643</v>
      </c>
      <c r="C1936" s="1" t="s">
        <v>610</v>
      </c>
      <c r="D1936" s="1" t="s">
        <v>611</v>
      </c>
      <c r="E1936" s="2">
        <v>12</v>
      </c>
      <c r="F1936" s="3">
        <v>11</v>
      </c>
      <c r="G1936" s="2">
        <v>36</v>
      </c>
      <c r="H1936" s="3">
        <v>42</v>
      </c>
      <c r="I1936" s="68" t="str">
        <f>VLOOKUP(C1936,СПРАВОЧНИК!B:D,2,0)</f>
        <v>РОССИЯ</v>
      </c>
      <c r="J1936" s="68" t="str">
        <f>VLOOKUP(C1936,СПРАВОЧНИК!B:D,3,0)</f>
        <v>ОТЕЧЕСТВЕННЫЕ</v>
      </c>
      <c r="K1936" s="69" t="str">
        <f>VLOOKUP(СВОД2023[[#This Row],[ФО]],СПРАВОЧНИК!H:P,2,0)</f>
        <v>Сибирский ФО</v>
      </c>
    </row>
    <row r="1937" spans="1:11" x14ac:dyDescent="0.2">
      <c r="A1937" t="s">
        <v>649</v>
      </c>
      <c r="B1937" t="s">
        <v>643</v>
      </c>
      <c r="C1937" s="1" t="s">
        <v>610</v>
      </c>
      <c r="D1937" s="1" t="s">
        <v>612</v>
      </c>
      <c r="E1937" s="2">
        <v>56</v>
      </c>
      <c r="F1937" s="3">
        <v>47</v>
      </c>
      <c r="G1937" s="2">
        <v>297</v>
      </c>
      <c r="H1937" s="3">
        <v>517</v>
      </c>
      <c r="I1937" s="68" t="str">
        <f>VLOOKUP(C1937,СПРАВОЧНИК!B:D,2,0)</f>
        <v>РОССИЯ</v>
      </c>
      <c r="J1937" s="68" t="str">
        <f>VLOOKUP(C1937,СПРАВОЧНИК!B:D,3,0)</f>
        <v>ОТЕЧЕСТВЕННЫЕ</v>
      </c>
      <c r="K1937" s="69" t="str">
        <f>VLOOKUP(СВОД2023[[#This Row],[ФО]],СПРАВОЧНИК!H:P,2,0)</f>
        <v>Сибирский ФО</v>
      </c>
    </row>
    <row r="1938" spans="1:11" x14ac:dyDescent="0.2">
      <c r="A1938" t="s">
        <v>649</v>
      </c>
      <c r="B1938" t="s">
        <v>643</v>
      </c>
      <c r="C1938" s="1" t="s">
        <v>614</v>
      </c>
      <c r="D1938" s="1" t="s">
        <v>1030</v>
      </c>
      <c r="E1938" s="2"/>
      <c r="F1938" s="3"/>
      <c r="G1938" s="2">
        <v>1</v>
      </c>
      <c r="H1938" s="3">
        <v>1</v>
      </c>
      <c r="I1938" s="68" t="str">
        <f>VLOOKUP(C1938,СПРАВОЧНИК!B:D,2,0)</f>
        <v>ЕВРОПА</v>
      </c>
      <c r="J1938" s="68" t="str">
        <f>VLOOKUP(C1938,СПРАВОЧНИК!B:D,3,0)</f>
        <v>ИНОМАРКИ</v>
      </c>
      <c r="K1938" s="69" t="str">
        <f>VLOOKUP(СВОД2023[[#This Row],[ФО]],СПРАВОЧНИК!H:P,2,0)</f>
        <v>Сибирский ФО</v>
      </c>
    </row>
    <row r="1939" spans="1:11" x14ac:dyDescent="0.2">
      <c r="A1939" t="s">
        <v>649</v>
      </c>
      <c r="B1939" t="s">
        <v>643</v>
      </c>
      <c r="C1939" s="1" t="s">
        <v>614</v>
      </c>
      <c r="D1939" s="1" t="s">
        <v>981</v>
      </c>
      <c r="E1939" s="2">
        <v>10</v>
      </c>
      <c r="F1939" s="3">
        <v>1</v>
      </c>
      <c r="G1939" s="2">
        <v>21</v>
      </c>
      <c r="H1939" s="3">
        <v>2</v>
      </c>
      <c r="I1939" s="68" t="str">
        <f>VLOOKUP(C1939,СПРАВОЧНИК!B:D,2,0)</f>
        <v>ЕВРОПА</v>
      </c>
      <c r="J1939" s="68" t="str">
        <f>VLOOKUP(C1939,СПРАВОЧНИК!B:D,3,0)</f>
        <v>ИНОМАРКИ</v>
      </c>
      <c r="K1939" s="69" t="str">
        <f>VLOOKUP(СВОД2023[[#This Row],[ФО]],СПРАВОЧНИК!H:P,2,0)</f>
        <v>Сибирский ФО</v>
      </c>
    </row>
    <row r="1940" spans="1:11" x14ac:dyDescent="0.2">
      <c r="A1940" t="s">
        <v>649</v>
      </c>
      <c r="B1940" t="s">
        <v>643</v>
      </c>
      <c r="C1940" s="1" t="s">
        <v>614</v>
      </c>
      <c r="D1940" s="1" t="s">
        <v>982</v>
      </c>
      <c r="E1940" s="2">
        <v>1</v>
      </c>
      <c r="F1940" s="3"/>
      <c r="G1940" s="2">
        <v>11</v>
      </c>
      <c r="H1940" s="3"/>
      <c r="I1940" s="68" t="str">
        <f>VLOOKUP(C1940,СПРАВОЧНИК!B:D,2,0)</f>
        <v>ЕВРОПА</v>
      </c>
      <c r="J1940" s="68" t="str">
        <f>VLOOKUP(C1940,СПРАВОЧНИК!B:D,3,0)</f>
        <v>ИНОМАРКИ</v>
      </c>
      <c r="K1940" s="69" t="str">
        <f>VLOOKUP(СВОД2023[[#This Row],[ФО]],СПРАВОЧНИК!H:P,2,0)</f>
        <v>Сибирский ФО</v>
      </c>
    </row>
    <row r="1941" spans="1:11" x14ac:dyDescent="0.2">
      <c r="A1941" t="s">
        <v>649</v>
      </c>
      <c r="B1941" t="s">
        <v>643</v>
      </c>
      <c r="C1941" s="1" t="s">
        <v>614</v>
      </c>
      <c r="D1941" s="1" t="s">
        <v>1034</v>
      </c>
      <c r="E1941" s="2">
        <v>1</v>
      </c>
      <c r="F1941" s="3"/>
      <c r="G1941" s="2">
        <v>1</v>
      </c>
      <c r="H1941" s="3">
        <v>6</v>
      </c>
      <c r="I1941" s="68" t="str">
        <f>VLOOKUP(C1941,СПРАВОЧНИК!B:D,2,0)</f>
        <v>ЕВРОПА</v>
      </c>
      <c r="J1941" s="68" t="str">
        <f>VLOOKUP(C1941,СПРАВОЧНИК!B:D,3,0)</f>
        <v>ИНОМАРКИ</v>
      </c>
      <c r="K1941" s="69" t="str">
        <f>VLOOKUP(СВОД2023[[#This Row],[ФО]],СПРАВОЧНИК!H:P,2,0)</f>
        <v>Сибирский ФО</v>
      </c>
    </row>
    <row r="1942" spans="1:11" x14ac:dyDescent="0.2">
      <c r="A1942" t="s">
        <v>649</v>
      </c>
      <c r="B1942" t="s">
        <v>643</v>
      </c>
      <c r="C1942" s="1" t="s">
        <v>614</v>
      </c>
      <c r="D1942" s="1" t="s">
        <v>983</v>
      </c>
      <c r="E1942" s="2">
        <v>5</v>
      </c>
      <c r="F1942" s="3">
        <v>27</v>
      </c>
      <c r="G1942" s="2">
        <v>45</v>
      </c>
      <c r="H1942" s="3">
        <v>412</v>
      </c>
      <c r="I1942" s="68" t="str">
        <f>VLOOKUP(C1942,СПРАВОЧНИК!B:D,2,0)</f>
        <v>ЕВРОПА</v>
      </c>
      <c r="J1942" s="68" t="str">
        <f>VLOOKUP(C1942,СПРАВОЧНИК!B:D,3,0)</f>
        <v>ИНОМАРКИ</v>
      </c>
      <c r="K1942" s="69" t="str">
        <f>VLOOKUP(СВОД2023[[#This Row],[ФО]],СПРАВОЧНИК!H:P,2,0)</f>
        <v>Сибирский ФО</v>
      </c>
    </row>
    <row r="1943" spans="1:11" x14ac:dyDescent="0.2">
      <c r="A1943" t="s">
        <v>649</v>
      </c>
      <c r="B1943" t="s">
        <v>643</v>
      </c>
      <c r="C1943" s="1" t="s">
        <v>614</v>
      </c>
      <c r="D1943" s="1" t="s">
        <v>984</v>
      </c>
      <c r="E1943" s="2">
        <v>1</v>
      </c>
      <c r="F1943" s="3">
        <v>5</v>
      </c>
      <c r="G1943" s="2">
        <v>4</v>
      </c>
      <c r="H1943" s="3">
        <v>31</v>
      </c>
      <c r="I1943" s="68" t="str">
        <f>VLOOKUP(C1943,СПРАВОЧНИК!B:D,2,0)</f>
        <v>ЕВРОПА</v>
      </c>
      <c r="J1943" s="68" t="str">
        <f>VLOOKUP(C1943,СПРАВОЧНИК!B:D,3,0)</f>
        <v>ИНОМАРКИ</v>
      </c>
      <c r="K1943" s="69" t="str">
        <f>VLOOKUP(СВОД2023[[#This Row],[ФО]],СПРАВОЧНИК!H:P,2,0)</f>
        <v>Сибирский ФО</v>
      </c>
    </row>
    <row r="1944" spans="1:11" x14ac:dyDescent="0.2">
      <c r="A1944" t="s">
        <v>649</v>
      </c>
      <c r="B1944" t="s">
        <v>643</v>
      </c>
      <c r="C1944" s="1" t="s">
        <v>614</v>
      </c>
      <c r="D1944" s="1" t="s">
        <v>985</v>
      </c>
      <c r="E1944" s="2">
        <v>6</v>
      </c>
      <c r="F1944" s="3">
        <v>8</v>
      </c>
      <c r="G1944" s="2">
        <v>20</v>
      </c>
      <c r="H1944" s="3">
        <v>152</v>
      </c>
      <c r="I1944" s="68" t="str">
        <f>VLOOKUP(C1944,СПРАВОЧНИК!B:D,2,0)</f>
        <v>ЕВРОПА</v>
      </c>
      <c r="J1944" s="68" t="str">
        <f>VLOOKUP(C1944,СПРАВОЧНИК!B:D,3,0)</f>
        <v>ИНОМАРКИ</v>
      </c>
      <c r="K1944" s="69" t="str">
        <f>VLOOKUP(СВОД2023[[#This Row],[ФО]],СПРАВОЧНИК!H:P,2,0)</f>
        <v>Сибирский ФО</v>
      </c>
    </row>
    <row r="1945" spans="1:11" x14ac:dyDescent="0.2">
      <c r="A1945" t="s">
        <v>649</v>
      </c>
      <c r="B1945" t="s">
        <v>643</v>
      </c>
      <c r="C1945" s="1" t="s">
        <v>614</v>
      </c>
      <c r="D1945" s="1" t="s">
        <v>986</v>
      </c>
      <c r="E1945" s="2"/>
      <c r="F1945" s="3">
        <v>3</v>
      </c>
      <c r="G1945" s="2">
        <v>6</v>
      </c>
      <c r="H1945" s="3">
        <v>26</v>
      </c>
      <c r="I1945" s="68" t="str">
        <f>VLOOKUP(C1945,СПРАВОЧНИК!B:D,2,0)</f>
        <v>ЕВРОПА</v>
      </c>
      <c r="J1945" s="68" t="str">
        <f>VLOOKUP(C1945,СПРАВОЧНИК!B:D,3,0)</f>
        <v>ИНОМАРКИ</v>
      </c>
      <c r="K1945" s="69" t="str">
        <f>VLOOKUP(СВОД2023[[#This Row],[ФО]],СПРАВОЧНИК!H:P,2,0)</f>
        <v>Сибирский ФО</v>
      </c>
    </row>
    <row r="1946" spans="1:11" x14ac:dyDescent="0.2">
      <c r="A1946" t="s">
        <v>649</v>
      </c>
      <c r="B1946" t="s">
        <v>643</v>
      </c>
      <c r="C1946" s="1" t="s">
        <v>614</v>
      </c>
      <c r="D1946" s="1" t="s">
        <v>1039</v>
      </c>
      <c r="E1946" s="2">
        <v>2</v>
      </c>
      <c r="F1946" s="3">
        <v>5</v>
      </c>
      <c r="G1946" s="2">
        <v>12</v>
      </c>
      <c r="H1946" s="3">
        <v>80</v>
      </c>
      <c r="I1946" s="68" t="str">
        <f>VLOOKUP(C1946,СПРАВОЧНИК!B:D,2,0)</f>
        <v>ЕВРОПА</v>
      </c>
      <c r="J1946" s="68" t="str">
        <f>VLOOKUP(C1946,СПРАВОЧНИК!B:D,3,0)</f>
        <v>ИНОМАРКИ</v>
      </c>
      <c r="K1946" s="69" t="str">
        <f>VLOOKUP(СВОД2023[[#This Row],[ФО]],СПРАВОЧНИК!H:P,2,0)</f>
        <v>Сибирский ФО</v>
      </c>
    </row>
    <row r="1947" spans="1:11" x14ac:dyDescent="0.2">
      <c r="A1947" t="s">
        <v>649</v>
      </c>
      <c r="B1947" t="s">
        <v>643</v>
      </c>
      <c r="C1947" s="1" t="s">
        <v>614</v>
      </c>
      <c r="D1947" s="1" t="s">
        <v>1074</v>
      </c>
      <c r="E1947" s="2"/>
      <c r="F1947" s="3"/>
      <c r="G1947" s="2">
        <v>1</v>
      </c>
      <c r="H1947" s="3"/>
      <c r="I1947" s="68" t="str">
        <f>VLOOKUP(C1947,СПРАВОЧНИК!B:D,2,0)</f>
        <v>ЕВРОПА</v>
      </c>
      <c r="J1947" s="68" t="str">
        <f>VLOOKUP(C1947,СПРАВОЧНИК!B:D,3,0)</f>
        <v>ИНОМАРКИ</v>
      </c>
      <c r="K1947" s="69" t="str">
        <f>VLOOKUP(СВОД2023[[#This Row],[ФО]],СПРАВОЧНИК!H:P,2,0)</f>
        <v>Сибирский ФО</v>
      </c>
    </row>
    <row r="1948" spans="1:11" x14ac:dyDescent="0.2">
      <c r="A1948" t="s">
        <v>649</v>
      </c>
      <c r="B1948" t="s">
        <v>643</v>
      </c>
      <c r="C1948" s="1" t="s">
        <v>616</v>
      </c>
      <c r="D1948" s="1" t="s">
        <v>623</v>
      </c>
      <c r="E1948" s="2">
        <v>1</v>
      </c>
      <c r="F1948" s="3"/>
      <c r="G1948" s="2">
        <v>1</v>
      </c>
      <c r="H1948" s="3">
        <v>9</v>
      </c>
      <c r="I1948" s="68" t="str">
        <f>VLOOKUP(C1948,СПРАВОЧНИК!B:D,2,0)</f>
        <v>ЕВРОПА</v>
      </c>
      <c r="J1948" s="68" t="str">
        <f>VLOOKUP(C1948,СПРАВОЧНИК!B:D,3,0)</f>
        <v>ИНОМАРКИ</v>
      </c>
      <c r="K1948" s="69" t="str">
        <f>VLOOKUP(СВОД2023[[#This Row],[ФО]],СПРАВОЧНИК!H:P,2,0)</f>
        <v>Сибирский ФО</v>
      </c>
    </row>
    <row r="1949" spans="1:11" x14ac:dyDescent="0.2">
      <c r="A1949" t="s">
        <v>649</v>
      </c>
      <c r="B1949" t="s">
        <v>643</v>
      </c>
      <c r="C1949" s="1" t="s">
        <v>616</v>
      </c>
      <c r="D1949" s="1" t="s">
        <v>624</v>
      </c>
      <c r="E1949" s="2">
        <v>4</v>
      </c>
      <c r="F1949" s="3">
        <v>4</v>
      </c>
      <c r="G1949" s="2">
        <v>7</v>
      </c>
      <c r="H1949" s="3">
        <v>23</v>
      </c>
      <c r="I1949" s="68" t="str">
        <f>VLOOKUP(C1949,СПРАВОЧНИК!B:D,2,0)</f>
        <v>ЕВРОПА</v>
      </c>
      <c r="J1949" s="68" t="str">
        <f>VLOOKUP(C1949,СПРАВОЧНИК!B:D,3,0)</f>
        <v>ИНОМАРКИ</v>
      </c>
      <c r="K1949" s="69" t="str">
        <f>VLOOKUP(СВОД2023[[#This Row],[ФО]],СПРАВОЧНИК!H:P,2,0)</f>
        <v>Сибирский ФО</v>
      </c>
    </row>
    <row r="1950" spans="1:11" x14ac:dyDescent="0.2">
      <c r="A1950" t="s">
        <v>649</v>
      </c>
      <c r="B1950" t="s">
        <v>643</v>
      </c>
      <c r="C1950" s="1" t="s">
        <v>616</v>
      </c>
      <c r="D1950" s="1" t="s">
        <v>625</v>
      </c>
      <c r="E1950" s="2">
        <v>1</v>
      </c>
      <c r="F1950" s="3">
        <v>2</v>
      </c>
      <c r="G1950" s="2">
        <v>3</v>
      </c>
      <c r="H1950" s="3">
        <v>12</v>
      </c>
      <c r="I1950" s="68" t="str">
        <f>VLOOKUP(C1950,СПРАВОЧНИК!B:D,2,0)</f>
        <v>ЕВРОПА</v>
      </c>
      <c r="J1950" s="68" t="str">
        <f>VLOOKUP(C1950,СПРАВОЧНИК!B:D,3,0)</f>
        <v>ИНОМАРКИ</v>
      </c>
      <c r="K1950" s="69" t="str">
        <f>VLOOKUP(СВОД2023[[#This Row],[ФО]],СПРАВОЧНИК!H:P,2,0)</f>
        <v>Сибирский ФО</v>
      </c>
    </row>
    <row r="1951" spans="1:11" x14ac:dyDescent="0.2">
      <c r="A1951" t="s">
        <v>649</v>
      </c>
      <c r="B1951" t="s">
        <v>643</v>
      </c>
      <c r="C1951" s="1" t="s">
        <v>626</v>
      </c>
      <c r="D1951" s="1" t="s">
        <v>627</v>
      </c>
      <c r="E1951" s="2">
        <v>1</v>
      </c>
      <c r="F1951" s="3"/>
      <c r="G1951" s="2">
        <v>1</v>
      </c>
      <c r="H1951" s="3"/>
      <c r="I1951" s="68" t="str">
        <f>VLOOKUP(C1951,СПРАВОЧНИК!B:D,2,0)</f>
        <v>КИТАЙ</v>
      </c>
      <c r="J1951" s="68" t="str">
        <f>VLOOKUP(C1951,СПРАВОЧНИК!B:D,3,0)</f>
        <v>ИНОМАРКИ</v>
      </c>
      <c r="K1951" s="69" t="str">
        <f>VLOOKUP(СВОД2023[[#This Row],[ФО]],СПРАВОЧНИК!H:P,2,0)</f>
        <v>Сибирский ФО</v>
      </c>
    </row>
    <row r="1952" spans="1:11" x14ac:dyDescent="0.2">
      <c r="A1952" t="s">
        <v>649</v>
      </c>
      <c r="B1952" t="s">
        <v>643</v>
      </c>
      <c r="C1952" s="1" t="s">
        <v>626</v>
      </c>
      <c r="D1952" s="1" t="s">
        <v>628</v>
      </c>
      <c r="E1952" s="2">
        <v>11</v>
      </c>
      <c r="F1952" s="3"/>
      <c r="G1952" s="2">
        <v>28</v>
      </c>
      <c r="H1952" s="3"/>
      <c r="I1952" s="68" t="str">
        <f>VLOOKUP(C1952,СПРАВОЧНИК!B:D,2,0)</f>
        <v>КИТАЙ</v>
      </c>
      <c r="J1952" s="68" t="str">
        <f>VLOOKUP(C1952,СПРАВОЧНИК!B:D,3,0)</f>
        <v>ИНОМАРКИ</v>
      </c>
      <c r="K1952" s="69" t="str">
        <f>VLOOKUP(СВОД2023[[#This Row],[ФО]],СПРАВОЧНИК!H:P,2,0)</f>
        <v>Сибирский ФО</v>
      </c>
    </row>
    <row r="1953" spans="1:11" x14ac:dyDescent="0.2">
      <c r="A1953" t="s">
        <v>649</v>
      </c>
      <c r="B1953" t="s">
        <v>643</v>
      </c>
      <c r="C1953" s="1" t="s">
        <v>626</v>
      </c>
      <c r="D1953" s="1" t="s">
        <v>1064</v>
      </c>
      <c r="E1953" s="2">
        <v>1</v>
      </c>
      <c r="F1953" s="3"/>
      <c r="G1953" s="2">
        <v>1</v>
      </c>
      <c r="H1953" s="3"/>
      <c r="I1953" s="68" t="str">
        <f>VLOOKUP(C1953,СПРАВОЧНИК!B:D,2,0)</f>
        <v>КИТАЙ</v>
      </c>
      <c r="J1953" s="68" t="str">
        <f>VLOOKUP(C1953,СПРАВОЧНИК!B:D,3,0)</f>
        <v>ИНОМАРКИ</v>
      </c>
      <c r="K1953" s="69" t="str">
        <f>VLOOKUP(СВОД2023[[#This Row],[ФО]],СПРАВОЧНИК!H:P,2,0)</f>
        <v>Сибирский ФО</v>
      </c>
    </row>
    <row r="1954" spans="1:11" x14ac:dyDescent="0.2">
      <c r="A1954" t="s">
        <v>649</v>
      </c>
      <c r="B1954" t="s">
        <v>643</v>
      </c>
      <c r="C1954" s="1" t="s">
        <v>629</v>
      </c>
      <c r="D1954" s="1" t="s">
        <v>630</v>
      </c>
      <c r="E1954" s="2"/>
      <c r="F1954" s="3"/>
      <c r="G1954" s="2">
        <v>1</v>
      </c>
      <c r="H1954" s="3">
        <v>1</v>
      </c>
      <c r="I1954" s="68" t="str">
        <f>VLOOKUP(C1954,СПРАВОЧНИК!B:D,2,0)</f>
        <v>КИТАЙ</v>
      </c>
      <c r="J1954" s="68" t="str">
        <f>VLOOKUP(C1954,СПРАВОЧНИК!B:D,3,0)</f>
        <v>ИНОМАРКИ</v>
      </c>
      <c r="K1954" s="69" t="str">
        <f>VLOOKUP(СВОД2023[[#This Row],[ФО]],СПРАВОЧНИК!H:P,2,0)</f>
        <v>Сибирский ФО</v>
      </c>
    </row>
    <row r="1955" spans="1:11" x14ac:dyDescent="0.2">
      <c r="A1955" t="s">
        <v>649</v>
      </c>
      <c r="B1955" t="s">
        <v>643</v>
      </c>
      <c r="C1955" s="1" t="s">
        <v>629</v>
      </c>
      <c r="D1955" s="1" t="s">
        <v>631</v>
      </c>
      <c r="E1955" s="2"/>
      <c r="F1955" s="3"/>
      <c r="G1955" s="2">
        <v>1</v>
      </c>
      <c r="H1955" s="3"/>
      <c r="I1955" s="68" t="str">
        <f>VLOOKUP(C1955,СПРАВОЧНИК!B:D,2,0)</f>
        <v>КИТАЙ</v>
      </c>
      <c r="J1955" s="68" t="str">
        <f>VLOOKUP(C1955,СПРАВОЧНИК!B:D,3,0)</f>
        <v>ИНОМАРКИ</v>
      </c>
      <c r="K1955" s="69" t="str">
        <f>VLOOKUP(СВОД2023[[#This Row],[ФО]],СПРАВОЧНИК!H:P,2,0)</f>
        <v>Сибирский ФО</v>
      </c>
    </row>
    <row r="1956" spans="1:11" x14ac:dyDescent="0.2">
      <c r="A1956" t="s">
        <v>649</v>
      </c>
      <c r="B1956" t="s">
        <v>644</v>
      </c>
      <c r="C1956" s="1" t="s">
        <v>2</v>
      </c>
      <c r="D1956" s="1" t="s">
        <v>4</v>
      </c>
      <c r="E1956" s="2"/>
      <c r="F1956" s="3"/>
      <c r="G1956" s="2">
        <v>1</v>
      </c>
      <c r="H1956" s="3"/>
      <c r="I1956" s="68" t="str">
        <f>VLOOKUP(C1956,СПРАВОЧНИК!B:D,2,0)</f>
        <v>ЯПОНИЯ</v>
      </c>
      <c r="J1956" s="68" t="str">
        <f>VLOOKUP(C1956,СПРАВОЧНИК!B:D,3,0)</f>
        <v>ИНОМАРКИ</v>
      </c>
      <c r="K1956" s="69" t="str">
        <f>VLOOKUP(СВОД2023[[#This Row],[ФО]],СПРАВОЧНИК!H:P,2,0)</f>
        <v>Уральский ФО</v>
      </c>
    </row>
    <row r="1957" spans="1:11" x14ac:dyDescent="0.2">
      <c r="A1957" t="s">
        <v>649</v>
      </c>
      <c r="B1957" t="s">
        <v>644</v>
      </c>
      <c r="C1957" s="1" t="s">
        <v>2</v>
      </c>
      <c r="D1957" s="1" t="s">
        <v>5</v>
      </c>
      <c r="E1957" s="2"/>
      <c r="F1957" s="3"/>
      <c r="G1957" s="2">
        <v>2</v>
      </c>
      <c r="H1957" s="3">
        <v>1</v>
      </c>
      <c r="I1957" s="68" t="str">
        <f>VLOOKUP(C1957,СПРАВОЧНИК!B:D,2,0)</f>
        <v>ЯПОНИЯ</v>
      </c>
      <c r="J1957" s="68" t="str">
        <f>VLOOKUP(C1957,СПРАВОЧНИК!B:D,3,0)</f>
        <v>ИНОМАРКИ</v>
      </c>
      <c r="K1957" s="69" t="str">
        <f>VLOOKUP(СВОД2023[[#This Row],[ФО]],СПРАВОЧНИК!H:P,2,0)</f>
        <v>Уральский ФО</v>
      </c>
    </row>
    <row r="1958" spans="1:11" x14ac:dyDescent="0.2">
      <c r="A1958" t="s">
        <v>649</v>
      </c>
      <c r="B1958" t="s">
        <v>644</v>
      </c>
      <c r="C1958" s="1" t="s">
        <v>7</v>
      </c>
      <c r="D1958" s="1" t="s">
        <v>9</v>
      </c>
      <c r="E1958" s="2"/>
      <c r="F1958" s="3"/>
      <c r="G1958" s="2">
        <v>1</v>
      </c>
      <c r="H1958" s="3"/>
      <c r="I1958" s="68" t="str">
        <f>VLOOKUP(C1958,СПРАВОЧНИК!B:D,2,0)</f>
        <v>ЕВРОПА</v>
      </c>
      <c r="J1958" s="68" t="str">
        <f>VLOOKUP(C1958,СПРАВОЧНИК!B:D,3,0)</f>
        <v>ИНОМАРКИ</v>
      </c>
      <c r="K1958" s="69" t="str">
        <f>VLOOKUP(СВОД2023[[#This Row],[ФО]],СПРАВОЧНИК!H:P,2,0)</f>
        <v>Уральский ФО</v>
      </c>
    </row>
    <row r="1959" spans="1:11" x14ac:dyDescent="0.2">
      <c r="A1959" t="s">
        <v>649</v>
      </c>
      <c r="B1959" t="s">
        <v>644</v>
      </c>
      <c r="C1959" s="1" t="s">
        <v>21</v>
      </c>
      <c r="D1959" s="1" t="s">
        <v>989</v>
      </c>
      <c r="E1959" s="2">
        <v>1</v>
      </c>
      <c r="F1959" s="3"/>
      <c r="G1959" s="2">
        <v>3</v>
      </c>
      <c r="H1959" s="3">
        <v>3</v>
      </c>
      <c r="I1959" s="68" t="str">
        <f>VLOOKUP(C1959,СПРАВОЧНИК!B:D,2,0)</f>
        <v>ЕВРОПА</v>
      </c>
      <c r="J1959" s="68" t="str">
        <f>VLOOKUP(C1959,СПРАВОЧНИК!B:D,3,0)</f>
        <v>ИНОМАРКИ</v>
      </c>
      <c r="K1959" s="69" t="str">
        <f>VLOOKUP(СВОД2023[[#This Row],[ФО]],СПРАВОЧНИК!H:P,2,0)</f>
        <v>Уральский ФО</v>
      </c>
    </row>
    <row r="1960" spans="1:11" x14ac:dyDescent="0.2">
      <c r="A1960" t="s">
        <v>649</v>
      </c>
      <c r="B1960" t="s">
        <v>644</v>
      </c>
      <c r="C1960" s="1" t="s">
        <v>21</v>
      </c>
      <c r="D1960" s="1" t="s">
        <v>990</v>
      </c>
      <c r="E1960" s="2"/>
      <c r="F1960" s="3"/>
      <c r="G1960" s="2"/>
      <c r="H1960" s="3">
        <v>1</v>
      </c>
      <c r="I1960" s="68" t="str">
        <f>VLOOKUP(C1960,СПРАВОЧНИК!B:D,2,0)</f>
        <v>ЕВРОПА</v>
      </c>
      <c r="J1960" s="68" t="str">
        <f>VLOOKUP(C1960,СПРАВОЧНИК!B:D,3,0)</f>
        <v>ИНОМАРКИ</v>
      </c>
      <c r="K1960" s="69" t="str">
        <f>VLOOKUP(СВОД2023[[#This Row],[ФО]],СПРАВОЧНИК!H:P,2,0)</f>
        <v>Уральский ФО</v>
      </c>
    </row>
    <row r="1961" spans="1:11" x14ac:dyDescent="0.2">
      <c r="A1961" t="s">
        <v>649</v>
      </c>
      <c r="B1961" t="s">
        <v>644</v>
      </c>
      <c r="C1961" s="1" t="s">
        <v>21</v>
      </c>
      <c r="D1961" s="1" t="s">
        <v>991</v>
      </c>
      <c r="E1961" s="2">
        <v>2</v>
      </c>
      <c r="F1961" s="3">
        <v>1</v>
      </c>
      <c r="G1961" s="2">
        <v>6</v>
      </c>
      <c r="H1961" s="3">
        <v>10</v>
      </c>
      <c r="I1961" s="68" t="str">
        <f>VLOOKUP(C1961,СПРАВОЧНИК!B:D,2,0)</f>
        <v>ЕВРОПА</v>
      </c>
      <c r="J1961" s="68" t="str">
        <f>VLOOKUP(C1961,СПРАВОЧНИК!B:D,3,0)</f>
        <v>ИНОМАРКИ</v>
      </c>
      <c r="K1961" s="69" t="str">
        <f>VLOOKUP(СВОД2023[[#This Row],[ФО]],СПРАВОЧНИК!H:P,2,0)</f>
        <v>Уральский ФО</v>
      </c>
    </row>
    <row r="1962" spans="1:11" x14ac:dyDescent="0.2">
      <c r="A1962" t="s">
        <v>649</v>
      </c>
      <c r="B1962" t="s">
        <v>644</v>
      </c>
      <c r="C1962" s="1" t="s">
        <v>21</v>
      </c>
      <c r="D1962" s="1" t="s">
        <v>992</v>
      </c>
      <c r="E1962" s="2"/>
      <c r="F1962" s="3"/>
      <c r="G1962" s="2">
        <v>1</v>
      </c>
      <c r="H1962" s="3">
        <v>11</v>
      </c>
      <c r="I1962" s="68" t="str">
        <f>VLOOKUP(C1962,СПРАВОЧНИК!B:D,2,0)</f>
        <v>ЕВРОПА</v>
      </c>
      <c r="J1962" s="68" t="str">
        <f>VLOOKUP(C1962,СПРАВОЧНИК!B:D,3,0)</f>
        <v>ИНОМАРКИ</v>
      </c>
      <c r="K1962" s="69" t="str">
        <f>VLOOKUP(СВОД2023[[#This Row],[ФО]],СПРАВОЧНИК!H:P,2,0)</f>
        <v>Уральский ФО</v>
      </c>
    </row>
    <row r="1963" spans="1:11" x14ac:dyDescent="0.2">
      <c r="A1963" t="s">
        <v>649</v>
      </c>
      <c r="B1963" t="s">
        <v>644</v>
      </c>
      <c r="C1963" s="1" t="s">
        <v>21</v>
      </c>
      <c r="D1963" s="1" t="s">
        <v>916</v>
      </c>
      <c r="E1963" s="2">
        <v>1</v>
      </c>
      <c r="F1963" s="3">
        <v>3</v>
      </c>
      <c r="G1963" s="2">
        <v>4</v>
      </c>
      <c r="H1963" s="3">
        <v>25</v>
      </c>
      <c r="I1963" s="68" t="str">
        <f>VLOOKUP(C1963,СПРАВОЧНИК!B:D,2,0)</f>
        <v>ЕВРОПА</v>
      </c>
      <c r="J1963" s="68" t="str">
        <f>VLOOKUP(C1963,СПРАВОЧНИК!B:D,3,0)</f>
        <v>ИНОМАРКИ</v>
      </c>
      <c r="K1963" s="69" t="str">
        <f>VLOOKUP(СВОД2023[[#This Row],[ФО]],СПРАВОЧНИК!H:P,2,0)</f>
        <v>Уральский ФО</v>
      </c>
    </row>
    <row r="1964" spans="1:11" x14ac:dyDescent="0.2">
      <c r="A1964" t="s">
        <v>649</v>
      </c>
      <c r="B1964" t="s">
        <v>644</v>
      </c>
      <c r="C1964" s="1" t="s">
        <v>21</v>
      </c>
      <c r="D1964" s="1" t="s">
        <v>993</v>
      </c>
      <c r="E1964" s="2"/>
      <c r="F1964" s="3">
        <v>1</v>
      </c>
      <c r="G1964" s="2"/>
      <c r="H1964" s="3">
        <v>6</v>
      </c>
      <c r="I1964" s="68" t="str">
        <f>VLOOKUP(C1964,СПРАВОЧНИК!B:D,2,0)</f>
        <v>ЕВРОПА</v>
      </c>
      <c r="J1964" s="68" t="str">
        <f>VLOOKUP(C1964,СПРАВОЧНИК!B:D,3,0)</f>
        <v>ИНОМАРКИ</v>
      </c>
      <c r="K1964" s="69" t="str">
        <f>VLOOKUP(СВОД2023[[#This Row],[ФО]],СПРАВОЧНИК!H:P,2,0)</f>
        <v>Уральский ФО</v>
      </c>
    </row>
    <row r="1965" spans="1:11" x14ac:dyDescent="0.2">
      <c r="A1965" t="s">
        <v>649</v>
      </c>
      <c r="B1965" t="s">
        <v>644</v>
      </c>
      <c r="C1965" s="1" t="s">
        <v>21</v>
      </c>
      <c r="D1965" s="1" t="s">
        <v>917</v>
      </c>
      <c r="E1965" s="2"/>
      <c r="F1965" s="3"/>
      <c r="G1965" s="2">
        <v>1</v>
      </c>
      <c r="H1965" s="3">
        <v>3</v>
      </c>
      <c r="I1965" s="68" t="str">
        <f>VLOOKUP(C1965,СПРАВОЧНИК!B:D,2,0)</f>
        <v>ЕВРОПА</v>
      </c>
      <c r="J1965" s="68" t="str">
        <f>VLOOKUP(C1965,СПРАВОЧНИК!B:D,3,0)</f>
        <v>ИНОМАРКИ</v>
      </c>
      <c r="K1965" s="69" t="str">
        <f>VLOOKUP(СВОД2023[[#This Row],[ФО]],СПРАВОЧНИК!H:P,2,0)</f>
        <v>Уральский ФО</v>
      </c>
    </row>
    <row r="1966" spans="1:11" x14ac:dyDescent="0.2">
      <c r="A1966" t="s">
        <v>649</v>
      </c>
      <c r="B1966" t="s">
        <v>644</v>
      </c>
      <c r="C1966" s="1" t="s">
        <v>21</v>
      </c>
      <c r="D1966" s="1" t="s">
        <v>918</v>
      </c>
      <c r="E1966" s="2"/>
      <c r="F1966" s="3"/>
      <c r="G1966" s="2">
        <v>4</v>
      </c>
      <c r="H1966" s="3">
        <v>7</v>
      </c>
      <c r="I1966" s="68" t="str">
        <f>VLOOKUP(C1966,СПРАВОЧНИК!B:D,2,0)</f>
        <v>ЕВРОПА</v>
      </c>
      <c r="J1966" s="68" t="str">
        <f>VLOOKUP(C1966,СПРАВОЧНИК!B:D,3,0)</f>
        <v>ИНОМАРКИ</v>
      </c>
      <c r="K1966" s="69" t="str">
        <f>VLOOKUP(СВОД2023[[#This Row],[ФО]],СПРАВОЧНИК!H:P,2,0)</f>
        <v>Уральский ФО</v>
      </c>
    </row>
    <row r="1967" spans="1:11" x14ac:dyDescent="0.2">
      <c r="A1967" t="s">
        <v>649</v>
      </c>
      <c r="B1967" t="s">
        <v>644</v>
      </c>
      <c r="C1967" s="1" t="s">
        <v>21</v>
      </c>
      <c r="D1967" s="1" t="s">
        <v>994</v>
      </c>
      <c r="E1967" s="2"/>
      <c r="F1967" s="3">
        <v>1</v>
      </c>
      <c r="G1967" s="2">
        <v>1</v>
      </c>
      <c r="H1967" s="3">
        <v>13</v>
      </c>
      <c r="I1967" s="68" t="str">
        <f>VLOOKUP(C1967,СПРАВОЧНИК!B:D,2,0)</f>
        <v>ЕВРОПА</v>
      </c>
      <c r="J1967" s="68" t="str">
        <f>VLOOKUP(C1967,СПРАВОЧНИК!B:D,3,0)</f>
        <v>ИНОМАРКИ</v>
      </c>
      <c r="K1967" s="69" t="str">
        <f>VLOOKUP(СВОД2023[[#This Row],[ФО]],СПРАВОЧНИК!H:P,2,0)</f>
        <v>Уральский ФО</v>
      </c>
    </row>
    <row r="1968" spans="1:11" x14ac:dyDescent="0.2">
      <c r="A1968" t="s">
        <v>649</v>
      </c>
      <c r="B1968" t="s">
        <v>644</v>
      </c>
      <c r="C1968" s="1" t="s">
        <v>21</v>
      </c>
      <c r="D1968" s="1" t="s">
        <v>920</v>
      </c>
      <c r="E1968" s="2">
        <v>5</v>
      </c>
      <c r="F1968" s="3">
        <v>1</v>
      </c>
      <c r="G1968" s="2">
        <v>17</v>
      </c>
      <c r="H1968" s="3">
        <v>39</v>
      </c>
      <c r="I1968" s="68" t="str">
        <f>VLOOKUP(C1968,СПРАВОЧНИК!B:D,2,0)</f>
        <v>ЕВРОПА</v>
      </c>
      <c r="J1968" s="68" t="str">
        <f>VLOOKUP(C1968,СПРАВОЧНИК!B:D,3,0)</f>
        <v>ИНОМАРКИ</v>
      </c>
      <c r="K1968" s="69" t="str">
        <f>VLOOKUP(СВОД2023[[#This Row],[ФО]],СПРАВОЧНИК!H:P,2,0)</f>
        <v>Уральский ФО</v>
      </c>
    </row>
    <row r="1969" spans="1:11" x14ac:dyDescent="0.2">
      <c r="A1969" t="s">
        <v>649</v>
      </c>
      <c r="B1969" t="s">
        <v>644</v>
      </c>
      <c r="C1969" s="1" t="s">
        <v>21</v>
      </c>
      <c r="D1969" s="1" t="s">
        <v>921</v>
      </c>
      <c r="E1969" s="2">
        <v>1</v>
      </c>
      <c r="F1969" s="3">
        <v>3</v>
      </c>
      <c r="G1969" s="2">
        <v>11</v>
      </c>
      <c r="H1969" s="3">
        <v>31</v>
      </c>
      <c r="I1969" s="68" t="str">
        <f>VLOOKUP(C1969,СПРАВОЧНИК!B:D,2,0)</f>
        <v>ЕВРОПА</v>
      </c>
      <c r="J1969" s="68" t="str">
        <f>VLOOKUP(C1969,СПРАВОЧНИК!B:D,3,0)</f>
        <v>ИНОМАРКИ</v>
      </c>
      <c r="K1969" s="69" t="str">
        <f>VLOOKUP(СВОД2023[[#This Row],[ФО]],СПРАВОЧНИК!H:P,2,0)</f>
        <v>Уральский ФО</v>
      </c>
    </row>
    <row r="1970" spans="1:11" x14ac:dyDescent="0.2">
      <c r="A1970" t="s">
        <v>649</v>
      </c>
      <c r="B1970" t="s">
        <v>644</v>
      </c>
      <c r="C1970" s="1" t="s">
        <v>21</v>
      </c>
      <c r="D1970" s="1" t="s">
        <v>922</v>
      </c>
      <c r="E1970" s="2">
        <v>6</v>
      </c>
      <c r="F1970" s="3">
        <v>2</v>
      </c>
      <c r="G1970" s="2">
        <v>20</v>
      </c>
      <c r="H1970" s="3">
        <v>21</v>
      </c>
      <c r="I1970" s="68" t="str">
        <f>VLOOKUP(C1970,СПРАВОЧНИК!B:D,2,0)</f>
        <v>ЕВРОПА</v>
      </c>
      <c r="J1970" s="68" t="str">
        <f>VLOOKUP(C1970,СПРАВОЧНИК!B:D,3,0)</f>
        <v>ИНОМАРКИ</v>
      </c>
      <c r="K1970" s="69" t="str">
        <f>VLOOKUP(СВОД2023[[#This Row],[ФО]],СПРАВОЧНИК!H:P,2,0)</f>
        <v>Уральский ФО</v>
      </c>
    </row>
    <row r="1971" spans="1:11" x14ac:dyDescent="0.2">
      <c r="A1971" t="s">
        <v>649</v>
      </c>
      <c r="B1971" t="s">
        <v>644</v>
      </c>
      <c r="C1971" s="1" t="s">
        <v>21</v>
      </c>
      <c r="D1971" s="1" t="s">
        <v>923</v>
      </c>
      <c r="E1971" s="2">
        <v>1</v>
      </c>
      <c r="F1971" s="3"/>
      <c r="G1971" s="2">
        <v>2</v>
      </c>
      <c r="H1971" s="3">
        <v>4</v>
      </c>
      <c r="I1971" s="68" t="str">
        <f>VLOOKUP(C1971,СПРАВОЧНИК!B:D,2,0)</f>
        <v>ЕВРОПА</v>
      </c>
      <c r="J1971" s="68" t="str">
        <f>VLOOKUP(C1971,СПРАВОЧНИК!B:D,3,0)</f>
        <v>ИНОМАРКИ</v>
      </c>
      <c r="K1971" s="69" t="str">
        <f>VLOOKUP(СВОД2023[[#This Row],[ФО]],СПРАВОЧНИК!H:P,2,0)</f>
        <v>Уральский ФО</v>
      </c>
    </row>
    <row r="1972" spans="1:11" x14ac:dyDescent="0.2">
      <c r="A1972" t="s">
        <v>649</v>
      </c>
      <c r="B1972" t="s">
        <v>644</v>
      </c>
      <c r="C1972" s="1" t="s">
        <v>21</v>
      </c>
      <c r="D1972" s="1" t="s">
        <v>996</v>
      </c>
      <c r="E1972" s="2"/>
      <c r="F1972" s="3"/>
      <c r="G1972" s="2"/>
      <c r="H1972" s="3">
        <v>1</v>
      </c>
      <c r="I1972" s="68" t="str">
        <f>VLOOKUP(C1972,СПРАВОЧНИК!B:D,2,0)</f>
        <v>ЕВРОПА</v>
      </c>
      <c r="J1972" s="68" t="str">
        <f>VLOOKUP(C1972,СПРАВОЧНИК!B:D,3,0)</f>
        <v>ИНОМАРКИ</v>
      </c>
      <c r="K1972" s="69" t="str">
        <f>VLOOKUP(СВОД2023[[#This Row],[ФО]],СПРАВОЧНИК!H:P,2,0)</f>
        <v>Уральский ФО</v>
      </c>
    </row>
    <row r="1973" spans="1:11" x14ac:dyDescent="0.2">
      <c r="A1973" t="s">
        <v>649</v>
      </c>
      <c r="B1973" t="s">
        <v>644</v>
      </c>
      <c r="C1973" s="1" t="s">
        <v>21</v>
      </c>
      <c r="D1973" s="1" t="s">
        <v>997</v>
      </c>
      <c r="E1973" s="2"/>
      <c r="F1973" s="3"/>
      <c r="G1973" s="2">
        <v>2</v>
      </c>
      <c r="H1973" s="3"/>
      <c r="I1973" s="68" t="str">
        <f>VLOOKUP(C1973,СПРАВОЧНИК!B:D,2,0)</f>
        <v>ЕВРОПА</v>
      </c>
      <c r="J1973" s="68" t="str">
        <f>VLOOKUP(C1973,СПРАВОЧНИК!B:D,3,0)</f>
        <v>ИНОМАРКИ</v>
      </c>
      <c r="K1973" s="69" t="str">
        <f>VLOOKUP(СВОД2023[[#This Row],[ФО]],СПРАВОЧНИК!H:P,2,0)</f>
        <v>Уральский ФО</v>
      </c>
    </row>
    <row r="1974" spans="1:11" x14ac:dyDescent="0.2">
      <c r="A1974" t="s">
        <v>649</v>
      </c>
      <c r="B1974" t="s">
        <v>644</v>
      </c>
      <c r="C1974" s="1" t="s">
        <v>21</v>
      </c>
      <c r="D1974" s="1" t="s">
        <v>1046</v>
      </c>
      <c r="E1974" s="2">
        <v>1</v>
      </c>
      <c r="F1974" s="3"/>
      <c r="G1974" s="2">
        <v>1</v>
      </c>
      <c r="H1974" s="3"/>
      <c r="I1974" s="68" t="str">
        <f>VLOOKUP(C1974,СПРАВОЧНИК!B:D,2,0)</f>
        <v>ЕВРОПА</v>
      </c>
      <c r="J1974" s="68" t="str">
        <f>VLOOKUP(C1974,СПРАВОЧНИК!B:D,3,0)</f>
        <v>ИНОМАРКИ</v>
      </c>
      <c r="K1974" s="69" t="str">
        <f>VLOOKUP(СВОД2023[[#This Row],[ФО]],СПРАВОЧНИК!H:P,2,0)</f>
        <v>Уральский ФО</v>
      </c>
    </row>
    <row r="1975" spans="1:11" x14ac:dyDescent="0.2">
      <c r="A1975" t="s">
        <v>649</v>
      </c>
      <c r="B1975" t="s">
        <v>644</v>
      </c>
      <c r="C1975" s="1" t="s">
        <v>21</v>
      </c>
      <c r="D1975" s="1" t="s">
        <v>924</v>
      </c>
      <c r="E1975" s="2"/>
      <c r="F1975" s="3"/>
      <c r="G1975" s="2">
        <v>3</v>
      </c>
      <c r="H1975" s="3"/>
      <c r="I1975" s="68" t="str">
        <f>VLOOKUP(C1975,СПРАВОЧНИК!B:D,2,0)</f>
        <v>ЕВРОПА</v>
      </c>
      <c r="J1975" s="68" t="str">
        <f>VLOOKUP(C1975,СПРАВОЧНИК!B:D,3,0)</f>
        <v>ИНОМАРКИ</v>
      </c>
      <c r="K1975" s="69" t="str">
        <f>VLOOKUP(СВОД2023[[#This Row],[ФО]],СПРАВОЧНИК!H:P,2,0)</f>
        <v>Уральский ФО</v>
      </c>
    </row>
    <row r="1976" spans="1:11" x14ac:dyDescent="0.2">
      <c r="A1976" t="s">
        <v>649</v>
      </c>
      <c r="B1976" t="s">
        <v>644</v>
      </c>
      <c r="C1976" s="1" t="s">
        <v>24</v>
      </c>
      <c r="D1976" s="1" t="s">
        <v>25</v>
      </c>
      <c r="E1976" s="2"/>
      <c r="F1976" s="3"/>
      <c r="G1976" s="2">
        <v>1</v>
      </c>
      <c r="H1976" s="3"/>
      <c r="I1976" s="68" t="str">
        <f>VLOOKUP(C1976,СПРАВОЧНИК!B:D,2,0)</f>
        <v>КИТАЙ</v>
      </c>
      <c r="J1976" s="68" t="str">
        <f>VLOOKUP(C1976,СПРАВОЧНИК!B:D,3,0)</f>
        <v>ИНОМАРКИ</v>
      </c>
      <c r="K1976" s="69" t="str">
        <f>VLOOKUP(СВОД2023[[#This Row],[ФО]],СПРАВОЧНИК!H:P,2,0)</f>
        <v>Уральский ФО</v>
      </c>
    </row>
    <row r="1977" spans="1:11" x14ac:dyDescent="0.2">
      <c r="A1977" t="s">
        <v>649</v>
      </c>
      <c r="B1977" t="s">
        <v>644</v>
      </c>
      <c r="C1977" s="1" t="s">
        <v>908</v>
      </c>
      <c r="D1977" s="1" t="s">
        <v>925</v>
      </c>
      <c r="E1977" s="2">
        <v>203</v>
      </c>
      <c r="F1977" s="3"/>
      <c r="G1977" s="2">
        <v>332</v>
      </c>
      <c r="H1977" s="3"/>
      <c r="I1977" s="68" t="str">
        <f>VLOOKUP(C1977,СПРАВОЧНИК!B:D,2,0)</f>
        <v>РОССИЯ</v>
      </c>
      <c r="J1977" s="68" t="str">
        <f>VLOOKUP(C1977,СПРАВОЧНИК!B:D,3,0)</f>
        <v>ОТЕЧЕСТВЕННЫЕ</v>
      </c>
      <c r="K1977" s="69" t="str">
        <f>VLOOKUP(СВОД2023[[#This Row],[ФО]],СПРАВОЧНИК!H:P,2,0)</f>
        <v>Уральский ФО</v>
      </c>
    </row>
    <row r="1978" spans="1:11" x14ac:dyDescent="0.2">
      <c r="A1978" t="s">
        <v>649</v>
      </c>
      <c r="B1978" t="s">
        <v>644</v>
      </c>
      <c r="C1978" s="1" t="s">
        <v>908</v>
      </c>
      <c r="D1978" s="1" t="s">
        <v>1001</v>
      </c>
      <c r="E1978" s="2">
        <v>2</v>
      </c>
      <c r="F1978" s="3"/>
      <c r="G1978" s="2">
        <v>4</v>
      </c>
      <c r="H1978" s="3"/>
      <c r="I1978" s="68" t="str">
        <f>VLOOKUP(C1978,СПРАВОЧНИК!B:D,2,0)</f>
        <v>РОССИЯ</v>
      </c>
      <c r="J1978" s="68" t="str">
        <f>VLOOKUP(C1978,СПРАВОЧНИК!B:D,3,0)</f>
        <v>ОТЕЧЕСТВЕННЫЕ</v>
      </c>
      <c r="K1978" s="69" t="str">
        <f>VLOOKUP(СВОД2023[[#This Row],[ФО]],СПРАВОЧНИК!H:P,2,0)</f>
        <v>Уральский ФО</v>
      </c>
    </row>
    <row r="1979" spans="1:11" x14ac:dyDescent="0.2">
      <c r="A1979" t="s">
        <v>649</v>
      </c>
      <c r="B1979" t="s">
        <v>644</v>
      </c>
      <c r="C1979" s="1" t="s">
        <v>32</v>
      </c>
      <c r="D1979" s="1" t="s">
        <v>33</v>
      </c>
      <c r="E1979" s="2">
        <v>1</v>
      </c>
      <c r="F1979" s="3"/>
      <c r="G1979" s="2">
        <v>4</v>
      </c>
      <c r="H1979" s="3"/>
      <c r="I1979" s="68" t="str">
        <f>VLOOKUP(C1979,СПРАВОЧНИК!B:D,2,0)</f>
        <v>ЕВРОПА</v>
      </c>
      <c r="J1979" s="68" t="str">
        <f>VLOOKUP(C1979,СПРАВОЧНИК!B:D,3,0)</f>
        <v>ИНОМАРКИ</v>
      </c>
      <c r="K1979" s="69" t="str">
        <f>VLOOKUP(СВОД2023[[#This Row],[ФО]],СПРАВОЧНИК!H:P,2,0)</f>
        <v>Уральский ФО</v>
      </c>
    </row>
    <row r="1980" spans="1:11" x14ac:dyDescent="0.2">
      <c r="A1980" t="s">
        <v>649</v>
      </c>
      <c r="B1980" t="s">
        <v>644</v>
      </c>
      <c r="C1980" s="1" t="s">
        <v>38</v>
      </c>
      <c r="D1980" s="1" t="s">
        <v>42</v>
      </c>
      <c r="E1980" s="2"/>
      <c r="F1980" s="3"/>
      <c r="G1980" s="2">
        <v>1</v>
      </c>
      <c r="H1980" s="3"/>
      <c r="I1980" s="68" t="str">
        <f>VLOOKUP(C1980,СПРАВОЧНИК!B:D,2,0)</f>
        <v>ЕВРОПА</v>
      </c>
      <c r="J1980" s="68" t="str">
        <f>VLOOKUP(C1980,СПРАВОЧНИК!B:D,3,0)</f>
        <v>ИНОМАРКИ</v>
      </c>
      <c r="K1980" s="69" t="str">
        <f>VLOOKUP(СВОД2023[[#This Row],[ФО]],СПРАВОЧНИК!H:P,2,0)</f>
        <v>Уральский ФО</v>
      </c>
    </row>
    <row r="1981" spans="1:11" x14ac:dyDescent="0.2">
      <c r="A1981" t="s">
        <v>649</v>
      </c>
      <c r="B1981" t="s">
        <v>644</v>
      </c>
      <c r="C1981" s="1" t="s">
        <v>38</v>
      </c>
      <c r="D1981" s="1" t="s">
        <v>43</v>
      </c>
      <c r="E1981" s="2"/>
      <c r="F1981" s="3">
        <v>1</v>
      </c>
      <c r="G1981" s="2">
        <v>5</v>
      </c>
      <c r="H1981" s="3">
        <v>1</v>
      </c>
      <c r="I1981" s="68" t="str">
        <f>VLOOKUP(C1981,СПРАВОЧНИК!B:D,2,0)</f>
        <v>ЕВРОПА</v>
      </c>
      <c r="J1981" s="68" t="str">
        <f>VLOOKUP(C1981,СПРАВОЧНИК!B:D,3,0)</f>
        <v>ИНОМАРКИ</v>
      </c>
      <c r="K1981" s="69" t="str">
        <f>VLOOKUP(СВОД2023[[#This Row],[ФО]],СПРАВОЧНИК!H:P,2,0)</f>
        <v>Уральский ФО</v>
      </c>
    </row>
    <row r="1982" spans="1:11" x14ac:dyDescent="0.2">
      <c r="A1982" t="s">
        <v>649</v>
      </c>
      <c r="B1982" t="s">
        <v>644</v>
      </c>
      <c r="C1982" s="1" t="s">
        <v>38</v>
      </c>
      <c r="D1982" s="1" t="s">
        <v>44</v>
      </c>
      <c r="E1982" s="2"/>
      <c r="F1982" s="3"/>
      <c r="G1982" s="2"/>
      <c r="H1982" s="3">
        <v>8</v>
      </c>
      <c r="I1982" s="68" t="str">
        <f>VLOOKUP(C1982,СПРАВОЧНИК!B:D,2,0)</f>
        <v>ЕВРОПА</v>
      </c>
      <c r="J1982" s="68" t="str">
        <f>VLOOKUP(C1982,СПРАВОЧНИК!B:D,3,0)</f>
        <v>ИНОМАРКИ</v>
      </c>
      <c r="K1982" s="69" t="str">
        <f>VLOOKUP(СВОД2023[[#This Row],[ФО]],СПРАВОЧНИК!H:P,2,0)</f>
        <v>Уральский ФО</v>
      </c>
    </row>
    <row r="1983" spans="1:11" x14ac:dyDescent="0.2">
      <c r="A1983" t="s">
        <v>649</v>
      </c>
      <c r="B1983" t="s">
        <v>644</v>
      </c>
      <c r="C1983" s="1" t="s">
        <v>38</v>
      </c>
      <c r="D1983" s="1" t="s">
        <v>45</v>
      </c>
      <c r="E1983" s="2"/>
      <c r="F1983" s="3"/>
      <c r="G1983" s="2">
        <v>3</v>
      </c>
      <c r="H1983" s="3">
        <v>20</v>
      </c>
      <c r="I1983" s="68" t="str">
        <f>VLOOKUP(C1983,СПРАВОЧНИК!B:D,2,0)</f>
        <v>ЕВРОПА</v>
      </c>
      <c r="J1983" s="68" t="str">
        <f>VLOOKUP(C1983,СПРАВОЧНИК!B:D,3,0)</f>
        <v>ИНОМАРКИ</v>
      </c>
      <c r="K1983" s="69" t="str">
        <f>VLOOKUP(СВОД2023[[#This Row],[ФО]],СПРАВОЧНИК!H:P,2,0)</f>
        <v>Уральский ФО</v>
      </c>
    </row>
    <row r="1984" spans="1:11" x14ac:dyDescent="0.2">
      <c r="A1984" t="s">
        <v>649</v>
      </c>
      <c r="B1984" t="s">
        <v>644</v>
      </c>
      <c r="C1984" s="1" t="s">
        <v>38</v>
      </c>
      <c r="D1984" s="1" t="s">
        <v>46</v>
      </c>
      <c r="E1984" s="2">
        <v>2</v>
      </c>
      <c r="F1984" s="3">
        <v>1</v>
      </c>
      <c r="G1984" s="2">
        <v>4</v>
      </c>
      <c r="H1984" s="3">
        <v>12</v>
      </c>
      <c r="I1984" s="68" t="str">
        <f>VLOOKUP(C1984,СПРАВОЧНИК!B:D,2,0)</f>
        <v>ЕВРОПА</v>
      </c>
      <c r="J1984" s="68" t="str">
        <f>VLOOKUP(C1984,СПРАВОЧНИК!B:D,3,0)</f>
        <v>ИНОМАРКИ</v>
      </c>
      <c r="K1984" s="69" t="str">
        <f>VLOOKUP(СВОД2023[[#This Row],[ФО]],СПРАВОЧНИК!H:P,2,0)</f>
        <v>Уральский ФО</v>
      </c>
    </row>
    <row r="1985" spans="1:11" x14ac:dyDescent="0.2">
      <c r="A1985" t="s">
        <v>649</v>
      </c>
      <c r="B1985" t="s">
        <v>644</v>
      </c>
      <c r="C1985" s="1" t="s">
        <v>38</v>
      </c>
      <c r="D1985" s="1" t="s">
        <v>47</v>
      </c>
      <c r="E1985" s="2">
        <v>1</v>
      </c>
      <c r="F1985" s="3"/>
      <c r="G1985" s="2">
        <v>5</v>
      </c>
      <c r="H1985" s="3">
        <v>21</v>
      </c>
      <c r="I1985" s="68" t="str">
        <f>VLOOKUP(C1985,СПРАВОЧНИК!B:D,2,0)</f>
        <v>ЕВРОПА</v>
      </c>
      <c r="J1985" s="68" t="str">
        <f>VLOOKUP(C1985,СПРАВОЧНИК!B:D,3,0)</f>
        <v>ИНОМАРКИ</v>
      </c>
      <c r="K1985" s="69" t="str">
        <f>VLOOKUP(СВОД2023[[#This Row],[ФО]],СПРАВОЧНИК!H:P,2,0)</f>
        <v>Уральский ФО</v>
      </c>
    </row>
    <row r="1986" spans="1:11" x14ac:dyDescent="0.2">
      <c r="A1986" t="s">
        <v>649</v>
      </c>
      <c r="B1986" t="s">
        <v>644</v>
      </c>
      <c r="C1986" s="1" t="s">
        <v>38</v>
      </c>
      <c r="D1986" s="1" t="s">
        <v>48</v>
      </c>
      <c r="E1986" s="2"/>
      <c r="F1986" s="3"/>
      <c r="G1986" s="2"/>
      <c r="H1986" s="3">
        <v>3</v>
      </c>
      <c r="I1986" s="68" t="str">
        <f>VLOOKUP(C1986,СПРАВОЧНИК!B:D,2,0)</f>
        <v>ЕВРОПА</v>
      </c>
      <c r="J1986" s="68" t="str">
        <f>VLOOKUP(C1986,СПРАВОЧНИК!B:D,3,0)</f>
        <v>ИНОМАРКИ</v>
      </c>
      <c r="K1986" s="69" t="str">
        <f>VLOOKUP(СВОД2023[[#This Row],[ФО]],СПРАВОЧНИК!H:P,2,0)</f>
        <v>Уральский ФО</v>
      </c>
    </row>
    <row r="1987" spans="1:11" x14ac:dyDescent="0.2">
      <c r="A1987" t="s">
        <v>649</v>
      </c>
      <c r="B1987" t="s">
        <v>644</v>
      </c>
      <c r="C1987" s="1" t="s">
        <v>38</v>
      </c>
      <c r="D1987" s="1" t="s">
        <v>49</v>
      </c>
      <c r="E1987" s="2"/>
      <c r="F1987" s="3">
        <v>1</v>
      </c>
      <c r="G1987" s="2">
        <v>2</v>
      </c>
      <c r="H1987" s="3">
        <v>8</v>
      </c>
      <c r="I1987" s="68" t="str">
        <f>VLOOKUP(C1987,СПРАВОЧНИК!B:D,2,0)</f>
        <v>ЕВРОПА</v>
      </c>
      <c r="J1987" s="68" t="str">
        <f>VLOOKUP(C1987,СПРАВОЧНИК!B:D,3,0)</f>
        <v>ИНОМАРКИ</v>
      </c>
      <c r="K1987" s="69" t="str">
        <f>VLOOKUP(СВОД2023[[#This Row],[ФО]],СПРАВОЧНИК!H:P,2,0)</f>
        <v>Уральский ФО</v>
      </c>
    </row>
    <row r="1988" spans="1:11" x14ac:dyDescent="0.2">
      <c r="A1988" t="s">
        <v>649</v>
      </c>
      <c r="B1988" t="s">
        <v>644</v>
      </c>
      <c r="C1988" s="1" t="s">
        <v>38</v>
      </c>
      <c r="D1988" s="1" t="s">
        <v>50</v>
      </c>
      <c r="E1988" s="2">
        <v>1</v>
      </c>
      <c r="F1988" s="3"/>
      <c r="G1988" s="2">
        <v>1</v>
      </c>
      <c r="H1988" s="3">
        <v>4</v>
      </c>
      <c r="I1988" s="68" t="str">
        <f>VLOOKUP(C1988,СПРАВОЧНИК!B:D,2,0)</f>
        <v>ЕВРОПА</v>
      </c>
      <c r="J1988" s="68" t="str">
        <f>VLOOKUP(C1988,СПРАВОЧНИК!B:D,3,0)</f>
        <v>ИНОМАРКИ</v>
      </c>
      <c r="K1988" s="69" t="str">
        <f>VLOOKUP(СВОД2023[[#This Row],[ФО]],СПРАВОЧНИК!H:P,2,0)</f>
        <v>Уральский ФО</v>
      </c>
    </row>
    <row r="1989" spans="1:11" x14ac:dyDescent="0.2">
      <c r="A1989" t="s">
        <v>649</v>
      </c>
      <c r="B1989" t="s">
        <v>644</v>
      </c>
      <c r="C1989" s="1" t="s">
        <v>38</v>
      </c>
      <c r="D1989" s="1" t="s">
        <v>52</v>
      </c>
      <c r="E1989" s="2"/>
      <c r="F1989" s="3"/>
      <c r="G1989" s="2">
        <v>1</v>
      </c>
      <c r="H1989" s="3"/>
      <c r="I1989" s="68" t="str">
        <f>VLOOKUP(C1989,СПРАВОЧНИК!B:D,2,0)</f>
        <v>ЕВРОПА</v>
      </c>
      <c r="J1989" s="68" t="str">
        <f>VLOOKUP(C1989,СПРАВОЧНИК!B:D,3,0)</f>
        <v>ИНОМАРКИ</v>
      </c>
      <c r="K1989" s="69" t="str">
        <f>VLOOKUP(СВОД2023[[#This Row],[ФО]],СПРАВОЧНИК!H:P,2,0)</f>
        <v>Уральский ФО</v>
      </c>
    </row>
    <row r="1990" spans="1:11" x14ac:dyDescent="0.2">
      <c r="A1990" t="s">
        <v>649</v>
      </c>
      <c r="B1990" t="s">
        <v>644</v>
      </c>
      <c r="C1990" s="1" t="s">
        <v>38</v>
      </c>
      <c r="D1990" s="1" t="s">
        <v>53</v>
      </c>
      <c r="E1990" s="2"/>
      <c r="F1990" s="3"/>
      <c r="G1990" s="2"/>
      <c r="H1990" s="3">
        <v>1</v>
      </c>
      <c r="I1990" s="68" t="str">
        <f>VLOOKUP(C1990,СПРАВОЧНИК!B:D,2,0)</f>
        <v>ЕВРОПА</v>
      </c>
      <c r="J1990" s="68" t="str">
        <f>VLOOKUP(C1990,СПРАВОЧНИК!B:D,3,0)</f>
        <v>ИНОМАРКИ</v>
      </c>
      <c r="K1990" s="69" t="str">
        <f>VLOOKUP(СВОД2023[[#This Row],[ФО]],СПРАВОЧНИК!H:P,2,0)</f>
        <v>Уральский ФО</v>
      </c>
    </row>
    <row r="1991" spans="1:11" x14ac:dyDescent="0.2">
      <c r="A1991" t="s">
        <v>649</v>
      </c>
      <c r="B1991" t="s">
        <v>644</v>
      </c>
      <c r="C1991" s="1" t="s">
        <v>38</v>
      </c>
      <c r="D1991" s="1" t="s">
        <v>54</v>
      </c>
      <c r="E1991" s="2"/>
      <c r="F1991" s="3"/>
      <c r="G1991" s="2">
        <v>1</v>
      </c>
      <c r="H1991" s="3">
        <v>1</v>
      </c>
      <c r="I1991" s="68" t="str">
        <f>VLOOKUP(C1991,СПРАВОЧНИК!B:D,2,0)</f>
        <v>ЕВРОПА</v>
      </c>
      <c r="J1991" s="68" t="str">
        <f>VLOOKUP(C1991,СПРАВОЧНИК!B:D,3,0)</f>
        <v>ИНОМАРКИ</v>
      </c>
      <c r="K1991" s="69" t="str">
        <f>VLOOKUP(СВОД2023[[#This Row],[ФО]],СПРАВОЧНИК!H:P,2,0)</f>
        <v>Уральский ФО</v>
      </c>
    </row>
    <row r="1992" spans="1:11" x14ac:dyDescent="0.2">
      <c r="A1992" t="s">
        <v>649</v>
      </c>
      <c r="B1992" t="s">
        <v>644</v>
      </c>
      <c r="C1992" s="1" t="s">
        <v>38</v>
      </c>
      <c r="D1992" s="1" t="s">
        <v>55</v>
      </c>
      <c r="E1992" s="2"/>
      <c r="F1992" s="3"/>
      <c r="G1992" s="2">
        <v>1</v>
      </c>
      <c r="H1992" s="3"/>
      <c r="I1992" s="68" t="str">
        <f>VLOOKUP(C1992,СПРАВОЧНИК!B:D,2,0)</f>
        <v>ЕВРОПА</v>
      </c>
      <c r="J1992" s="68" t="str">
        <f>VLOOKUP(C1992,СПРАВОЧНИК!B:D,3,0)</f>
        <v>ИНОМАРКИ</v>
      </c>
      <c r="K1992" s="69" t="str">
        <f>VLOOKUP(СВОД2023[[#This Row],[ФО]],СПРАВОЧНИК!H:P,2,0)</f>
        <v>Уральский ФО</v>
      </c>
    </row>
    <row r="1993" spans="1:11" x14ac:dyDescent="0.2">
      <c r="A1993" t="s">
        <v>649</v>
      </c>
      <c r="B1993" t="s">
        <v>644</v>
      </c>
      <c r="C1993" s="1" t="s">
        <v>38</v>
      </c>
      <c r="D1993" s="1" t="s">
        <v>56</v>
      </c>
      <c r="E1993" s="2"/>
      <c r="F1993" s="3"/>
      <c r="G1993" s="2">
        <v>2</v>
      </c>
      <c r="H1993" s="3">
        <v>38</v>
      </c>
      <c r="I1993" s="68" t="str">
        <f>VLOOKUP(C1993,СПРАВОЧНИК!B:D,2,0)</f>
        <v>ЕВРОПА</v>
      </c>
      <c r="J1993" s="68" t="str">
        <f>VLOOKUP(C1993,СПРАВОЧНИК!B:D,3,0)</f>
        <v>ИНОМАРКИ</v>
      </c>
      <c r="K1993" s="69" t="str">
        <f>VLOOKUP(СВОД2023[[#This Row],[ФО]],СПРАВОЧНИК!H:P,2,0)</f>
        <v>Уральский ФО</v>
      </c>
    </row>
    <row r="1994" spans="1:11" x14ac:dyDescent="0.2">
      <c r="A1994" t="s">
        <v>649</v>
      </c>
      <c r="B1994" t="s">
        <v>644</v>
      </c>
      <c r="C1994" s="1" t="s">
        <v>38</v>
      </c>
      <c r="D1994" s="1" t="s">
        <v>57</v>
      </c>
      <c r="E1994" s="2"/>
      <c r="F1994" s="3">
        <v>1</v>
      </c>
      <c r="G1994" s="2">
        <v>1</v>
      </c>
      <c r="H1994" s="3">
        <v>15</v>
      </c>
      <c r="I1994" s="68" t="str">
        <f>VLOOKUP(C1994,СПРАВОЧНИК!B:D,2,0)</f>
        <v>ЕВРОПА</v>
      </c>
      <c r="J1994" s="68" t="str">
        <f>VLOOKUP(C1994,СПРАВОЧНИК!B:D,3,0)</f>
        <v>ИНОМАРКИ</v>
      </c>
      <c r="K1994" s="69" t="str">
        <f>VLOOKUP(СВОД2023[[#This Row],[ФО]],СПРАВОЧНИК!H:P,2,0)</f>
        <v>Уральский ФО</v>
      </c>
    </row>
    <row r="1995" spans="1:11" x14ac:dyDescent="0.2">
      <c r="A1995" t="s">
        <v>649</v>
      </c>
      <c r="B1995" t="s">
        <v>644</v>
      </c>
      <c r="C1995" s="1" t="s">
        <v>38</v>
      </c>
      <c r="D1995" s="1" t="s">
        <v>58</v>
      </c>
      <c r="E1995" s="2">
        <v>3</v>
      </c>
      <c r="F1995" s="3"/>
      <c r="G1995" s="2">
        <v>11</v>
      </c>
      <c r="H1995" s="3">
        <v>40</v>
      </c>
      <c r="I1995" s="68" t="str">
        <f>VLOOKUP(C1995,СПРАВОЧНИК!B:D,2,0)</f>
        <v>ЕВРОПА</v>
      </c>
      <c r="J1995" s="68" t="str">
        <f>VLOOKUP(C1995,СПРАВОЧНИК!B:D,3,0)</f>
        <v>ИНОМАРКИ</v>
      </c>
      <c r="K1995" s="69" t="str">
        <f>VLOOKUP(СВОД2023[[#This Row],[ФО]],СПРАВОЧНИК!H:P,2,0)</f>
        <v>Уральский ФО</v>
      </c>
    </row>
    <row r="1996" spans="1:11" x14ac:dyDescent="0.2">
      <c r="A1996" t="s">
        <v>649</v>
      </c>
      <c r="B1996" t="s">
        <v>644</v>
      </c>
      <c r="C1996" s="1" t="s">
        <v>38</v>
      </c>
      <c r="D1996" s="1" t="s">
        <v>59</v>
      </c>
      <c r="E1996" s="2"/>
      <c r="F1996" s="3"/>
      <c r="G1996" s="2">
        <v>2</v>
      </c>
      <c r="H1996" s="3">
        <v>15</v>
      </c>
      <c r="I1996" s="68" t="str">
        <f>VLOOKUP(C1996,СПРАВОЧНИК!B:D,2,0)</f>
        <v>ЕВРОПА</v>
      </c>
      <c r="J1996" s="68" t="str">
        <f>VLOOKUP(C1996,СПРАВОЧНИК!B:D,3,0)</f>
        <v>ИНОМАРКИ</v>
      </c>
      <c r="K1996" s="69" t="str">
        <f>VLOOKUP(СВОД2023[[#This Row],[ФО]],СПРАВОЧНИК!H:P,2,0)</f>
        <v>Уральский ФО</v>
      </c>
    </row>
    <row r="1997" spans="1:11" x14ac:dyDescent="0.2">
      <c r="A1997" t="s">
        <v>649</v>
      </c>
      <c r="B1997" t="s">
        <v>644</v>
      </c>
      <c r="C1997" s="1" t="s">
        <v>38</v>
      </c>
      <c r="D1997" s="1" t="s">
        <v>60</v>
      </c>
      <c r="E1997" s="2"/>
      <c r="F1997" s="3"/>
      <c r="G1997" s="2">
        <v>1</v>
      </c>
      <c r="H1997" s="3"/>
      <c r="I1997" s="68" t="str">
        <f>VLOOKUP(C1997,СПРАВОЧНИК!B:D,2,0)</f>
        <v>ЕВРОПА</v>
      </c>
      <c r="J1997" s="68" t="str">
        <f>VLOOKUP(C1997,СПРАВОЧНИК!B:D,3,0)</f>
        <v>ИНОМАРКИ</v>
      </c>
      <c r="K1997" s="69" t="str">
        <f>VLOOKUP(СВОД2023[[#This Row],[ФО]],СПРАВОЧНИК!H:P,2,0)</f>
        <v>Уральский ФО</v>
      </c>
    </row>
    <row r="1998" spans="1:11" x14ac:dyDescent="0.2">
      <c r="A1998" t="s">
        <v>649</v>
      </c>
      <c r="B1998" t="s">
        <v>644</v>
      </c>
      <c r="C1998" s="1" t="s">
        <v>38</v>
      </c>
      <c r="D1998" s="1" t="s">
        <v>61</v>
      </c>
      <c r="E1998" s="2">
        <v>12</v>
      </c>
      <c r="F1998" s="3">
        <v>3</v>
      </c>
      <c r="G1998" s="2">
        <v>51</v>
      </c>
      <c r="H1998" s="3">
        <v>54</v>
      </c>
      <c r="I1998" s="68" t="str">
        <f>VLOOKUP(C1998,СПРАВОЧНИК!B:D,2,0)</f>
        <v>ЕВРОПА</v>
      </c>
      <c r="J1998" s="68" t="str">
        <f>VLOOKUP(C1998,СПРАВОЧНИК!B:D,3,0)</f>
        <v>ИНОМАРКИ</v>
      </c>
      <c r="K1998" s="69" t="str">
        <f>VLOOKUP(СВОД2023[[#This Row],[ФО]],СПРАВОЧНИК!H:P,2,0)</f>
        <v>Уральский ФО</v>
      </c>
    </row>
    <row r="1999" spans="1:11" x14ac:dyDescent="0.2">
      <c r="A1999" t="s">
        <v>649</v>
      </c>
      <c r="B1999" t="s">
        <v>644</v>
      </c>
      <c r="C1999" s="1" t="s">
        <v>38</v>
      </c>
      <c r="D1999" s="1" t="s">
        <v>62</v>
      </c>
      <c r="E1999" s="2"/>
      <c r="F1999" s="3"/>
      <c r="G1999" s="2">
        <v>1</v>
      </c>
      <c r="H1999" s="3">
        <v>4</v>
      </c>
      <c r="I1999" s="68" t="str">
        <f>VLOOKUP(C1999,СПРАВОЧНИК!B:D,2,0)</f>
        <v>ЕВРОПА</v>
      </c>
      <c r="J1999" s="68" t="str">
        <f>VLOOKUP(C1999,СПРАВОЧНИК!B:D,3,0)</f>
        <v>ИНОМАРКИ</v>
      </c>
      <c r="K1999" s="69" t="str">
        <f>VLOOKUP(СВОД2023[[#This Row],[ФО]],СПРАВОЧНИК!H:P,2,0)</f>
        <v>Уральский ФО</v>
      </c>
    </row>
    <row r="2000" spans="1:11" x14ac:dyDescent="0.2">
      <c r="A2000" t="s">
        <v>649</v>
      </c>
      <c r="B2000" t="s">
        <v>644</v>
      </c>
      <c r="C2000" s="1" t="s">
        <v>38</v>
      </c>
      <c r="D2000" s="1" t="s">
        <v>63</v>
      </c>
      <c r="E2000" s="2">
        <v>5</v>
      </c>
      <c r="F2000" s="3">
        <v>4</v>
      </c>
      <c r="G2000" s="2">
        <v>37</v>
      </c>
      <c r="H2000" s="3">
        <v>50</v>
      </c>
      <c r="I2000" s="68" t="str">
        <f>VLOOKUP(C2000,СПРАВОЧНИК!B:D,2,0)</f>
        <v>ЕВРОПА</v>
      </c>
      <c r="J2000" s="68" t="str">
        <f>VLOOKUP(C2000,СПРАВОЧНИК!B:D,3,0)</f>
        <v>ИНОМАРКИ</v>
      </c>
      <c r="K2000" s="69" t="str">
        <f>VLOOKUP(СВОД2023[[#This Row],[ФО]],СПРАВОЧНИК!H:P,2,0)</f>
        <v>Уральский ФО</v>
      </c>
    </row>
    <row r="2001" spans="1:11" x14ac:dyDescent="0.2">
      <c r="A2001" t="s">
        <v>649</v>
      </c>
      <c r="B2001" t="s">
        <v>644</v>
      </c>
      <c r="C2001" s="1" t="s">
        <v>38</v>
      </c>
      <c r="D2001" s="1" t="s">
        <v>64</v>
      </c>
      <c r="E2001" s="2"/>
      <c r="F2001" s="3"/>
      <c r="G2001" s="2">
        <v>1</v>
      </c>
      <c r="H2001" s="3">
        <v>3</v>
      </c>
      <c r="I2001" s="68" t="str">
        <f>VLOOKUP(C2001,СПРАВОЧНИК!B:D,2,0)</f>
        <v>ЕВРОПА</v>
      </c>
      <c r="J2001" s="68" t="str">
        <f>VLOOKUP(C2001,СПРАВОЧНИК!B:D,3,0)</f>
        <v>ИНОМАРКИ</v>
      </c>
      <c r="K2001" s="69" t="str">
        <f>VLOOKUP(СВОД2023[[#This Row],[ФО]],СПРАВОЧНИК!H:P,2,0)</f>
        <v>Уральский ФО</v>
      </c>
    </row>
    <row r="2002" spans="1:11" x14ac:dyDescent="0.2">
      <c r="A2002" t="s">
        <v>649</v>
      </c>
      <c r="B2002" t="s">
        <v>644</v>
      </c>
      <c r="C2002" s="1" t="s">
        <v>38</v>
      </c>
      <c r="D2002" s="1" t="s">
        <v>65</v>
      </c>
      <c r="E2002" s="2">
        <v>7</v>
      </c>
      <c r="F2002" s="3">
        <v>3</v>
      </c>
      <c r="G2002" s="2">
        <v>31</v>
      </c>
      <c r="H2002" s="3">
        <v>37</v>
      </c>
      <c r="I2002" s="68" t="str">
        <f>VLOOKUP(C2002,СПРАВОЧНИК!B:D,2,0)</f>
        <v>ЕВРОПА</v>
      </c>
      <c r="J2002" s="68" t="str">
        <f>VLOOKUP(C2002,СПРАВОЧНИК!B:D,3,0)</f>
        <v>ИНОМАРКИ</v>
      </c>
      <c r="K2002" s="69" t="str">
        <f>VLOOKUP(СВОД2023[[#This Row],[ФО]],СПРАВОЧНИК!H:P,2,0)</f>
        <v>Уральский ФО</v>
      </c>
    </row>
    <row r="2003" spans="1:11" x14ac:dyDescent="0.2">
      <c r="A2003" t="s">
        <v>649</v>
      </c>
      <c r="B2003" t="s">
        <v>644</v>
      </c>
      <c r="C2003" s="1" t="s">
        <v>38</v>
      </c>
      <c r="D2003" s="1" t="s">
        <v>66</v>
      </c>
      <c r="E2003" s="2"/>
      <c r="F2003" s="3"/>
      <c r="G2003" s="2"/>
      <c r="H2003" s="3">
        <v>1</v>
      </c>
      <c r="I2003" s="68" t="str">
        <f>VLOOKUP(C2003,СПРАВОЧНИК!B:D,2,0)</f>
        <v>ЕВРОПА</v>
      </c>
      <c r="J2003" s="68" t="str">
        <f>VLOOKUP(C2003,СПРАВОЧНИК!B:D,3,0)</f>
        <v>ИНОМАРКИ</v>
      </c>
      <c r="K2003" s="69" t="str">
        <f>VLOOKUP(СВОД2023[[#This Row],[ФО]],СПРАВОЧНИК!H:P,2,0)</f>
        <v>Уральский ФО</v>
      </c>
    </row>
    <row r="2004" spans="1:11" x14ac:dyDescent="0.2">
      <c r="A2004" t="s">
        <v>649</v>
      </c>
      <c r="B2004" t="s">
        <v>644</v>
      </c>
      <c r="C2004" s="1" t="s">
        <v>68</v>
      </c>
      <c r="D2004" s="1" t="s">
        <v>70</v>
      </c>
      <c r="E2004" s="2"/>
      <c r="F2004" s="3">
        <v>1</v>
      </c>
      <c r="G2004" s="2"/>
      <c r="H2004" s="3">
        <v>1</v>
      </c>
      <c r="I2004" s="68" t="str">
        <f>VLOOKUP(C2004,СПРАВОЧНИК!B:D,2,0)</f>
        <v>США</v>
      </c>
      <c r="J2004" s="68" t="str">
        <f>VLOOKUP(C2004,СПРАВОЧНИК!B:D,3,0)</f>
        <v>ИНОМАРКИ</v>
      </c>
      <c r="K2004" s="69" t="str">
        <f>VLOOKUP(СВОД2023[[#This Row],[ФО]],СПРАВОЧНИК!H:P,2,0)</f>
        <v>Уральский ФО</v>
      </c>
    </row>
    <row r="2005" spans="1:11" x14ac:dyDescent="0.2">
      <c r="A2005" t="s">
        <v>649</v>
      </c>
      <c r="B2005" t="s">
        <v>644</v>
      </c>
      <c r="C2005" s="1" t="s">
        <v>71</v>
      </c>
      <c r="D2005" s="1" t="s">
        <v>73</v>
      </c>
      <c r="E2005" s="2"/>
      <c r="F2005" s="3"/>
      <c r="G2005" s="2">
        <v>1</v>
      </c>
      <c r="H2005" s="3"/>
      <c r="I2005" s="68" t="str">
        <f>VLOOKUP(C2005,СПРАВОЧНИК!B:D,2,0)</f>
        <v>КИТАЙ</v>
      </c>
      <c r="J2005" s="68" t="str">
        <f>VLOOKUP(C2005,СПРАВОЧНИК!B:D,3,0)</f>
        <v>ИНОМАРКИ</v>
      </c>
      <c r="K2005" s="69" t="str">
        <f>VLOOKUP(СВОД2023[[#This Row],[ФО]],СПРАВОЧНИК!H:P,2,0)</f>
        <v>Уральский ФО</v>
      </c>
    </row>
    <row r="2006" spans="1:11" x14ac:dyDescent="0.2">
      <c r="A2006" t="s">
        <v>649</v>
      </c>
      <c r="B2006" t="s">
        <v>644</v>
      </c>
      <c r="C2006" s="1" t="s">
        <v>71</v>
      </c>
      <c r="D2006" s="1" t="s">
        <v>74</v>
      </c>
      <c r="E2006" s="2">
        <v>1</v>
      </c>
      <c r="F2006" s="3"/>
      <c r="G2006" s="2">
        <v>7</v>
      </c>
      <c r="H2006" s="3"/>
      <c r="I2006" s="68" t="str">
        <f>VLOOKUP(C2006,СПРАВОЧНИК!B:D,2,0)</f>
        <v>КИТАЙ</v>
      </c>
      <c r="J2006" s="68" t="str">
        <f>VLOOKUP(C2006,СПРАВОЧНИК!B:D,3,0)</f>
        <v>ИНОМАРКИ</v>
      </c>
      <c r="K2006" s="69" t="str">
        <f>VLOOKUP(СВОД2023[[#This Row],[ФО]],СПРАВОЧНИК!H:P,2,0)</f>
        <v>Уральский ФО</v>
      </c>
    </row>
    <row r="2007" spans="1:11" x14ac:dyDescent="0.2">
      <c r="A2007" t="s">
        <v>649</v>
      </c>
      <c r="B2007" t="s">
        <v>644</v>
      </c>
      <c r="C2007" s="1" t="s">
        <v>71</v>
      </c>
      <c r="D2007" s="1" t="s">
        <v>75</v>
      </c>
      <c r="E2007" s="2"/>
      <c r="F2007" s="3"/>
      <c r="G2007" s="2">
        <v>1</v>
      </c>
      <c r="H2007" s="3"/>
      <c r="I2007" s="68" t="str">
        <f>VLOOKUP(C2007,СПРАВОЧНИК!B:D,2,0)</f>
        <v>КИТАЙ</v>
      </c>
      <c r="J2007" s="68" t="str">
        <f>VLOOKUP(C2007,СПРАВОЧНИК!B:D,3,0)</f>
        <v>ИНОМАРКИ</v>
      </c>
      <c r="K2007" s="69" t="str">
        <f>VLOOKUP(СВОД2023[[#This Row],[ФО]],СПРАВОЧНИК!H:P,2,0)</f>
        <v>Уральский ФО</v>
      </c>
    </row>
    <row r="2008" spans="1:11" x14ac:dyDescent="0.2">
      <c r="A2008" t="s">
        <v>649</v>
      </c>
      <c r="B2008" t="s">
        <v>644</v>
      </c>
      <c r="C2008" s="1" t="s">
        <v>71</v>
      </c>
      <c r="D2008" s="1" t="s">
        <v>76</v>
      </c>
      <c r="E2008" s="2">
        <v>1</v>
      </c>
      <c r="F2008" s="3"/>
      <c r="G2008" s="2">
        <v>3</v>
      </c>
      <c r="H2008" s="3"/>
      <c r="I2008" s="68" t="str">
        <f>VLOOKUP(C2008,СПРАВОЧНИК!B:D,2,0)</f>
        <v>КИТАЙ</v>
      </c>
      <c r="J2008" s="68" t="str">
        <f>VLOOKUP(C2008,СПРАВОЧНИК!B:D,3,0)</f>
        <v>ИНОМАРКИ</v>
      </c>
      <c r="K2008" s="69" t="str">
        <f>VLOOKUP(СВОД2023[[#This Row],[ФО]],СПРАВОЧНИК!H:P,2,0)</f>
        <v>Уральский ФО</v>
      </c>
    </row>
    <row r="2009" spans="1:11" x14ac:dyDescent="0.2">
      <c r="A2009" t="s">
        <v>649</v>
      </c>
      <c r="B2009" t="s">
        <v>644</v>
      </c>
      <c r="C2009" s="1" t="s">
        <v>71</v>
      </c>
      <c r="D2009" s="1" t="s">
        <v>77</v>
      </c>
      <c r="E2009" s="2">
        <v>2</v>
      </c>
      <c r="F2009" s="3"/>
      <c r="G2009" s="2">
        <v>7</v>
      </c>
      <c r="H2009" s="3">
        <v>1</v>
      </c>
      <c r="I2009" s="68" t="str">
        <f>VLOOKUP(C2009,СПРАВОЧНИК!B:D,2,0)</f>
        <v>КИТАЙ</v>
      </c>
      <c r="J2009" s="68" t="str">
        <f>VLOOKUP(C2009,СПРАВОЧНИК!B:D,3,0)</f>
        <v>ИНОМАРКИ</v>
      </c>
      <c r="K2009" s="69" t="str">
        <f>VLOOKUP(СВОД2023[[#This Row],[ФО]],СПРАВОЧНИК!H:P,2,0)</f>
        <v>Уральский ФО</v>
      </c>
    </row>
    <row r="2010" spans="1:11" x14ac:dyDescent="0.2">
      <c r="A2010" t="s">
        <v>649</v>
      </c>
      <c r="B2010" t="s">
        <v>644</v>
      </c>
      <c r="C2010" s="1" t="s">
        <v>71</v>
      </c>
      <c r="D2010" s="1" t="s">
        <v>78</v>
      </c>
      <c r="E2010" s="2"/>
      <c r="F2010" s="3"/>
      <c r="G2010" s="2">
        <v>3</v>
      </c>
      <c r="H2010" s="3"/>
      <c r="I2010" s="68" t="str">
        <f>VLOOKUP(C2010,СПРАВОЧНИК!B:D,2,0)</f>
        <v>КИТАЙ</v>
      </c>
      <c r="J2010" s="68" t="str">
        <f>VLOOKUP(C2010,СПРАВОЧНИК!B:D,3,0)</f>
        <v>ИНОМАРКИ</v>
      </c>
      <c r="K2010" s="69" t="str">
        <f>VLOOKUP(СВОД2023[[#This Row],[ФО]],СПРАВОЧНИК!H:P,2,0)</f>
        <v>Уральский ФО</v>
      </c>
    </row>
    <row r="2011" spans="1:11" x14ac:dyDescent="0.2">
      <c r="A2011" t="s">
        <v>649</v>
      </c>
      <c r="B2011" t="s">
        <v>644</v>
      </c>
      <c r="C2011" s="1" t="s">
        <v>71</v>
      </c>
      <c r="D2011" s="1" t="s">
        <v>79</v>
      </c>
      <c r="E2011" s="2">
        <v>1</v>
      </c>
      <c r="F2011" s="3"/>
      <c r="G2011" s="2">
        <v>3</v>
      </c>
      <c r="H2011" s="3"/>
      <c r="I2011" s="68" t="str">
        <f>VLOOKUP(C2011,СПРАВОЧНИК!B:D,2,0)</f>
        <v>КИТАЙ</v>
      </c>
      <c r="J2011" s="68" t="str">
        <f>VLOOKUP(C2011,СПРАВОЧНИК!B:D,3,0)</f>
        <v>ИНОМАРКИ</v>
      </c>
      <c r="K2011" s="69" t="str">
        <f>VLOOKUP(СВОД2023[[#This Row],[ФО]],СПРАВОЧНИК!H:P,2,0)</f>
        <v>Уральский ФО</v>
      </c>
    </row>
    <row r="2012" spans="1:11" x14ac:dyDescent="0.2">
      <c r="A2012" t="s">
        <v>649</v>
      </c>
      <c r="B2012" t="s">
        <v>644</v>
      </c>
      <c r="C2012" s="1" t="s">
        <v>80</v>
      </c>
      <c r="D2012" s="1" t="s">
        <v>82</v>
      </c>
      <c r="E2012" s="2"/>
      <c r="F2012" s="3"/>
      <c r="G2012" s="2"/>
      <c r="H2012" s="3">
        <v>3</v>
      </c>
      <c r="I2012" s="68" t="str">
        <f>VLOOKUP(C2012,СПРАВОЧНИК!B:D,2,0)</f>
        <v>США</v>
      </c>
      <c r="J2012" s="68" t="str">
        <f>VLOOKUP(C2012,СПРАВОЧНИК!B:D,3,0)</f>
        <v>ИНОМАРКИ</v>
      </c>
      <c r="K2012" s="69" t="str">
        <f>VLOOKUP(СВОД2023[[#This Row],[ФО]],СПРАВОЧНИК!H:P,2,0)</f>
        <v>Уральский ФО</v>
      </c>
    </row>
    <row r="2013" spans="1:11" x14ac:dyDescent="0.2">
      <c r="A2013" t="s">
        <v>649</v>
      </c>
      <c r="B2013" t="s">
        <v>644</v>
      </c>
      <c r="C2013" s="1" t="s">
        <v>80</v>
      </c>
      <c r="D2013" s="1" t="s">
        <v>83</v>
      </c>
      <c r="E2013" s="2"/>
      <c r="F2013" s="3">
        <v>1</v>
      </c>
      <c r="G2013" s="2"/>
      <c r="H2013" s="3">
        <v>3</v>
      </c>
      <c r="I2013" s="68" t="str">
        <f>VLOOKUP(C2013,СПРАВОЧНИК!B:D,2,0)</f>
        <v>США</v>
      </c>
      <c r="J2013" s="68" t="str">
        <f>VLOOKUP(C2013,СПРАВОЧНИК!B:D,3,0)</f>
        <v>ИНОМАРКИ</v>
      </c>
      <c r="K2013" s="69" t="str">
        <f>VLOOKUP(СВОД2023[[#This Row],[ФО]],СПРАВОЧНИК!H:P,2,0)</f>
        <v>Уральский ФО</v>
      </c>
    </row>
    <row r="2014" spans="1:11" x14ac:dyDescent="0.2">
      <c r="A2014" t="s">
        <v>649</v>
      </c>
      <c r="B2014" t="s">
        <v>644</v>
      </c>
      <c r="C2014" s="1" t="s">
        <v>80</v>
      </c>
      <c r="D2014" s="1" t="s">
        <v>84</v>
      </c>
      <c r="E2014" s="2"/>
      <c r="F2014" s="3"/>
      <c r="G2014" s="2"/>
      <c r="H2014" s="3">
        <v>2</v>
      </c>
      <c r="I2014" s="68" t="str">
        <f>VLOOKUP(C2014,СПРАВОЧНИК!B:D,2,0)</f>
        <v>США</v>
      </c>
      <c r="J2014" s="68" t="str">
        <f>VLOOKUP(C2014,СПРАВОЧНИК!B:D,3,0)</f>
        <v>ИНОМАРКИ</v>
      </c>
      <c r="K2014" s="69" t="str">
        <f>VLOOKUP(СВОД2023[[#This Row],[ФО]],СПРАВОЧНИК!H:P,2,0)</f>
        <v>Уральский ФО</v>
      </c>
    </row>
    <row r="2015" spans="1:11" x14ac:dyDescent="0.2">
      <c r="A2015" t="s">
        <v>649</v>
      </c>
      <c r="B2015" t="s">
        <v>644</v>
      </c>
      <c r="C2015" s="1" t="s">
        <v>80</v>
      </c>
      <c r="D2015" s="1" t="s">
        <v>85</v>
      </c>
      <c r="E2015" s="2">
        <v>1</v>
      </c>
      <c r="F2015" s="3">
        <v>1</v>
      </c>
      <c r="G2015" s="2">
        <v>10</v>
      </c>
      <c r="H2015" s="3">
        <v>7</v>
      </c>
      <c r="I2015" s="68" t="str">
        <f>VLOOKUP(C2015,СПРАВОЧНИК!B:D,2,0)</f>
        <v>США</v>
      </c>
      <c r="J2015" s="68" t="str">
        <f>VLOOKUP(C2015,СПРАВОЧНИК!B:D,3,0)</f>
        <v>ИНОМАРКИ</v>
      </c>
      <c r="K2015" s="69" t="str">
        <f>VLOOKUP(СВОД2023[[#This Row],[ФО]],СПРАВОЧНИК!H:P,2,0)</f>
        <v>Уральский ФО</v>
      </c>
    </row>
    <row r="2016" spans="1:11" x14ac:dyDescent="0.2">
      <c r="A2016" t="s">
        <v>649</v>
      </c>
      <c r="B2016" t="s">
        <v>644</v>
      </c>
      <c r="C2016" s="1" t="s">
        <v>86</v>
      </c>
      <c r="D2016" s="1" t="s">
        <v>1004</v>
      </c>
      <c r="E2016" s="2">
        <v>2</v>
      </c>
      <c r="F2016" s="3"/>
      <c r="G2016" s="2">
        <v>2</v>
      </c>
      <c r="H2016" s="3"/>
      <c r="I2016" s="68" t="str">
        <f>VLOOKUP(C2016,СПРАВОЧНИК!B:D,2,0)</f>
        <v>КИТАЙ</v>
      </c>
      <c r="J2016" s="68" t="str">
        <f>VLOOKUP(C2016,СПРАВОЧНИК!B:D,3,0)</f>
        <v>ИНОМАРКИ</v>
      </c>
      <c r="K2016" s="69" t="str">
        <f>VLOOKUP(СВОД2023[[#This Row],[ФО]],СПРАВОЧНИК!H:P,2,0)</f>
        <v>Уральский ФО</v>
      </c>
    </row>
    <row r="2017" spans="1:11" x14ac:dyDescent="0.2">
      <c r="A2017" t="s">
        <v>649</v>
      </c>
      <c r="B2017" t="s">
        <v>644</v>
      </c>
      <c r="C2017" s="1" t="s">
        <v>86</v>
      </c>
      <c r="D2017" s="1" t="s">
        <v>89</v>
      </c>
      <c r="E2017" s="2">
        <v>87</v>
      </c>
      <c r="F2017" s="3">
        <v>9</v>
      </c>
      <c r="G2017" s="2">
        <v>254</v>
      </c>
      <c r="H2017" s="3">
        <v>83</v>
      </c>
      <c r="I2017" s="68" t="str">
        <f>VLOOKUP(C2017,СПРАВОЧНИК!B:D,2,0)</f>
        <v>КИТАЙ</v>
      </c>
      <c r="J2017" s="68" t="str">
        <f>VLOOKUP(C2017,СПРАВОЧНИК!B:D,3,0)</f>
        <v>ИНОМАРКИ</v>
      </c>
      <c r="K2017" s="69" t="str">
        <f>VLOOKUP(СВОД2023[[#This Row],[ФО]],СПРАВОЧНИК!H:P,2,0)</f>
        <v>Уральский ФО</v>
      </c>
    </row>
    <row r="2018" spans="1:11" x14ac:dyDescent="0.2">
      <c r="A2018" t="s">
        <v>649</v>
      </c>
      <c r="B2018" t="s">
        <v>644</v>
      </c>
      <c r="C2018" s="1" t="s">
        <v>86</v>
      </c>
      <c r="D2018" s="1" t="s">
        <v>90</v>
      </c>
      <c r="E2018" s="2">
        <v>108</v>
      </c>
      <c r="F2018" s="3">
        <v>4</v>
      </c>
      <c r="G2018" s="2">
        <v>187</v>
      </c>
      <c r="H2018" s="3">
        <v>47</v>
      </c>
      <c r="I2018" s="68" t="str">
        <f>VLOOKUP(C2018,СПРАВОЧНИК!B:D,2,0)</f>
        <v>КИТАЙ</v>
      </c>
      <c r="J2018" s="68" t="str">
        <f>VLOOKUP(C2018,СПРАВОЧНИК!B:D,3,0)</f>
        <v>ИНОМАРКИ</v>
      </c>
      <c r="K2018" s="69" t="str">
        <f>VLOOKUP(СВОД2023[[#This Row],[ФО]],СПРАВОЧНИК!H:P,2,0)</f>
        <v>Уральский ФО</v>
      </c>
    </row>
    <row r="2019" spans="1:11" x14ac:dyDescent="0.2">
      <c r="A2019" t="s">
        <v>649</v>
      </c>
      <c r="B2019" t="s">
        <v>644</v>
      </c>
      <c r="C2019" s="1" t="s">
        <v>86</v>
      </c>
      <c r="D2019" s="1" t="s">
        <v>91</v>
      </c>
      <c r="E2019" s="2">
        <v>28</v>
      </c>
      <c r="F2019" s="3">
        <v>5</v>
      </c>
      <c r="G2019" s="2">
        <v>94</v>
      </c>
      <c r="H2019" s="3">
        <v>52</v>
      </c>
      <c r="I2019" s="68" t="str">
        <f>VLOOKUP(C2019,СПРАВОЧНИК!B:D,2,0)</f>
        <v>КИТАЙ</v>
      </c>
      <c r="J2019" s="68" t="str">
        <f>VLOOKUP(C2019,СПРАВОЧНИК!B:D,3,0)</f>
        <v>ИНОМАРКИ</v>
      </c>
      <c r="K2019" s="69" t="str">
        <f>VLOOKUP(СВОД2023[[#This Row],[ФО]],СПРАВОЧНИК!H:P,2,0)</f>
        <v>Уральский ФО</v>
      </c>
    </row>
    <row r="2020" spans="1:11" x14ac:dyDescent="0.2">
      <c r="A2020" t="s">
        <v>649</v>
      </c>
      <c r="B2020" t="s">
        <v>644</v>
      </c>
      <c r="C2020" s="1" t="s">
        <v>86</v>
      </c>
      <c r="D2020" s="1" t="s">
        <v>92</v>
      </c>
      <c r="E2020" s="2">
        <v>3</v>
      </c>
      <c r="F2020" s="3"/>
      <c r="G2020" s="2">
        <v>15</v>
      </c>
      <c r="H2020" s="3"/>
      <c r="I2020" s="68" t="str">
        <f>VLOOKUP(C2020,СПРАВОЧНИК!B:D,2,0)</f>
        <v>КИТАЙ</v>
      </c>
      <c r="J2020" s="68" t="str">
        <f>VLOOKUP(C2020,СПРАВОЧНИК!B:D,3,0)</f>
        <v>ИНОМАРКИ</v>
      </c>
      <c r="K2020" s="69" t="str">
        <f>VLOOKUP(СВОД2023[[#This Row],[ФО]],СПРАВОЧНИК!H:P,2,0)</f>
        <v>Уральский ФО</v>
      </c>
    </row>
    <row r="2021" spans="1:11" x14ac:dyDescent="0.2">
      <c r="A2021" t="s">
        <v>649</v>
      </c>
      <c r="B2021" t="s">
        <v>644</v>
      </c>
      <c r="C2021" s="1" t="s">
        <v>86</v>
      </c>
      <c r="D2021" s="1" t="s">
        <v>926</v>
      </c>
      <c r="E2021" s="2">
        <v>12</v>
      </c>
      <c r="F2021" s="3"/>
      <c r="G2021" s="2">
        <v>12</v>
      </c>
      <c r="H2021" s="3"/>
      <c r="I2021" s="68" t="str">
        <f>VLOOKUP(C2021,СПРАВОЧНИК!B:D,2,0)</f>
        <v>КИТАЙ</v>
      </c>
      <c r="J2021" s="68" t="str">
        <f>VLOOKUP(C2021,СПРАВОЧНИК!B:D,3,0)</f>
        <v>ИНОМАРКИ</v>
      </c>
      <c r="K2021" s="69" t="str">
        <f>VLOOKUP(СВОД2023[[#This Row],[ФО]],СПРАВОЧНИК!H:P,2,0)</f>
        <v>Уральский ФО</v>
      </c>
    </row>
    <row r="2022" spans="1:11" x14ac:dyDescent="0.2">
      <c r="A2022" t="s">
        <v>649</v>
      </c>
      <c r="B2022" t="s">
        <v>644</v>
      </c>
      <c r="C2022" s="1" t="s">
        <v>86</v>
      </c>
      <c r="D2022" s="1" t="s">
        <v>95</v>
      </c>
      <c r="E2022" s="2">
        <v>40</v>
      </c>
      <c r="F2022" s="3">
        <v>4</v>
      </c>
      <c r="G2022" s="2">
        <v>71</v>
      </c>
      <c r="H2022" s="3">
        <v>4</v>
      </c>
      <c r="I2022" s="68" t="str">
        <f>VLOOKUP(C2022,СПРАВОЧНИК!B:D,2,0)</f>
        <v>КИТАЙ</v>
      </c>
      <c r="J2022" s="68" t="str">
        <f>VLOOKUP(C2022,СПРАВОЧНИК!B:D,3,0)</f>
        <v>ИНОМАРКИ</v>
      </c>
      <c r="K2022" s="69" t="str">
        <f>VLOOKUP(СВОД2023[[#This Row],[ФО]],СПРАВОЧНИК!H:P,2,0)</f>
        <v>Уральский ФО</v>
      </c>
    </row>
    <row r="2023" spans="1:11" x14ac:dyDescent="0.2">
      <c r="A2023" t="s">
        <v>649</v>
      </c>
      <c r="B2023" t="s">
        <v>644</v>
      </c>
      <c r="C2023" s="1" t="s">
        <v>86</v>
      </c>
      <c r="D2023" s="1" t="s">
        <v>96</v>
      </c>
      <c r="E2023" s="2"/>
      <c r="F2023" s="3"/>
      <c r="G2023" s="2">
        <v>1</v>
      </c>
      <c r="H2023" s="3"/>
      <c r="I2023" s="68" t="str">
        <f>VLOOKUP(C2023,СПРАВОЧНИК!B:D,2,0)</f>
        <v>КИТАЙ</v>
      </c>
      <c r="J2023" s="68" t="str">
        <f>VLOOKUP(C2023,СПРАВОЧНИК!B:D,3,0)</f>
        <v>ИНОМАРКИ</v>
      </c>
      <c r="K2023" s="69" t="str">
        <f>VLOOKUP(СВОД2023[[#This Row],[ФО]],СПРАВОЧНИК!H:P,2,0)</f>
        <v>Уральский ФО</v>
      </c>
    </row>
    <row r="2024" spans="1:11" x14ac:dyDescent="0.2">
      <c r="A2024" t="s">
        <v>649</v>
      </c>
      <c r="B2024" t="s">
        <v>644</v>
      </c>
      <c r="C2024" s="1" t="s">
        <v>86</v>
      </c>
      <c r="D2024" s="1" t="s">
        <v>97</v>
      </c>
      <c r="E2024" s="2">
        <v>16</v>
      </c>
      <c r="F2024" s="3"/>
      <c r="G2024" s="2">
        <v>69</v>
      </c>
      <c r="H2024" s="3"/>
      <c r="I2024" s="68" t="str">
        <f>VLOOKUP(C2024,СПРАВОЧНИК!B:D,2,0)</f>
        <v>КИТАЙ</v>
      </c>
      <c r="J2024" s="68" t="str">
        <f>VLOOKUP(C2024,СПРАВОЧНИК!B:D,3,0)</f>
        <v>ИНОМАРКИ</v>
      </c>
      <c r="K2024" s="69" t="str">
        <f>VLOOKUP(СВОД2023[[#This Row],[ФО]],СПРАВОЧНИК!H:P,2,0)</f>
        <v>Уральский ФО</v>
      </c>
    </row>
    <row r="2025" spans="1:11" x14ac:dyDescent="0.2">
      <c r="A2025" t="s">
        <v>649</v>
      </c>
      <c r="B2025" t="s">
        <v>644</v>
      </c>
      <c r="C2025" s="1" t="s">
        <v>98</v>
      </c>
      <c r="D2025" s="1" t="s">
        <v>99</v>
      </c>
      <c r="E2025" s="2"/>
      <c r="F2025" s="3"/>
      <c r="G2025" s="2">
        <v>2</v>
      </c>
      <c r="H2025" s="3"/>
      <c r="I2025" s="68" t="str">
        <f>VLOOKUP(C2025,СПРАВОЧНИК!B:D,2,0)</f>
        <v>КИТАЙ</v>
      </c>
      <c r="J2025" s="68" t="str">
        <f>VLOOKUP(C2025,СПРАВОЧНИК!B:D,3,0)</f>
        <v>ИНОМАРКИ</v>
      </c>
      <c r="K2025" s="69" t="str">
        <f>VLOOKUP(СВОД2023[[#This Row],[ФО]],СПРАВОЧНИК!H:P,2,0)</f>
        <v>Уральский ФО</v>
      </c>
    </row>
    <row r="2026" spans="1:11" x14ac:dyDescent="0.2">
      <c r="A2026" t="s">
        <v>649</v>
      </c>
      <c r="B2026" t="s">
        <v>644</v>
      </c>
      <c r="C2026" s="1" t="s">
        <v>98</v>
      </c>
      <c r="D2026" s="1" t="s">
        <v>675</v>
      </c>
      <c r="E2026" s="2"/>
      <c r="F2026" s="3"/>
      <c r="G2026" s="2">
        <v>1</v>
      </c>
      <c r="H2026" s="3"/>
      <c r="I2026" s="68" t="str">
        <f>VLOOKUP(C2026,СПРАВОЧНИК!B:D,2,0)</f>
        <v>КИТАЙ</v>
      </c>
      <c r="J2026" s="68" t="str">
        <f>VLOOKUP(C2026,СПРАВОЧНИК!B:D,3,0)</f>
        <v>ИНОМАРКИ</v>
      </c>
      <c r="K2026" s="69" t="str">
        <f>VLOOKUP(СВОД2023[[#This Row],[ФО]],СПРАВОЧНИК!H:P,2,0)</f>
        <v>Уральский ФО</v>
      </c>
    </row>
    <row r="2027" spans="1:11" x14ac:dyDescent="0.2">
      <c r="A2027" t="s">
        <v>649</v>
      </c>
      <c r="B2027" t="s">
        <v>644</v>
      </c>
      <c r="C2027" s="1" t="s">
        <v>98</v>
      </c>
      <c r="D2027" s="1" t="s">
        <v>1005</v>
      </c>
      <c r="E2027" s="2">
        <v>2</v>
      </c>
      <c r="F2027" s="3"/>
      <c r="G2027" s="2">
        <v>2</v>
      </c>
      <c r="H2027" s="3"/>
      <c r="I2027" s="68" t="str">
        <f>VLOOKUP(C2027,СПРАВОЧНИК!B:D,2,0)</f>
        <v>КИТАЙ</v>
      </c>
      <c r="J2027" s="68" t="str">
        <f>VLOOKUP(C2027,СПРАВОЧНИК!B:D,3,0)</f>
        <v>ИНОМАРКИ</v>
      </c>
      <c r="K2027" s="69" t="str">
        <f>VLOOKUP(СВОД2023[[#This Row],[ФО]],СПРАВОЧНИК!H:P,2,0)</f>
        <v>Уральский ФО</v>
      </c>
    </row>
    <row r="2028" spans="1:11" x14ac:dyDescent="0.2">
      <c r="A2028" t="s">
        <v>649</v>
      </c>
      <c r="B2028" t="s">
        <v>644</v>
      </c>
      <c r="C2028" s="1" t="s">
        <v>98</v>
      </c>
      <c r="D2028" s="1" t="s">
        <v>102</v>
      </c>
      <c r="E2028" s="2"/>
      <c r="F2028" s="3"/>
      <c r="G2028" s="2"/>
      <c r="H2028" s="3">
        <v>100</v>
      </c>
      <c r="I2028" s="68" t="str">
        <f>VLOOKUP(C2028,СПРАВОЧНИК!B:D,2,0)</f>
        <v>КИТАЙ</v>
      </c>
      <c r="J2028" s="68" t="str">
        <f>VLOOKUP(C2028,СПРАВОЧНИК!B:D,3,0)</f>
        <v>ИНОМАРКИ</v>
      </c>
      <c r="K2028" s="69" t="str">
        <f>VLOOKUP(СВОД2023[[#This Row],[ФО]],СПРАВОЧНИК!H:P,2,0)</f>
        <v>Уральский ФО</v>
      </c>
    </row>
    <row r="2029" spans="1:11" x14ac:dyDescent="0.2">
      <c r="A2029" t="s">
        <v>649</v>
      </c>
      <c r="B2029" t="s">
        <v>644</v>
      </c>
      <c r="C2029" s="1" t="s">
        <v>98</v>
      </c>
      <c r="D2029" s="1" t="s">
        <v>104</v>
      </c>
      <c r="E2029" s="2">
        <v>1</v>
      </c>
      <c r="F2029" s="3"/>
      <c r="G2029" s="2">
        <v>3</v>
      </c>
      <c r="H2029" s="3"/>
      <c r="I2029" s="68" t="str">
        <f>VLOOKUP(C2029,СПРАВОЧНИК!B:D,2,0)</f>
        <v>КИТАЙ</v>
      </c>
      <c r="J2029" s="68" t="str">
        <f>VLOOKUP(C2029,СПРАВОЧНИК!B:D,3,0)</f>
        <v>ИНОМАРКИ</v>
      </c>
      <c r="K2029" s="69" t="str">
        <f>VLOOKUP(СВОД2023[[#This Row],[ФО]],СПРАВОЧНИК!H:P,2,0)</f>
        <v>Уральский ФО</v>
      </c>
    </row>
    <row r="2030" spans="1:11" x14ac:dyDescent="0.2">
      <c r="A2030" t="s">
        <v>649</v>
      </c>
      <c r="B2030" t="s">
        <v>644</v>
      </c>
      <c r="C2030" s="1" t="s">
        <v>98</v>
      </c>
      <c r="D2030" s="1" t="s">
        <v>106</v>
      </c>
      <c r="E2030" s="2">
        <v>92</v>
      </c>
      <c r="F2030" s="3">
        <v>50</v>
      </c>
      <c r="G2030" s="2">
        <v>400</v>
      </c>
      <c r="H2030" s="3">
        <v>370</v>
      </c>
      <c r="I2030" s="68" t="str">
        <f>VLOOKUP(C2030,СПРАВОЧНИК!B:D,2,0)</f>
        <v>КИТАЙ</v>
      </c>
      <c r="J2030" s="68" t="str">
        <f>VLOOKUP(C2030,СПРАВОЧНИК!B:D,3,0)</f>
        <v>ИНОМАРКИ</v>
      </c>
      <c r="K2030" s="69" t="str">
        <f>VLOOKUP(СВОД2023[[#This Row],[ФО]],СПРАВОЧНИК!H:P,2,0)</f>
        <v>Уральский ФО</v>
      </c>
    </row>
    <row r="2031" spans="1:11" x14ac:dyDescent="0.2">
      <c r="A2031" t="s">
        <v>649</v>
      </c>
      <c r="B2031" t="s">
        <v>644</v>
      </c>
      <c r="C2031" s="1" t="s">
        <v>98</v>
      </c>
      <c r="D2031" s="1" t="s">
        <v>107</v>
      </c>
      <c r="E2031" s="2">
        <v>178</v>
      </c>
      <c r="F2031" s="3"/>
      <c r="G2031" s="2">
        <v>1033</v>
      </c>
      <c r="H2031" s="3"/>
      <c r="I2031" s="68" t="str">
        <f>VLOOKUP(C2031,СПРАВОЧНИК!B:D,2,0)</f>
        <v>КИТАЙ</v>
      </c>
      <c r="J2031" s="68" t="str">
        <f>VLOOKUP(C2031,СПРАВОЧНИК!B:D,3,0)</f>
        <v>ИНОМАРКИ</v>
      </c>
      <c r="K2031" s="69" t="str">
        <f>VLOOKUP(СВОД2023[[#This Row],[ФО]],СПРАВОЧНИК!H:P,2,0)</f>
        <v>Уральский ФО</v>
      </c>
    </row>
    <row r="2032" spans="1:11" x14ac:dyDescent="0.2">
      <c r="A2032" t="s">
        <v>649</v>
      </c>
      <c r="B2032" t="s">
        <v>644</v>
      </c>
      <c r="C2032" s="1" t="s">
        <v>98</v>
      </c>
      <c r="D2032" s="1" t="s">
        <v>108</v>
      </c>
      <c r="E2032" s="2"/>
      <c r="F2032" s="3"/>
      <c r="G2032" s="2">
        <v>8</v>
      </c>
      <c r="H2032" s="3"/>
      <c r="I2032" s="68" t="str">
        <f>VLOOKUP(C2032,СПРАВОЧНИК!B:D,2,0)</f>
        <v>КИТАЙ</v>
      </c>
      <c r="J2032" s="68" t="str">
        <f>VLOOKUP(C2032,СПРАВОЧНИК!B:D,3,0)</f>
        <v>ИНОМАРКИ</v>
      </c>
      <c r="K2032" s="69" t="str">
        <f>VLOOKUP(СВОД2023[[#This Row],[ФО]],СПРАВОЧНИК!H:P,2,0)</f>
        <v>Уральский ФО</v>
      </c>
    </row>
    <row r="2033" spans="1:11" x14ac:dyDescent="0.2">
      <c r="A2033" t="s">
        <v>649</v>
      </c>
      <c r="B2033" t="s">
        <v>644</v>
      </c>
      <c r="C2033" s="1" t="s">
        <v>98</v>
      </c>
      <c r="D2033" s="1" t="s">
        <v>109</v>
      </c>
      <c r="E2033" s="2">
        <v>388</v>
      </c>
      <c r="F2033" s="3">
        <v>36</v>
      </c>
      <c r="G2033" s="2">
        <v>1681</v>
      </c>
      <c r="H2033" s="3">
        <v>346</v>
      </c>
      <c r="I2033" s="68" t="str">
        <f>VLOOKUP(C2033,СПРАВОЧНИК!B:D,2,0)</f>
        <v>КИТАЙ</v>
      </c>
      <c r="J2033" s="68" t="str">
        <f>VLOOKUP(C2033,СПРАВОЧНИК!B:D,3,0)</f>
        <v>ИНОМАРКИ</v>
      </c>
      <c r="K2033" s="69" t="str">
        <f>VLOOKUP(СВОД2023[[#This Row],[ФО]],СПРАВОЧНИК!H:P,2,0)</f>
        <v>Уральский ФО</v>
      </c>
    </row>
    <row r="2034" spans="1:11" x14ac:dyDescent="0.2">
      <c r="A2034" t="s">
        <v>649</v>
      </c>
      <c r="B2034" t="s">
        <v>644</v>
      </c>
      <c r="C2034" s="1" t="s">
        <v>98</v>
      </c>
      <c r="D2034" s="1" t="s">
        <v>110</v>
      </c>
      <c r="E2034" s="2">
        <v>22</v>
      </c>
      <c r="F2034" s="3">
        <v>11</v>
      </c>
      <c r="G2034" s="2">
        <v>139</v>
      </c>
      <c r="H2034" s="3">
        <v>102</v>
      </c>
      <c r="I2034" s="68" t="str">
        <f>VLOOKUP(C2034,СПРАВОЧНИК!B:D,2,0)</f>
        <v>КИТАЙ</v>
      </c>
      <c r="J2034" s="68" t="str">
        <f>VLOOKUP(C2034,СПРАВОЧНИК!B:D,3,0)</f>
        <v>ИНОМАРКИ</v>
      </c>
      <c r="K2034" s="69" t="str">
        <f>VLOOKUP(СВОД2023[[#This Row],[ФО]],СПРАВОЧНИК!H:P,2,0)</f>
        <v>Уральский ФО</v>
      </c>
    </row>
    <row r="2035" spans="1:11" x14ac:dyDescent="0.2">
      <c r="A2035" t="s">
        <v>649</v>
      </c>
      <c r="B2035" t="s">
        <v>644</v>
      </c>
      <c r="C2035" s="1" t="s">
        <v>98</v>
      </c>
      <c r="D2035" s="1" t="s">
        <v>111</v>
      </c>
      <c r="E2035" s="2">
        <v>34</v>
      </c>
      <c r="F2035" s="3">
        <v>54</v>
      </c>
      <c r="G2035" s="2">
        <v>213</v>
      </c>
      <c r="H2035" s="3">
        <v>232</v>
      </c>
      <c r="I2035" s="68" t="str">
        <f>VLOOKUP(C2035,СПРАВОЧНИК!B:D,2,0)</f>
        <v>КИТАЙ</v>
      </c>
      <c r="J2035" s="68" t="str">
        <f>VLOOKUP(C2035,СПРАВОЧНИК!B:D,3,0)</f>
        <v>ИНОМАРКИ</v>
      </c>
      <c r="K2035" s="69" t="str">
        <f>VLOOKUP(СВОД2023[[#This Row],[ФО]],СПРАВОЧНИК!H:P,2,0)</f>
        <v>Уральский ФО</v>
      </c>
    </row>
    <row r="2036" spans="1:11" x14ac:dyDescent="0.2">
      <c r="A2036" t="s">
        <v>649</v>
      </c>
      <c r="B2036" t="s">
        <v>644</v>
      </c>
      <c r="C2036" s="1" t="s">
        <v>98</v>
      </c>
      <c r="D2036" s="1" t="s">
        <v>112</v>
      </c>
      <c r="E2036" s="2">
        <v>118</v>
      </c>
      <c r="F2036" s="3">
        <v>5</v>
      </c>
      <c r="G2036" s="2">
        <v>499</v>
      </c>
      <c r="H2036" s="3">
        <v>19</v>
      </c>
      <c r="I2036" s="68" t="str">
        <f>VLOOKUP(C2036,СПРАВОЧНИК!B:D,2,0)</f>
        <v>КИТАЙ</v>
      </c>
      <c r="J2036" s="68" t="str">
        <f>VLOOKUP(C2036,СПРАВОЧНИК!B:D,3,0)</f>
        <v>ИНОМАРКИ</v>
      </c>
      <c r="K2036" s="69" t="str">
        <f>VLOOKUP(СВОД2023[[#This Row],[ФО]],СПРАВОЧНИК!H:P,2,0)</f>
        <v>Уральский ФО</v>
      </c>
    </row>
    <row r="2037" spans="1:11" x14ac:dyDescent="0.2">
      <c r="A2037" t="s">
        <v>649</v>
      </c>
      <c r="B2037" t="s">
        <v>644</v>
      </c>
      <c r="C2037" s="1" t="s">
        <v>114</v>
      </c>
      <c r="D2037" s="1" t="s">
        <v>117</v>
      </c>
      <c r="E2037" s="2"/>
      <c r="F2037" s="3"/>
      <c r="G2037" s="2"/>
      <c r="H2037" s="3">
        <v>1</v>
      </c>
      <c r="I2037" s="68" t="str">
        <f>VLOOKUP(C2037,СПРАВОЧНИК!B:D,2,0)</f>
        <v>США</v>
      </c>
      <c r="J2037" s="68" t="str">
        <f>VLOOKUP(C2037,СПРАВОЧНИК!B:D,3,0)</f>
        <v>ИНОМАРКИ</v>
      </c>
      <c r="K2037" s="69" t="str">
        <f>VLOOKUP(СВОД2023[[#This Row],[ФО]],СПРАВОЧНИК!H:P,2,0)</f>
        <v>Уральский ФО</v>
      </c>
    </row>
    <row r="2038" spans="1:11" x14ac:dyDescent="0.2">
      <c r="A2038" t="s">
        <v>649</v>
      </c>
      <c r="B2038" t="s">
        <v>644</v>
      </c>
      <c r="C2038" s="1" t="s">
        <v>114</v>
      </c>
      <c r="D2038" s="1" t="s">
        <v>118</v>
      </c>
      <c r="E2038" s="2">
        <v>3</v>
      </c>
      <c r="F2038" s="3"/>
      <c r="G2038" s="2">
        <v>10</v>
      </c>
      <c r="H2038" s="3"/>
      <c r="I2038" s="68" t="str">
        <f>VLOOKUP(C2038,СПРАВОЧНИК!B:D,2,0)</f>
        <v>США</v>
      </c>
      <c r="J2038" s="68" t="str">
        <f>VLOOKUP(C2038,СПРАВОЧНИК!B:D,3,0)</f>
        <v>ИНОМАРКИ</v>
      </c>
      <c r="K2038" s="69" t="str">
        <f>VLOOKUP(СВОД2023[[#This Row],[ФО]],СПРАВОЧНИК!H:P,2,0)</f>
        <v>Уральский ФО</v>
      </c>
    </row>
    <row r="2039" spans="1:11" x14ac:dyDescent="0.2">
      <c r="A2039" t="s">
        <v>649</v>
      </c>
      <c r="B2039" t="s">
        <v>644</v>
      </c>
      <c r="C2039" s="1" t="s">
        <v>114</v>
      </c>
      <c r="D2039" s="1" t="s">
        <v>119</v>
      </c>
      <c r="E2039" s="2">
        <v>3</v>
      </c>
      <c r="F2039" s="3"/>
      <c r="G2039" s="2">
        <v>5</v>
      </c>
      <c r="H2039" s="3"/>
      <c r="I2039" s="68" t="str">
        <f>VLOOKUP(C2039,СПРАВОЧНИК!B:D,2,0)</f>
        <v>США</v>
      </c>
      <c r="J2039" s="68" t="str">
        <f>VLOOKUP(C2039,СПРАВОЧНИК!B:D,3,0)</f>
        <v>ИНОМАРКИ</v>
      </c>
      <c r="K2039" s="69" t="str">
        <f>VLOOKUP(СВОД2023[[#This Row],[ФО]],СПРАВОЧНИК!H:P,2,0)</f>
        <v>Уральский ФО</v>
      </c>
    </row>
    <row r="2040" spans="1:11" x14ac:dyDescent="0.2">
      <c r="A2040" t="s">
        <v>649</v>
      </c>
      <c r="B2040" t="s">
        <v>644</v>
      </c>
      <c r="C2040" s="1" t="s">
        <v>114</v>
      </c>
      <c r="D2040" s="1" t="s">
        <v>121</v>
      </c>
      <c r="E2040" s="2">
        <v>5</v>
      </c>
      <c r="F2040" s="3">
        <v>5</v>
      </c>
      <c r="G2040" s="2">
        <v>45</v>
      </c>
      <c r="H2040" s="3">
        <v>51</v>
      </c>
      <c r="I2040" s="68" t="str">
        <f>VLOOKUP(C2040,СПРАВОЧНИК!B:D,2,0)</f>
        <v>США</v>
      </c>
      <c r="J2040" s="68" t="str">
        <f>VLOOKUP(C2040,СПРАВОЧНИК!B:D,3,0)</f>
        <v>ИНОМАРКИ</v>
      </c>
      <c r="K2040" s="69" t="str">
        <f>VLOOKUP(СВОД2023[[#This Row],[ФО]],СПРАВОЧНИК!H:P,2,0)</f>
        <v>Уральский ФО</v>
      </c>
    </row>
    <row r="2041" spans="1:11" x14ac:dyDescent="0.2">
      <c r="A2041" t="s">
        <v>649</v>
      </c>
      <c r="B2041" t="s">
        <v>644</v>
      </c>
      <c r="C2041" s="1" t="s">
        <v>114</v>
      </c>
      <c r="D2041" s="1" t="s">
        <v>122</v>
      </c>
      <c r="E2041" s="2"/>
      <c r="F2041" s="3"/>
      <c r="G2041" s="2"/>
      <c r="H2041" s="3">
        <v>1</v>
      </c>
      <c r="I2041" s="68" t="str">
        <f>VLOOKUP(C2041,СПРАВОЧНИК!B:D,2,0)</f>
        <v>США</v>
      </c>
      <c r="J2041" s="68" t="str">
        <f>VLOOKUP(C2041,СПРАВОЧНИК!B:D,3,0)</f>
        <v>ИНОМАРКИ</v>
      </c>
      <c r="K2041" s="69" t="str">
        <f>VLOOKUP(СВОД2023[[#This Row],[ФО]],СПРАВОЧНИК!H:P,2,0)</f>
        <v>Уральский ФО</v>
      </c>
    </row>
    <row r="2042" spans="1:11" x14ac:dyDescent="0.2">
      <c r="A2042" t="s">
        <v>649</v>
      </c>
      <c r="B2042" t="s">
        <v>644</v>
      </c>
      <c r="C2042" s="1" t="s">
        <v>114</v>
      </c>
      <c r="D2042" s="1" t="s">
        <v>124</v>
      </c>
      <c r="E2042" s="2">
        <v>3</v>
      </c>
      <c r="F2042" s="3">
        <v>5</v>
      </c>
      <c r="G2042" s="2">
        <v>49</v>
      </c>
      <c r="H2042" s="3">
        <v>87</v>
      </c>
      <c r="I2042" s="68" t="str">
        <f>VLOOKUP(C2042,СПРАВОЧНИК!B:D,2,0)</f>
        <v>США</v>
      </c>
      <c r="J2042" s="68" t="str">
        <f>VLOOKUP(C2042,СПРАВОЧНИК!B:D,3,0)</f>
        <v>ИНОМАРКИ</v>
      </c>
      <c r="K2042" s="69" t="str">
        <f>VLOOKUP(СВОД2023[[#This Row],[ФО]],СПРАВОЧНИК!H:P,2,0)</f>
        <v>Уральский ФО</v>
      </c>
    </row>
    <row r="2043" spans="1:11" x14ac:dyDescent="0.2">
      <c r="A2043" t="s">
        <v>649</v>
      </c>
      <c r="B2043" t="s">
        <v>644</v>
      </c>
      <c r="C2043" s="1" t="s">
        <v>114</v>
      </c>
      <c r="D2043" s="1" t="s">
        <v>126</v>
      </c>
      <c r="E2043" s="2"/>
      <c r="F2043" s="3"/>
      <c r="G2043" s="2">
        <v>5</v>
      </c>
      <c r="H2043" s="3"/>
      <c r="I2043" s="68" t="str">
        <f>VLOOKUP(C2043,СПРАВОЧНИК!B:D,2,0)</f>
        <v>США</v>
      </c>
      <c r="J2043" s="68" t="str">
        <f>VLOOKUP(C2043,СПРАВОЧНИК!B:D,3,0)</f>
        <v>ИНОМАРКИ</v>
      </c>
      <c r="K2043" s="69" t="str">
        <f>VLOOKUP(СВОД2023[[#This Row],[ФО]],СПРАВОЧНИК!H:P,2,0)</f>
        <v>Уральский ФО</v>
      </c>
    </row>
    <row r="2044" spans="1:11" x14ac:dyDescent="0.2">
      <c r="A2044" t="s">
        <v>649</v>
      </c>
      <c r="B2044" t="s">
        <v>644</v>
      </c>
      <c r="C2044" s="1" t="s">
        <v>114</v>
      </c>
      <c r="D2044" s="1" t="s">
        <v>127</v>
      </c>
      <c r="E2044" s="2">
        <v>1</v>
      </c>
      <c r="F2044" s="3"/>
      <c r="G2044" s="2">
        <v>1</v>
      </c>
      <c r="H2044" s="3"/>
      <c r="I2044" s="68" t="str">
        <f>VLOOKUP(C2044,СПРАВОЧНИК!B:D,2,0)</f>
        <v>США</v>
      </c>
      <c r="J2044" s="68" t="str">
        <f>VLOOKUP(C2044,СПРАВОЧНИК!B:D,3,0)</f>
        <v>ИНОМАРКИ</v>
      </c>
      <c r="K2044" s="69" t="str">
        <f>VLOOKUP(СВОД2023[[#This Row],[ФО]],СПРАВОЧНИК!H:P,2,0)</f>
        <v>Уральский ФО</v>
      </c>
    </row>
    <row r="2045" spans="1:11" x14ac:dyDescent="0.2">
      <c r="A2045" t="s">
        <v>649</v>
      </c>
      <c r="B2045" t="s">
        <v>644</v>
      </c>
      <c r="C2045" s="1" t="s">
        <v>114</v>
      </c>
      <c r="D2045" s="1" t="s">
        <v>128</v>
      </c>
      <c r="E2045" s="2">
        <v>5</v>
      </c>
      <c r="F2045" s="3">
        <v>2</v>
      </c>
      <c r="G2045" s="2">
        <v>45</v>
      </c>
      <c r="H2045" s="3">
        <v>14</v>
      </c>
      <c r="I2045" s="68" t="str">
        <f>VLOOKUP(C2045,СПРАВОЧНИК!B:D,2,0)</f>
        <v>США</v>
      </c>
      <c r="J2045" s="68" t="str">
        <f>VLOOKUP(C2045,СПРАВОЧНИК!B:D,3,0)</f>
        <v>ИНОМАРКИ</v>
      </c>
      <c r="K2045" s="69" t="str">
        <f>VLOOKUP(СВОД2023[[#This Row],[ФО]],СПРАВОЧНИК!H:P,2,0)</f>
        <v>Уральский ФО</v>
      </c>
    </row>
    <row r="2046" spans="1:11" x14ac:dyDescent="0.2">
      <c r="A2046" t="s">
        <v>649</v>
      </c>
      <c r="B2046" t="s">
        <v>644</v>
      </c>
      <c r="C2046" s="1" t="s">
        <v>114</v>
      </c>
      <c r="D2046" s="1" t="s">
        <v>130</v>
      </c>
      <c r="E2046" s="2"/>
      <c r="F2046" s="3"/>
      <c r="G2046" s="2">
        <v>6</v>
      </c>
      <c r="H2046" s="3">
        <v>7</v>
      </c>
      <c r="I2046" s="68" t="str">
        <f>VLOOKUP(C2046,СПРАВОЧНИК!B:D,2,0)</f>
        <v>США</v>
      </c>
      <c r="J2046" s="68" t="str">
        <f>VLOOKUP(C2046,СПРАВОЧНИК!B:D,3,0)</f>
        <v>ИНОМАРКИ</v>
      </c>
      <c r="K2046" s="69" t="str">
        <f>VLOOKUP(СВОД2023[[#This Row],[ФО]],СПРАВОЧНИК!H:P,2,0)</f>
        <v>Уральский ФО</v>
      </c>
    </row>
    <row r="2047" spans="1:11" x14ac:dyDescent="0.2">
      <c r="A2047" t="s">
        <v>649</v>
      </c>
      <c r="B2047" t="s">
        <v>644</v>
      </c>
      <c r="C2047" s="1" t="s">
        <v>114</v>
      </c>
      <c r="D2047" s="1" t="s">
        <v>131</v>
      </c>
      <c r="E2047" s="2"/>
      <c r="F2047" s="3"/>
      <c r="G2047" s="2">
        <v>1</v>
      </c>
      <c r="H2047" s="3"/>
      <c r="I2047" s="68" t="str">
        <f>VLOOKUP(C2047,СПРАВОЧНИК!B:D,2,0)</f>
        <v>США</v>
      </c>
      <c r="J2047" s="68" t="str">
        <f>VLOOKUP(C2047,СПРАВОЧНИК!B:D,3,0)</f>
        <v>ИНОМАРКИ</v>
      </c>
      <c r="K2047" s="69" t="str">
        <f>VLOOKUP(СВОД2023[[#This Row],[ФО]],СПРАВОЧНИК!H:P,2,0)</f>
        <v>Уральский ФО</v>
      </c>
    </row>
    <row r="2048" spans="1:11" x14ac:dyDescent="0.2">
      <c r="A2048" t="s">
        <v>649</v>
      </c>
      <c r="B2048" t="s">
        <v>644</v>
      </c>
      <c r="C2048" s="1" t="s">
        <v>114</v>
      </c>
      <c r="D2048" s="1" t="s">
        <v>132</v>
      </c>
      <c r="E2048" s="2">
        <v>3</v>
      </c>
      <c r="F2048" s="3">
        <v>5</v>
      </c>
      <c r="G2048" s="2">
        <v>16</v>
      </c>
      <c r="H2048" s="3">
        <v>15</v>
      </c>
      <c r="I2048" s="68" t="str">
        <f>VLOOKUP(C2048,СПРАВОЧНИК!B:D,2,0)</f>
        <v>США</v>
      </c>
      <c r="J2048" s="68" t="str">
        <f>VLOOKUP(C2048,СПРАВОЧНИК!B:D,3,0)</f>
        <v>ИНОМАРКИ</v>
      </c>
      <c r="K2048" s="69" t="str">
        <f>VLOOKUP(СВОД2023[[#This Row],[ФО]],СПРАВОЧНИК!H:P,2,0)</f>
        <v>Уральский ФО</v>
      </c>
    </row>
    <row r="2049" spans="1:11" x14ac:dyDescent="0.2">
      <c r="A2049" t="s">
        <v>649</v>
      </c>
      <c r="B2049" t="s">
        <v>644</v>
      </c>
      <c r="C2049" s="1" t="s">
        <v>136</v>
      </c>
      <c r="D2049" s="1" t="s">
        <v>138</v>
      </c>
      <c r="E2049" s="2"/>
      <c r="F2049" s="3">
        <v>1</v>
      </c>
      <c r="G2049" s="2">
        <v>3</v>
      </c>
      <c r="H2049" s="3">
        <v>7</v>
      </c>
      <c r="I2049" s="68" t="str">
        <f>VLOOKUP(C2049,СПРАВОЧНИК!B:D,2,0)</f>
        <v>ЕВРОПА</v>
      </c>
      <c r="J2049" s="68" t="str">
        <f>VLOOKUP(C2049,СПРАВОЧНИК!B:D,3,0)</f>
        <v>ИНОМАРКИ</v>
      </c>
      <c r="K2049" s="69" t="str">
        <f>VLOOKUP(СВОД2023[[#This Row],[ФО]],СПРАВОЧНИК!H:P,2,0)</f>
        <v>Уральский ФО</v>
      </c>
    </row>
    <row r="2050" spans="1:11" x14ac:dyDescent="0.2">
      <c r="A2050" t="s">
        <v>649</v>
      </c>
      <c r="B2050" t="s">
        <v>644</v>
      </c>
      <c r="C2050" s="1" t="s">
        <v>136</v>
      </c>
      <c r="D2050" s="1" t="s">
        <v>139</v>
      </c>
      <c r="E2050" s="2">
        <v>1</v>
      </c>
      <c r="F2050" s="3">
        <v>3</v>
      </c>
      <c r="G2050" s="2">
        <v>9</v>
      </c>
      <c r="H2050" s="3">
        <v>6</v>
      </c>
      <c r="I2050" s="68" t="str">
        <f>VLOOKUP(C2050,СПРАВОЧНИК!B:D,2,0)</f>
        <v>ЕВРОПА</v>
      </c>
      <c r="J2050" s="68" t="str">
        <f>VLOOKUP(C2050,СПРАВОЧНИК!B:D,3,0)</f>
        <v>ИНОМАРКИ</v>
      </c>
      <c r="K2050" s="69" t="str">
        <f>VLOOKUP(СВОД2023[[#This Row],[ФО]],СПРАВОЧНИК!H:P,2,0)</f>
        <v>Уральский ФО</v>
      </c>
    </row>
    <row r="2051" spans="1:11" x14ac:dyDescent="0.2">
      <c r="A2051" t="s">
        <v>649</v>
      </c>
      <c r="B2051" t="s">
        <v>644</v>
      </c>
      <c r="C2051" s="1" t="s">
        <v>145</v>
      </c>
      <c r="D2051" s="1" t="s">
        <v>146</v>
      </c>
      <c r="E2051" s="2">
        <v>1</v>
      </c>
      <c r="F2051" s="3"/>
      <c r="G2051" s="2">
        <v>2</v>
      </c>
      <c r="H2051" s="3"/>
      <c r="I2051" s="68" t="str">
        <f>VLOOKUP(C2051,СПРАВОЧНИК!B:D,2,0)</f>
        <v>КОРЕЯ</v>
      </c>
      <c r="J2051" s="68" t="str">
        <f>VLOOKUP(C2051,СПРАВОЧНИК!B:D,3,0)</f>
        <v>ИНОМАРКИ</v>
      </c>
      <c r="K2051" s="69" t="str">
        <f>VLOOKUP(СВОД2023[[#This Row],[ФО]],СПРАВОЧНИК!H:P,2,0)</f>
        <v>Уральский ФО</v>
      </c>
    </row>
    <row r="2052" spans="1:11" x14ac:dyDescent="0.2">
      <c r="A2052" t="s">
        <v>649</v>
      </c>
      <c r="B2052" t="s">
        <v>644</v>
      </c>
      <c r="C2052" s="1" t="s">
        <v>147</v>
      </c>
      <c r="D2052" s="1" t="s">
        <v>151</v>
      </c>
      <c r="E2052" s="2"/>
      <c r="F2052" s="3"/>
      <c r="G2052" s="2">
        <v>1</v>
      </c>
      <c r="H2052" s="3"/>
      <c r="I2052" s="68" t="str">
        <f>VLOOKUP(C2052,СПРАВОЧНИК!B:D,2,0)</f>
        <v>ЯПОНИЯ</v>
      </c>
      <c r="J2052" s="68" t="str">
        <f>VLOOKUP(C2052,СПРАВОЧНИК!B:D,3,0)</f>
        <v>ИНОМАРКИ</v>
      </c>
      <c r="K2052" s="69" t="str">
        <f>VLOOKUP(СВОД2023[[#This Row],[ФО]],СПРАВОЧНИК!H:P,2,0)</f>
        <v>Уральский ФО</v>
      </c>
    </row>
    <row r="2053" spans="1:11" x14ac:dyDescent="0.2">
      <c r="A2053" t="s">
        <v>649</v>
      </c>
      <c r="B2053" t="s">
        <v>644</v>
      </c>
      <c r="C2053" s="1" t="s">
        <v>147</v>
      </c>
      <c r="D2053" s="1" t="s">
        <v>152</v>
      </c>
      <c r="E2053" s="2"/>
      <c r="F2053" s="3"/>
      <c r="G2053" s="2">
        <v>1</v>
      </c>
      <c r="H2053" s="3"/>
      <c r="I2053" s="68" t="str">
        <f>VLOOKUP(C2053,СПРАВОЧНИК!B:D,2,0)</f>
        <v>ЯПОНИЯ</v>
      </c>
      <c r="J2053" s="68" t="str">
        <f>VLOOKUP(C2053,СПРАВОЧНИК!B:D,3,0)</f>
        <v>ИНОМАРКИ</v>
      </c>
      <c r="K2053" s="69" t="str">
        <f>VLOOKUP(СВОД2023[[#This Row],[ФО]],СПРАВОЧНИК!H:P,2,0)</f>
        <v>Уральский ФО</v>
      </c>
    </row>
    <row r="2054" spans="1:11" x14ac:dyDescent="0.2">
      <c r="A2054" t="s">
        <v>649</v>
      </c>
      <c r="B2054" t="s">
        <v>644</v>
      </c>
      <c r="C2054" s="1" t="s">
        <v>154</v>
      </c>
      <c r="D2054" s="1" t="s">
        <v>155</v>
      </c>
      <c r="E2054" s="2"/>
      <c r="F2054" s="3"/>
      <c r="G2054" s="2"/>
      <c r="H2054" s="3">
        <v>2</v>
      </c>
      <c r="I2054" s="68" t="str">
        <f>VLOOKUP(C2054,СПРАВОЧНИК!B:D,2,0)</f>
        <v>ЕВРОПА</v>
      </c>
      <c r="J2054" s="68" t="str">
        <f>VLOOKUP(C2054,СПРАВОЧНИК!B:D,3,0)</f>
        <v>ИНОМАРКИ</v>
      </c>
      <c r="K2054" s="69" t="str">
        <f>VLOOKUP(СВОД2023[[#This Row],[ФО]],СПРАВОЧНИК!H:P,2,0)</f>
        <v>Уральский ФО</v>
      </c>
    </row>
    <row r="2055" spans="1:11" x14ac:dyDescent="0.2">
      <c r="A2055" t="s">
        <v>649</v>
      </c>
      <c r="B2055" t="s">
        <v>644</v>
      </c>
      <c r="C2055" s="1" t="s">
        <v>156</v>
      </c>
      <c r="D2055" s="1" t="s">
        <v>157</v>
      </c>
      <c r="E2055" s="2">
        <v>2</v>
      </c>
      <c r="F2055" s="3"/>
      <c r="G2055" s="2">
        <v>12</v>
      </c>
      <c r="H2055" s="3">
        <v>7</v>
      </c>
      <c r="I2055" s="68" t="str">
        <f>VLOOKUP(C2055,СПРАВОЧНИК!B:D,2,0)</f>
        <v>КИТАЙ</v>
      </c>
      <c r="J2055" s="68" t="str">
        <f>VLOOKUP(C2055,СПРАВОЧНИК!B:D,3,0)</f>
        <v>ИНОМАРКИ</v>
      </c>
      <c r="K2055" s="69" t="str">
        <f>VLOOKUP(СВОД2023[[#This Row],[ФО]],СПРАВОЧНИК!H:P,2,0)</f>
        <v>Уральский ФО</v>
      </c>
    </row>
    <row r="2056" spans="1:11" x14ac:dyDescent="0.2">
      <c r="A2056" t="s">
        <v>649</v>
      </c>
      <c r="B2056" t="s">
        <v>644</v>
      </c>
      <c r="C2056" s="1" t="s">
        <v>158</v>
      </c>
      <c r="D2056" s="1" t="s">
        <v>160</v>
      </c>
      <c r="E2056" s="2">
        <v>1</v>
      </c>
      <c r="F2056" s="3">
        <v>1</v>
      </c>
      <c r="G2056" s="2">
        <v>7</v>
      </c>
      <c r="H2056" s="3">
        <v>2</v>
      </c>
      <c r="I2056" s="68" t="str">
        <f>VLOOKUP(C2056,СПРАВОЧНИК!B:D,2,0)</f>
        <v>США</v>
      </c>
      <c r="J2056" s="68" t="str">
        <f>VLOOKUP(C2056,СПРАВОЧНИК!B:D,3,0)</f>
        <v>ИНОМАРКИ</v>
      </c>
      <c r="K2056" s="69" t="str">
        <f>VLOOKUP(СВОД2023[[#This Row],[ФО]],СПРАВОЧНИК!H:P,2,0)</f>
        <v>Уральский ФО</v>
      </c>
    </row>
    <row r="2057" spans="1:11" x14ac:dyDescent="0.2">
      <c r="A2057" t="s">
        <v>649</v>
      </c>
      <c r="B2057" t="s">
        <v>644</v>
      </c>
      <c r="C2057" s="1" t="s">
        <v>163</v>
      </c>
      <c r="D2057" s="1" t="s">
        <v>164</v>
      </c>
      <c r="E2057" s="2"/>
      <c r="F2057" s="3"/>
      <c r="G2057" s="2">
        <v>1</v>
      </c>
      <c r="H2057" s="3"/>
      <c r="I2057" s="68" t="str">
        <f>VLOOKUP(C2057,СПРАВОЧНИК!B:D,2,0)</f>
        <v>КИТАЙ</v>
      </c>
      <c r="J2057" s="68" t="str">
        <f>VLOOKUP(C2057,СПРАВОЧНИК!B:D,3,0)</f>
        <v>ИНОМАРКИ</v>
      </c>
      <c r="K2057" s="69" t="str">
        <f>VLOOKUP(СВОД2023[[#This Row],[ФО]],СПРАВОЧНИК!H:P,2,0)</f>
        <v>Уральский ФО</v>
      </c>
    </row>
    <row r="2058" spans="1:11" x14ac:dyDescent="0.2">
      <c r="A2058" t="s">
        <v>649</v>
      </c>
      <c r="B2058" t="s">
        <v>644</v>
      </c>
      <c r="C2058" s="1" t="s">
        <v>163</v>
      </c>
      <c r="D2058" s="1" t="s">
        <v>167</v>
      </c>
      <c r="E2058" s="2"/>
      <c r="F2058" s="3"/>
      <c r="G2058" s="2">
        <v>1</v>
      </c>
      <c r="H2058" s="3"/>
      <c r="I2058" s="68" t="str">
        <f>VLOOKUP(C2058,СПРАВОЧНИК!B:D,2,0)</f>
        <v>КИТАЙ</v>
      </c>
      <c r="J2058" s="68" t="str">
        <f>VLOOKUP(C2058,СПРАВОЧНИК!B:D,3,0)</f>
        <v>ИНОМАРКИ</v>
      </c>
      <c r="K2058" s="69" t="str">
        <f>VLOOKUP(СВОД2023[[#This Row],[ФО]],СПРАВОЧНИК!H:P,2,0)</f>
        <v>Уральский ФО</v>
      </c>
    </row>
    <row r="2059" spans="1:11" x14ac:dyDescent="0.2">
      <c r="A2059" t="s">
        <v>649</v>
      </c>
      <c r="B2059" t="s">
        <v>644</v>
      </c>
      <c r="C2059" s="1" t="s">
        <v>171</v>
      </c>
      <c r="D2059" s="1" t="s">
        <v>172</v>
      </c>
      <c r="E2059" s="2">
        <v>1</v>
      </c>
      <c r="F2059" s="3"/>
      <c r="G2059" s="2">
        <v>3</v>
      </c>
      <c r="H2059" s="3"/>
      <c r="I2059" s="68" t="str">
        <f>VLOOKUP(C2059,СПРАВОЧНИК!B:D,2,0)</f>
        <v>РОССИЯ</v>
      </c>
      <c r="J2059" s="68" t="str">
        <f>VLOOKUP(C2059,СПРАВОЧНИК!B:D,3,0)</f>
        <v>ОТЕЧЕСТВЕННЫЕ</v>
      </c>
      <c r="K2059" s="69" t="str">
        <f>VLOOKUP(СВОД2023[[#This Row],[ФО]],СПРАВОЧНИК!H:P,2,0)</f>
        <v>Уральский ФО</v>
      </c>
    </row>
    <row r="2060" spans="1:11" x14ac:dyDescent="0.2">
      <c r="A2060" t="s">
        <v>649</v>
      </c>
      <c r="B2060" t="s">
        <v>644</v>
      </c>
      <c r="C2060" s="1" t="s">
        <v>171</v>
      </c>
      <c r="D2060" s="1" t="s">
        <v>173</v>
      </c>
      <c r="E2060" s="2">
        <v>3</v>
      </c>
      <c r="F2060" s="3"/>
      <c r="G2060" s="2">
        <v>3</v>
      </c>
      <c r="H2060" s="3"/>
      <c r="I2060" s="68" t="str">
        <f>VLOOKUP(C2060,СПРАВОЧНИК!B:D,2,0)</f>
        <v>РОССИЯ</v>
      </c>
      <c r="J2060" s="68" t="str">
        <f>VLOOKUP(C2060,СПРАВОЧНИК!B:D,3,0)</f>
        <v>ОТЕЧЕСТВЕННЫЕ</v>
      </c>
      <c r="K2060" s="69" t="str">
        <f>VLOOKUP(СВОД2023[[#This Row],[ФО]],СПРАВОЧНИК!H:P,2,0)</f>
        <v>Уральский ФО</v>
      </c>
    </row>
    <row r="2061" spans="1:11" x14ac:dyDescent="0.2">
      <c r="A2061" t="s">
        <v>649</v>
      </c>
      <c r="B2061" t="s">
        <v>644</v>
      </c>
      <c r="C2061" s="1" t="s">
        <v>174</v>
      </c>
      <c r="D2061" s="1" t="s">
        <v>175</v>
      </c>
      <c r="E2061" s="2">
        <v>65</v>
      </c>
      <c r="F2061" s="3">
        <v>7</v>
      </c>
      <c r="G2061" s="2">
        <v>318</v>
      </c>
      <c r="H2061" s="3">
        <v>18</v>
      </c>
      <c r="I2061" s="68" t="str">
        <f>VLOOKUP(C2061,СПРАВОЧНИК!B:D,2,0)</f>
        <v>КИТАЙ</v>
      </c>
      <c r="J2061" s="68" t="str">
        <f>VLOOKUP(C2061,СПРАВОЧНИК!B:D,3,0)</f>
        <v>ИНОМАРКИ</v>
      </c>
      <c r="K2061" s="69" t="str">
        <f>VLOOKUP(СВОД2023[[#This Row],[ФО]],СПРАВОЧНИК!H:P,2,0)</f>
        <v>Уральский ФО</v>
      </c>
    </row>
    <row r="2062" spans="1:11" x14ac:dyDescent="0.2">
      <c r="A2062" t="s">
        <v>649</v>
      </c>
      <c r="B2062" t="s">
        <v>644</v>
      </c>
      <c r="C2062" s="1" t="s">
        <v>174</v>
      </c>
      <c r="D2062" s="1" t="s">
        <v>176</v>
      </c>
      <c r="E2062" s="2">
        <v>59</v>
      </c>
      <c r="F2062" s="3">
        <v>21</v>
      </c>
      <c r="G2062" s="2">
        <v>327</v>
      </c>
      <c r="H2062" s="3">
        <v>83</v>
      </c>
      <c r="I2062" s="68" t="str">
        <f>VLOOKUP(C2062,СПРАВОЧНИК!B:D,2,0)</f>
        <v>КИТАЙ</v>
      </c>
      <c r="J2062" s="68" t="str">
        <f>VLOOKUP(C2062,СПРАВОЧНИК!B:D,3,0)</f>
        <v>ИНОМАРКИ</v>
      </c>
      <c r="K2062" s="69" t="str">
        <f>VLOOKUP(СВОД2023[[#This Row],[ФО]],СПРАВОЧНИК!H:P,2,0)</f>
        <v>Уральский ФО</v>
      </c>
    </row>
    <row r="2063" spans="1:11" x14ac:dyDescent="0.2">
      <c r="A2063" t="s">
        <v>649</v>
      </c>
      <c r="B2063" t="s">
        <v>644</v>
      </c>
      <c r="C2063" s="1" t="s">
        <v>174</v>
      </c>
      <c r="D2063" s="1" t="s">
        <v>177</v>
      </c>
      <c r="E2063" s="2">
        <v>61</v>
      </c>
      <c r="F2063" s="3">
        <v>13</v>
      </c>
      <c r="G2063" s="2">
        <v>224</v>
      </c>
      <c r="H2063" s="3">
        <v>44</v>
      </c>
      <c r="I2063" s="68" t="str">
        <f>VLOOKUP(C2063,СПРАВОЧНИК!B:D,2,0)</f>
        <v>КИТАЙ</v>
      </c>
      <c r="J2063" s="68" t="str">
        <f>VLOOKUP(C2063,СПРАВОЧНИК!B:D,3,0)</f>
        <v>ИНОМАРКИ</v>
      </c>
      <c r="K2063" s="69" t="str">
        <f>VLOOKUP(СВОД2023[[#This Row],[ФО]],СПРАВОЧНИК!H:P,2,0)</f>
        <v>Уральский ФО</v>
      </c>
    </row>
    <row r="2064" spans="1:11" x14ac:dyDescent="0.2">
      <c r="A2064" t="s">
        <v>649</v>
      </c>
      <c r="B2064" t="s">
        <v>644</v>
      </c>
      <c r="C2064" s="1" t="s">
        <v>178</v>
      </c>
      <c r="D2064" s="1" t="s">
        <v>180</v>
      </c>
      <c r="E2064" s="2">
        <v>7</v>
      </c>
      <c r="F2064" s="3"/>
      <c r="G2064" s="2">
        <v>8</v>
      </c>
      <c r="H2064" s="3"/>
      <c r="I2064" s="68" t="str">
        <f>VLOOKUP(C2064,СПРАВОЧНИК!B:D,2,0)</f>
        <v>КИТАЙ</v>
      </c>
      <c r="J2064" s="68" t="str">
        <f>VLOOKUP(C2064,СПРАВОЧНИК!B:D,3,0)</f>
        <v>ИНОМАРКИ</v>
      </c>
      <c r="K2064" s="69" t="str">
        <f>VLOOKUP(СВОД2023[[#This Row],[ФО]],СПРАВОЧНИК!H:P,2,0)</f>
        <v>Уральский ФО</v>
      </c>
    </row>
    <row r="2065" spans="1:11" x14ac:dyDescent="0.2">
      <c r="A2065" t="s">
        <v>649</v>
      </c>
      <c r="B2065" t="s">
        <v>644</v>
      </c>
      <c r="C2065" s="1" t="s">
        <v>178</v>
      </c>
      <c r="D2065" s="1" t="s">
        <v>181</v>
      </c>
      <c r="E2065" s="2">
        <v>15</v>
      </c>
      <c r="F2065" s="3"/>
      <c r="G2065" s="2">
        <v>58</v>
      </c>
      <c r="H2065" s="3">
        <v>2</v>
      </c>
      <c r="I2065" s="68" t="str">
        <f>VLOOKUP(C2065,СПРАВОЧНИК!B:D,2,0)</f>
        <v>КИТАЙ</v>
      </c>
      <c r="J2065" s="68" t="str">
        <f>VLOOKUP(C2065,СПРАВОЧНИК!B:D,3,0)</f>
        <v>ИНОМАРКИ</v>
      </c>
      <c r="K2065" s="69" t="str">
        <f>VLOOKUP(СВОД2023[[#This Row],[ФО]],СПРАВОЧНИК!H:P,2,0)</f>
        <v>Уральский ФО</v>
      </c>
    </row>
    <row r="2066" spans="1:11" x14ac:dyDescent="0.2">
      <c r="A2066" t="s">
        <v>649</v>
      </c>
      <c r="B2066" t="s">
        <v>644</v>
      </c>
      <c r="C2066" s="1" t="s">
        <v>178</v>
      </c>
      <c r="D2066" s="1" t="s">
        <v>182</v>
      </c>
      <c r="E2066" s="2">
        <v>9</v>
      </c>
      <c r="F2066" s="3">
        <v>4</v>
      </c>
      <c r="G2066" s="2">
        <v>25</v>
      </c>
      <c r="H2066" s="3">
        <v>19</v>
      </c>
      <c r="I2066" s="68" t="str">
        <f>VLOOKUP(C2066,СПРАВОЧНИК!B:D,2,0)</f>
        <v>КИТАЙ</v>
      </c>
      <c r="J2066" s="68" t="str">
        <f>VLOOKUP(C2066,СПРАВОЧНИК!B:D,3,0)</f>
        <v>ИНОМАРКИ</v>
      </c>
      <c r="K2066" s="69" t="str">
        <f>VLOOKUP(СВОД2023[[#This Row],[ФО]],СПРАВОЧНИК!H:P,2,0)</f>
        <v>Уральский ФО</v>
      </c>
    </row>
    <row r="2067" spans="1:11" x14ac:dyDescent="0.2">
      <c r="A2067" t="s">
        <v>649</v>
      </c>
      <c r="B2067" t="s">
        <v>644</v>
      </c>
      <c r="C2067" s="1" t="s">
        <v>178</v>
      </c>
      <c r="D2067" s="1" t="s">
        <v>183</v>
      </c>
      <c r="E2067" s="2"/>
      <c r="F2067" s="3">
        <v>1</v>
      </c>
      <c r="G2067" s="2"/>
      <c r="H2067" s="3">
        <v>34</v>
      </c>
      <c r="I2067" s="68" t="str">
        <f>VLOOKUP(C2067,СПРАВОЧНИК!B:D,2,0)</f>
        <v>КИТАЙ</v>
      </c>
      <c r="J2067" s="68" t="str">
        <f>VLOOKUP(C2067,СПРАВОЧНИК!B:D,3,0)</f>
        <v>ИНОМАРКИ</v>
      </c>
      <c r="K2067" s="69" t="str">
        <f>VLOOKUP(СВОД2023[[#This Row],[ФО]],СПРАВОЧНИК!H:P,2,0)</f>
        <v>Уральский ФО</v>
      </c>
    </row>
    <row r="2068" spans="1:11" x14ac:dyDescent="0.2">
      <c r="A2068" t="s">
        <v>649</v>
      </c>
      <c r="B2068" t="s">
        <v>644</v>
      </c>
      <c r="C2068" s="1" t="s">
        <v>178</v>
      </c>
      <c r="D2068" s="1" t="s">
        <v>184</v>
      </c>
      <c r="E2068" s="2">
        <v>1</v>
      </c>
      <c r="F2068" s="3"/>
      <c r="G2068" s="2">
        <v>1</v>
      </c>
      <c r="H2068" s="3"/>
      <c r="I2068" s="68" t="str">
        <f>VLOOKUP(C2068,СПРАВОЧНИК!B:D,2,0)</f>
        <v>КИТАЙ</v>
      </c>
      <c r="J2068" s="68" t="str">
        <f>VLOOKUP(C2068,СПРАВОЧНИК!B:D,3,0)</f>
        <v>ИНОМАРКИ</v>
      </c>
      <c r="K2068" s="69" t="str">
        <f>VLOOKUP(СВОД2023[[#This Row],[ФО]],СПРАВОЧНИК!H:P,2,0)</f>
        <v>Уральский ФО</v>
      </c>
    </row>
    <row r="2069" spans="1:11" x14ac:dyDescent="0.2">
      <c r="A2069" t="s">
        <v>649</v>
      </c>
      <c r="B2069" t="s">
        <v>644</v>
      </c>
      <c r="C2069" s="1" t="s">
        <v>192</v>
      </c>
      <c r="D2069" s="1" t="s">
        <v>193</v>
      </c>
      <c r="E2069" s="2"/>
      <c r="F2069" s="3"/>
      <c r="G2069" s="2">
        <v>1</v>
      </c>
      <c r="H2069" s="3">
        <v>5</v>
      </c>
      <c r="I2069" s="68" t="str">
        <f>VLOOKUP(C2069,СПРАВОЧНИК!B:D,2,0)</f>
        <v>ЕВРОПА</v>
      </c>
      <c r="J2069" s="68" t="str">
        <f>VLOOKUP(C2069,СПРАВОЧНИК!B:D,3,0)</f>
        <v>ИНОМАРКИ</v>
      </c>
      <c r="K2069" s="69" t="str">
        <f>VLOOKUP(СВОД2023[[#This Row],[ФО]],СПРАВОЧНИК!H:P,2,0)</f>
        <v>Уральский ФО</v>
      </c>
    </row>
    <row r="2070" spans="1:11" x14ac:dyDescent="0.2">
      <c r="A2070" t="s">
        <v>649</v>
      </c>
      <c r="B2070" t="s">
        <v>644</v>
      </c>
      <c r="C2070" s="1" t="s">
        <v>196</v>
      </c>
      <c r="D2070" s="1" t="s">
        <v>197</v>
      </c>
      <c r="E2070" s="2">
        <v>1</v>
      </c>
      <c r="F2070" s="3">
        <v>1</v>
      </c>
      <c r="G2070" s="2">
        <v>1</v>
      </c>
      <c r="H2070" s="3">
        <v>2</v>
      </c>
      <c r="I2070" s="68" t="str">
        <f>VLOOKUP(C2070,СПРАВОЧНИК!B:D,2,0)</f>
        <v>США</v>
      </c>
      <c r="J2070" s="68" t="str">
        <f>VLOOKUP(C2070,СПРАВОЧНИК!B:D,3,0)</f>
        <v>ИНОМАРКИ</v>
      </c>
      <c r="K2070" s="69" t="str">
        <f>VLOOKUP(СВОД2023[[#This Row],[ФО]],СПРАВОЧНИК!H:P,2,0)</f>
        <v>Уральский ФО</v>
      </c>
    </row>
    <row r="2071" spans="1:11" x14ac:dyDescent="0.2">
      <c r="A2071" t="s">
        <v>649</v>
      </c>
      <c r="B2071" t="s">
        <v>644</v>
      </c>
      <c r="C2071" s="1" t="s">
        <v>196</v>
      </c>
      <c r="D2071" s="1" t="s">
        <v>201</v>
      </c>
      <c r="E2071" s="2"/>
      <c r="F2071" s="3"/>
      <c r="G2071" s="2">
        <v>3</v>
      </c>
      <c r="H2071" s="3"/>
      <c r="I2071" s="68" t="str">
        <f>VLOOKUP(C2071,СПРАВОЧНИК!B:D,2,0)</f>
        <v>США</v>
      </c>
      <c r="J2071" s="68" t="str">
        <f>VLOOKUP(C2071,СПРАВОЧНИК!B:D,3,0)</f>
        <v>ИНОМАРКИ</v>
      </c>
      <c r="K2071" s="69" t="str">
        <f>VLOOKUP(СВОД2023[[#This Row],[ФО]],СПРАВОЧНИК!H:P,2,0)</f>
        <v>Уральский ФО</v>
      </c>
    </row>
    <row r="2072" spans="1:11" x14ac:dyDescent="0.2">
      <c r="A2072" t="s">
        <v>649</v>
      </c>
      <c r="B2072" t="s">
        <v>644</v>
      </c>
      <c r="C2072" s="1" t="s">
        <v>196</v>
      </c>
      <c r="D2072" s="1" t="s">
        <v>203</v>
      </c>
      <c r="E2072" s="2"/>
      <c r="F2072" s="3"/>
      <c r="G2072" s="2"/>
      <c r="H2072" s="3">
        <v>2</v>
      </c>
      <c r="I2072" s="68" t="str">
        <f>VLOOKUP(C2072,СПРАВОЧНИК!B:D,2,0)</f>
        <v>США</v>
      </c>
      <c r="J2072" s="68" t="str">
        <f>VLOOKUP(C2072,СПРАВОЧНИК!B:D,3,0)</f>
        <v>ИНОМАРКИ</v>
      </c>
      <c r="K2072" s="69" t="str">
        <f>VLOOKUP(СВОД2023[[#This Row],[ФО]],СПРАВОЧНИК!H:P,2,0)</f>
        <v>Уральский ФО</v>
      </c>
    </row>
    <row r="2073" spans="1:11" x14ac:dyDescent="0.2">
      <c r="A2073" t="s">
        <v>649</v>
      </c>
      <c r="B2073" t="s">
        <v>644</v>
      </c>
      <c r="C2073" s="1" t="s">
        <v>196</v>
      </c>
      <c r="D2073" s="1" t="s">
        <v>205</v>
      </c>
      <c r="E2073" s="2"/>
      <c r="F2073" s="3"/>
      <c r="G2073" s="2">
        <v>2</v>
      </c>
      <c r="H2073" s="3">
        <v>3</v>
      </c>
      <c r="I2073" s="68" t="str">
        <f>VLOOKUP(C2073,СПРАВОЧНИК!B:D,2,0)</f>
        <v>США</v>
      </c>
      <c r="J2073" s="68" t="str">
        <f>VLOOKUP(C2073,СПРАВОЧНИК!B:D,3,0)</f>
        <v>ИНОМАРКИ</v>
      </c>
      <c r="K2073" s="69" t="str">
        <f>VLOOKUP(СВОД2023[[#This Row],[ФО]],СПРАВОЧНИК!H:P,2,0)</f>
        <v>Уральский ФО</v>
      </c>
    </row>
    <row r="2074" spans="1:11" x14ac:dyDescent="0.2">
      <c r="A2074" t="s">
        <v>649</v>
      </c>
      <c r="B2074" t="s">
        <v>644</v>
      </c>
      <c r="C2074" s="1" t="s">
        <v>196</v>
      </c>
      <c r="D2074" s="1" t="s">
        <v>206</v>
      </c>
      <c r="E2074" s="2"/>
      <c r="F2074" s="3">
        <v>2</v>
      </c>
      <c r="G2074" s="2"/>
      <c r="H2074" s="3">
        <v>4</v>
      </c>
      <c r="I2074" s="68" t="str">
        <f>VLOOKUP(C2074,СПРАВОЧНИК!B:D,2,0)</f>
        <v>США</v>
      </c>
      <c r="J2074" s="68" t="str">
        <f>VLOOKUP(C2074,СПРАВОЧНИК!B:D,3,0)</f>
        <v>ИНОМАРКИ</v>
      </c>
      <c r="K2074" s="69" t="str">
        <f>VLOOKUP(СВОД2023[[#This Row],[ФО]],СПРАВОЧНИК!H:P,2,0)</f>
        <v>Уральский ФО</v>
      </c>
    </row>
    <row r="2075" spans="1:11" x14ac:dyDescent="0.2">
      <c r="A2075" t="s">
        <v>649</v>
      </c>
      <c r="B2075" t="s">
        <v>644</v>
      </c>
      <c r="C2075" s="1" t="s">
        <v>909</v>
      </c>
      <c r="D2075" s="1" t="s">
        <v>1075</v>
      </c>
      <c r="E2075" s="2">
        <v>1</v>
      </c>
      <c r="F2075" s="3"/>
      <c r="G2075" s="2">
        <v>1</v>
      </c>
      <c r="H2075" s="3"/>
      <c r="I2075" s="68" t="str">
        <f>VLOOKUP(C2075,СПРАВОЧНИК!B:D,2,0)</f>
        <v>КИТАЙ</v>
      </c>
      <c r="J2075" s="68" t="str">
        <f>VLOOKUP(C2075,СПРАВОЧНИК!B:D,3,0)</f>
        <v>ИНОМАРКИ</v>
      </c>
      <c r="K2075" s="69" t="str">
        <f>VLOOKUP(СВОД2023[[#This Row],[ФО]],СПРАВОЧНИК!H:P,2,0)</f>
        <v>Уральский ФО</v>
      </c>
    </row>
    <row r="2076" spans="1:11" x14ac:dyDescent="0.2">
      <c r="A2076" t="s">
        <v>649</v>
      </c>
      <c r="B2076" t="s">
        <v>644</v>
      </c>
      <c r="C2076" s="1" t="s">
        <v>909</v>
      </c>
      <c r="D2076" s="1" t="s">
        <v>1006</v>
      </c>
      <c r="E2076" s="2">
        <v>3</v>
      </c>
      <c r="F2076" s="3"/>
      <c r="G2076" s="2">
        <v>5</v>
      </c>
      <c r="H2076" s="3"/>
      <c r="I2076" s="68" t="str">
        <f>VLOOKUP(C2076,СПРАВОЧНИК!B:D,2,0)</f>
        <v>КИТАЙ</v>
      </c>
      <c r="J2076" s="68" t="str">
        <f>VLOOKUP(C2076,СПРАВОЧНИК!B:D,3,0)</f>
        <v>ИНОМАРКИ</v>
      </c>
      <c r="K2076" s="69" t="str">
        <f>VLOOKUP(СВОД2023[[#This Row],[ФО]],СПРАВОЧНИК!H:P,2,0)</f>
        <v>Уральский ФО</v>
      </c>
    </row>
    <row r="2077" spans="1:11" x14ac:dyDescent="0.2">
      <c r="A2077" t="s">
        <v>649</v>
      </c>
      <c r="B2077" t="s">
        <v>644</v>
      </c>
      <c r="C2077" s="1" t="s">
        <v>207</v>
      </c>
      <c r="D2077" s="1" t="s">
        <v>209</v>
      </c>
      <c r="E2077" s="2"/>
      <c r="F2077" s="3"/>
      <c r="G2077" s="2"/>
      <c r="H2077" s="3">
        <v>5</v>
      </c>
      <c r="I2077" s="68" t="str">
        <f>VLOOKUP(C2077,СПРАВОЧНИК!B:D,2,0)</f>
        <v>КИТАЙ</v>
      </c>
      <c r="J2077" s="68" t="str">
        <f>VLOOKUP(C2077,СПРАВОЧНИК!B:D,3,0)</f>
        <v>ИНОМАРКИ</v>
      </c>
      <c r="K2077" s="69" t="str">
        <f>VLOOKUP(СВОД2023[[#This Row],[ФО]],СПРАВОЧНИК!H:P,2,0)</f>
        <v>Уральский ФО</v>
      </c>
    </row>
    <row r="2078" spans="1:11" x14ac:dyDescent="0.2">
      <c r="A2078" t="s">
        <v>649</v>
      </c>
      <c r="B2078" t="s">
        <v>644</v>
      </c>
      <c r="C2078" s="1" t="s">
        <v>207</v>
      </c>
      <c r="D2078" s="1" t="s">
        <v>210</v>
      </c>
      <c r="E2078" s="2">
        <v>2</v>
      </c>
      <c r="F2078" s="3"/>
      <c r="G2078" s="2">
        <v>7</v>
      </c>
      <c r="H2078" s="3">
        <v>1</v>
      </c>
      <c r="I2078" s="68" t="str">
        <f>VLOOKUP(C2078,СПРАВОЧНИК!B:D,2,0)</f>
        <v>КИТАЙ</v>
      </c>
      <c r="J2078" s="68" t="str">
        <f>VLOOKUP(C2078,СПРАВОЧНИК!B:D,3,0)</f>
        <v>ИНОМАРКИ</v>
      </c>
      <c r="K2078" s="69" t="str">
        <f>VLOOKUP(СВОД2023[[#This Row],[ФО]],СПРАВОЧНИК!H:P,2,0)</f>
        <v>Уральский ФО</v>
      </c>
    </row>
    <row r="2079" spans="1:11" x14ac:dyDescent="0.2">
      <c r="A2079" t="s">
        <v>649</v>
      </c>
      <c r="B2079" t="s">
        <v>644</v>
      </c>
      <c r="C2079" s="1" t="s">
        <v>207</v>
      </c>
      <c r="D2079" s="1" t="s">
        <v>213</v>
      </c>
      <c r="E2079" s="2">
        <v>4</v>
      </c>
      <c r="F2079" s="3"/>
      <c r="G2079" s="2">
        <v>15</v>
      </c>
      <c r="H2079" s="3">
        <v>31</v>
      </c>
      <c r="I2079" s="68" t="str">
        <f>VLOOKUP(C2079,СПРАВОЧНИК!B:D,2,0)</f>
        <v>КИТАЙ</v>
      </c>
      <c r="J2079" s="68" t="str">
        <f>VLOOKUP(C2079,СПРАВОЧНИК!B:D,3,0)</f>
        <v>ИНОМАРКИ</v>
      </c>
      <c r="K2079" s="69" t="str">
        <f>VLOOKUP(СВОД2023[[#This Row],[ФО]],СПРАВОЧНИК!H:P,2,0)</f>
        <v>Уральский ФО</v>
      </c>
    </row>
    <row r="2080" spans="1:11" x14ac:dyDescent="0.2">
      <c r="A2080" t="s">
        <v>649</v>
      </c>
      <c r="B2080" t="s">
        <v>644</v>
      </c>
      <c r="C2080" s="1" t="s">
        <v>216</v>
      </c>
      <c r="D2080" s="1" t="s">
        <v>217</v>
      </c>
      <c r="E2080" s="2"/>
      <c r="F2080" s="3">
        <v>2</v>
      </c>
      <c r="G2080" s="2"/>
      <c r="H2080" s="3">
        <v>103</v>
      </c>
      <c r="I2080" s="68" t="str">
        <f>VLOOKUP(C2080,СПРАВОЧНИК!B:D,2,0)</f>
        <v>КИТАЙ</v>
      </c>
      <c r="J2080" s="68" t="str">
        <f>VLOOKUP(C2080,СПРАВОЧНИК!B:D,3,0)</f>
        <v>ИНОМАРКИ</v>
      </c>
      <c r="K2080" s="69" t="str">
        <f>VLOOKUP(СВОД2023[[#This Row],[ФО]],СПРАВОЧНИК!H:P,2,0)</f>
        <v>Уральский ФО</v>
      </c>
    </row>
    <row r="2081" spans="1:11" x14ac:dyDescent="0.2">
      <c r="A2081" t="s">
        <v>649</v>
      </c>
      <c r="B2081" t="s">
        <v>644</v>
      </c>
      <c r="C2081" s="1" t="s">
        <v>216</v>
      </c>
      <c r="D2081" s="1" t="s">
        <v>218</v>
      </c>
      <c r="E2081" s="2">
        <v>80</v>
      </c>
      <c r="F2081" s="3">
        <v>38</v>
      </c>
      <c r="G2081" s="2">
        <v>531</v>
      </c>
      <c r="H2081" s="3">
        <v>228</v>
      </c>
      <c r="I2081" s="68" t="str">
        <f>VLOOKUP(C2081,СПРАВОЧНИК!B:D,2,0)</f>
        <v>КИТАЙ</v>
      </c>
      <c r="J2081" s="68" t="str">
        <f>VLOOKUP(C2081,СПРАВОЧНИК!B:D,3,0)</f>
        <v>ИНОМАРКИ</v>
      </c>
      <c r="K2081" s="69" t="str">
        <f>VLOOKUP(СВОД2023[[#This Row],[ФО]],СПРАВОЧНИК!H:P,2,0)</f>
        <v>Уральский ФО</v>
      </c>
    </row>
    <row r="2082" spans="1:11" x14ac:dyDescent="0.2">
      <c r="A2082" t="s">
        <v>649</v>
      </c>
      <c r="B2082" t="s">
        <v>644</v>
      </c>
      <c r="C2082" s="1" t="s">
        <v>216</v>
      </c>
      <c r="D2082" s="1" t="s">
        <v>219</v>
      </c>
      <c r="E2082" s="2">
        <v>215</v>
      </c>
      <c r="F2082" s="3">
        <v>91</v>
      </c>
      <c r="G2082" s="2">
        <v>1508</v>
      </c>
      <c r="H2082" s="3">
        <v>390</v>
      </c>
      <c r="I2082" s="68" t="str">
        <f>VLOOKUP(C2082,СПРАВОЧНИК!B:D,2,0)</f>
        <v>КИТАЙ</v>
      </c>
      <c r="J2082" s="68" t="str">
        <f>VLOOKUP(C2082,СПРАВОЧНИК!B:D,3,0)</f>
        <v>ИНОМАРКИ</v>
      </c>
      <c r="K2082" s="69" t="str">
        <f>VLOOKUP(СВОД2023[[#This Row],[ФО]],СПРАВОЧНИК!H:P,2,0)</f>
        <v>Уральский ФО</v>
      </c>
    </row>
    <row r="2083" spans="1:11" x14ac:dyDescent="0.2">
      <c r="A2083" t="s">
        <v>649</v>
      </c>
      <c r="B2083" t="s">
        <v>644</v>
      </c>
      <c r="C2083" s="1" t="s">
        <v>216</v>
      </c>
      <c r="D2083" s="1" t="s">
        <v>222</v>
      </c>
      <c r="E2083" s="2"/>
      <c r="F2083" s="3"/>
      <c r="G2083" s="2"/>
      <c r="H2083" s="3">
        <v>2</v>
      </c>
      <c r="I2083" s="68" t="str">
        <f>VLOOKUP(C2083,СПРАВОЧНИК!B:D,2,0)</f>
        <v>КИТАЙ</v>
      </c>
      <c r="J2083" s="68" t="str">
        <f>VLOOKUP(C2083,СПРАВОЧНИК!B:D,3,0)</f>
        <v>ИНОМАРКИ</v>
      </c>
      <c r="K2083" s="69" t="str">
        <f>VLOOKUP(СВОД2023[[#This Row],[ФО]],СПРАВОЧНИК!H:P,2,0)</f>
        <v>Уральский ФО</v>
      </c>
    </row>
    <row r="2084" spans="1:11" x14ac:dyDescent="0.2">
      <c r="A2084" t="s">
        <v>649</v>
      </c>
      <c r="B2084" t="s">
        <v>644</v>
      </c>
      <c r="C2084" s="1" t="s">
        <v>216</v>
      </c>
      <c r="D2084" s="1" t="s">
        <v>224</v>
      </c>
      <c r="E2084" s="2"/>
      <c r="F2084" s="3"/>
      <c r="G2084" s="2">
        <v>3</v>
      </c>
      <c r="H2084" s="3"/>
      <c r="I2084" s="68" t="str">
        <f>VLOOKUP(C2084,СПРАВОЧНИК!B:D,2,0)</f>
        <v>КИТАЙ</v>
      </c>
      <c r="J2084" s="68" t="str">
        <f>VLOOKUP(C2084,СПРАВОЧНИК!B:D,3,0)</f>
        <v>ИНОМАРКИ</v>
      </c>
      <c r="K2084" s="69" t="str">
        <f>VLOOKUP(СВОД2023[[#This Row],[ФО]],СПРАВОЧНИК!H:P,2,0)</f>
        <v>Уральский ФО</v>
      </c>
    </row>
    <row r="2085" spans="1:11" x14ac:dyDescent="0.2">
      <c r="A2085" t="s">
        <v>649</v>
      </c>
      <c r="B2085" t="s">
        <v>644</v>
      </c>
      <c r="C2085" s="1" t="s">
        <v>216</v>
      </c>
      <c r="D2085" s="1" t="s">
        <v>225</v>
      </c>
      <c r="E2085" s="2">
        <v>74</v>
      </c>
      <c r="F2085" s="3"/>
      <c r="G2085" s="2">
        <v>178</v>
      </c>
      <c r="H2085" s="3"/>
      <c r="I2085" s="68" t="str">
        <f>VLOOKUP(C2085,СПРАВОЧНИК!B:D,2,0)</f>
        <v>КИТАЙ</v>
      </c>
      <c r="J2085" s="68" t="str">
        <f>VLOOKUP(C2085,СПРАВОЧНИК!B:D,3,0)</f>
        <v>ИНОМАРКИ</v>
      </c>
      <c r="K2085" s="69" t="str">
        <f>VLOOKUP(СВОД2023[[#This Row],[ФО]],СПРАВОЧНИК!H:P,2,0)</f>
        <v>Уральский ФО</v>
      </c>
    </row>
    <row r="2086" spans="1:11" x14ac:dyDescent="0.2">
      <c r="A2086" t="s">
        <v>649</v>
      </c>
      <c r="B2086" t="s">
        <v>644</v>
      </c>
      <c r="C2086" s="1" t="s">
        <v>216</v>
      </c>
      <c r="D2086" s="1" t="s">
        <v>226</v>
      </c>
      <c r="E2086" s="2"/>
      <c r="F2086" s="3"/>
      <c r="G2086" s="2">
        <v>1</v>
      </c>
      <c r="H2086" s="3"/>
      <c r="I2086" s="68" t="str">
        <f>VLOOKUP(C2086,СПРАВОЧНИК!B:D,2,0)</f>
        <v>КИТАЙ</v>
      </c>
      <c r="J2086" s="68" t="str">
        <f>VLOOKUP(C2086,СПРАВОЧНИК!B:D,3,0)</f>
        <v>ИНОМАРКИ</v>
      </c>
      <c r="K2086" s="69" t="str">
        <f>VLOOKUP(СВОД2023[[#This Row],[ФО]],СПРАВОЧНИК!H:P,2,0)</f>
        <v>Уральский ФО</v>
      </c>
    </row>
    <row r="2087" spans="1:11" x14ac:dyDescent="0.2">
      <c r="A2087" t="s">
        <v>649</v>
      </c>
      <c r="B2087" t="s">
        <v>644</v>
      </c>
      <c r="C2087" s="1" t="s">
        <v>216</v>
      </c>
      <c r="D2087" s="1" t="s">
        <v>228</v>
      </c>
      <c r="E2087" s="2">
        <v>137</v>
      </c>
      <c r="F2087" s="3">
        <v>37</v>
      </c>
      <c r="G2087" s="2">
        <v>477</v>
      </c>
      <c r="H2087" s="3">
        <v>162</v>
      </c>
      <c r="I2087" s="68" t="str">
        <f>VLOOKUP(C2087,СПРАВОЧНИК!B:D,2,0)</f>
        <v>КИТАЙ</v>
      </c>
      <c r="J2087" s="68" t="str">
        <f>VLOOKUP(C2087,СПРАВОЧНИК!B:D,3,0)</f>
        <v>ИНОМАРКИ</v>
      </c>
      <c r="K2087" s="69" t="str">
        <f>VLOOKUP(СВОД2023[[#This Row],[ФО]],СПРАВОЧНИК!H:P,2,0)</f>
        <v>Уральский ФО</v>
      </c>
    </row>
    <row r="2088" spans="1:11" x14ac:dyDescent="0.2">
      <c r="A2088" t="s">
        <v>649</v>
      </c>
      <c r="B2088" t="s">
        <v>644</v>
      </c>
      <c r="C2088" s="1" t="s">
        <v>216</v>
      </c>
      <c r="D2088" s="1" t="s">
        <v>229</v>
      </c>
      <c r="E2088" s="2">
        <v>2</v>
      </c>
      <c r="F2088" s="3"/>
      <c r="G2088" s="2">
        <v>7</v>
      </c>
      <c r="H2088" s="3"/>
      <c r="I2088" s="68" t="str">
        <f>VLOOKUP(C2088,СПРАВОЧНИК!B:D,2,0)</f>
        <v>КИТАЙ</v>
      </c>
      <c r="J2088" s="68" t="str">
        <f>VLOOKUP(C2088,СПРАВОЧНИК!B:D,3,0)</f>
        <v>ИНОМАРКИ</v>
      </c>
      <c r="K2088" s="69" t="str">
        <f>VLOOKUP(СВОД2023[[#This Row],[ФО]],СПРАВОЧНИК!H:P,2,0)</f>
        <v>Уральский ФО</v>
      </c>
    </row>
    <row r="2089" spans="1:11" x14ac:dyDescent="0.2">
      <c r="A2089" t="s">
        <v>649</v>
      </c>
      <c r="B2089" t="s">
        <v>644</v>
      </c>
      <c r="C2089" s="1" t="s">
        <v>216</v>
      </c>
      <c r="D2089" s="1" t="s">
        <v>230</v>
      </c>
      <c r="E2089" s="2">
        <v>12</v>
      </c>
      <c r="F2089" s="3"/>
      <c r="G2089" s="2">
        <v>29</v>
      </c>
      <c r="H2089" s="3"/>
      <c r="I2089" s="68" t="str">
        <f>VLOOKUP(C2089,СПРАВОЧНИК!B:D,2,0)</f>
        <v>КИТАЙ</v>
      </c>
      <c r="J2089" s="68" t="str">
        <f>VLOOKUP(C2089,СПРАВОЧНИК!B:D,3,0)</f>
        <v>ИНОМАРКИ</v>
      </c>
      <c r="K2089" s="69" t="str">
        <f>VLOOKUP(СВОД2023[[#This Row],[ФО]],СПРАВОЧНИК!H:P,2,0)</f>
        <v>Уральский ФО</v>
      </c>
    </row>
    <row r="2090" spans="1:11" x14ac:dyDescent="0.2">
      <c r="A2090" t="s">
        <v>649</v>
      </c>
      <c r="B2090" t="s">
        <v>644</v>
      </c>
      <c r="C2090" s="1" t="s">
        <v>231</v>
      </c>
      <c r="D2090" s="1" t="s">
        <v>232</v>
      </c>
      <c r="E2090" s="2">
        <v>2</v>
      </c>
      <c r="F2090" s="3"/>
      <c r="G2090" s="2">
        <v>4</v>
      </c>
      <c r="H2090" s="3">
        <v>1</v>
      </c>
      <c r="I2090" s="68" t="str">
        <f>VLOOKUP(C2090,СПРАВОЧНИК!B:D,2,0)</f>
        <v>КОРЕЯ</v>
      </c>
      <c r="J2090" s="68" t="str">
        <f>VLOOKUP(C2090,СПРАВОЧНИК!B:D,3,0)</f>
        <v>ИНОМАРКИ</v>
      </c>
      <c r="K2090" s="69" t="str">
        <f>VLOOKUP(СВОД2023[[#This Row],[ФО]],СПРАВОЧНИК!H:P,2,0)</f>
        <v>Уральский ФО</v>
      </c>
    </row>
    <row r="2091" spans="1:11" x14ac:dyDescent="0.2">
      <c r="A2091" t="s">
        <v>649</v>
      </c>
      <c r="B2091" t="s">
        <v>644</v>
      </c>
      <c r="C2091" s="1" t="s">
        <v>231</v>
      </c>
      <c r="D2091" s="1" t="s">
        <v>233</v>
      </c>
      <c r="E2091" s="2"/>
      <c r="F2091" s="3"/>
      <c r="G2091" s="2">
        <v>1</v>
      </c>
      <c r="H2091" s="3">
        <v>2</v>
      </c>
      <c r="I2091" s="68" t="str">
        <f>VLOOKUP(C2091,СПРАВОЧНИК!B:D,2,0)</f>
        <v>КОРЕЯ</v>
      </c>
      <c r="J2091" s="68" t="str">
        <f>VLOOKUP(C2091,СПРАВОЧНИК!B:D,3,0)</f>
        <v>ИНОМАРКИ</v>
      </c>
      <c r="K2091" s="69" t="str">
        <f>VLOOKUP(СВОД2023[[#This Row],[ФО]],СПРАВОЧНИК!H:P,2,0)</f>
        <v>Уральский ФО</v>
      </c>
    </row>
    <row r="2092" spans="1:11" x14ac:dyDescent="0.2">
      <c r="A2092" t="s">
        <v>649</v>
      </c>
      <c r="B2092" t="s">
        <v>644</v>
      </c>
      <c r="C2092" s="1" t="s">
        <v>231</v>
      </c>
      <c r="D2092" s="1" t="s">
        <v>234</v>
      </c>
      <c r="E2092" s="2"/>
      <c r="F2092" s="3">
        <v>1</v>
      </c>
      <c r="G2092" s="2"/>
      <c r="H2092" s="3">
        <v>1</v>
      </c>
      <c r="I2092" s="68" t="str">
        <f>VLOOKUP(C2092,СПРАВОЧНИК!B:D,2,0)</f>
        <v>КОРЕЯ</v>
      </c>
      <c r="J2092" s="68" t="str">
        <f>VLOOKUP(C2092,СПРАВОЧНИК!B:D,3,0)</f>
        <v>ИНОМАРКИ</v>
      </c>
      <c r="K2092" s="69" t="str">
        <f>VLOOKUP(СВОД2023[[#This Row],[ФО]],СПРАВОЧНИК!H:P,2,0)</f>
        <v>Уральский ФО</v>
      </c>
    </row>
    <row r="2093" spans="1:11" x14ac:dyDescent="0.2">
      <c r="A2093" t="s">
        <v>649</v>
      </c>
      <c r="B2093" t="s">
        <v>644</v>
      </c>
      <c r="C2093" s="1" t="s">
        <v>231</v>
      </c>
      <c r="D2093" s="1" t="s">
        <v>235</v>
      </c>
      <c r="E2093" s="2">
        <v>5</v>
      </c>
      <c r="F2093" s="3">
        <v>3</v>
      </c>
      <c r="G2093" s="2">
        <v>22</v>
      </c>
      <c r="H2093" s="3">
        <v>16</v>
      </c>
      <c r="I2093" s="68" t="str">
        <f>VLOOKUP(C2093,СПРАВОЧНИК!B:D,2,0)</f>
        <v>КОРЕЯ</v>
      </c>
      <c r="J2093" s="68" t="str">
        <f>VLOOKUP(C2093,СПРАВОЧНИК!B:D,3,0)</f>
        <v>ИНОМАРКИ</v>
      </c>
      <c r="K2093" s="69" t="str">
        <f>VLOOKUP(СВОД2023[[#This Row],[ФО]],СПРАВОЧНИК!H:P,2,0)</f>
        <v>Уральский ФО</v>
      </c>
    </row>
    <row r="2094" spans="1:11" x14ac:dyDescent="0.2">
      <c r="A2094" t="s">
        <v>649</v>
      </c>
      <c r="B2094" t="s">
        <v>644</v>
      </c>
      <c r="C2094" s="1" t="s">
        <v>231</v>
      </c>
      <c r="D2094" s="1" t="s">
        <v>236</v>
      </c>
      <c r="E2094" s="2">
        <v>3</v>
      </c>
      <c r="F2094" s="3">
        <v>3</v>
      </c>
      <c r="G2094" s="2">
        <v>16</v>
      </c>
      <c r="H2094" s="3">
        <v>25</v>
      </c>
      <c r="I2094" s="68" t="str">
        <f>VLOOKUP(C2094,СПРАВОЧНИК!B:D,2,0)</f>
        <v>КОРЕЯ</v>
      </c>
      <c r="J2094" s="68" t="str">
        <f>VLOOKUP(C2094,СПРАВОЧНИК!B:D,3,0)</f>
        <v>ИНОМАРКИ</v>
      </c>
      <c r="K2094" s="69" t="str">
        <f>VLOOKUP(СВОД2023[[#This Row],[ФО]],СПРАВОЧНИК!H:P,2,0)</f>
        <v>Уральский ФО</v>
      </c>
    </row>
    <row r="2095" spans="1:11" x14ac:dyDescent="0.2">
      <c r="A2095" t="s">
        <v>649</v>
      </c>
      <c r="B2095" t="s">
        <v>644</v>
      </c>
      <c r="C2095" s="1" t="s">
        <v>237</v>
      </c>
      <c r="D2095" s="1" t="s">
        <v>238</v>
      </c>
      <c r="E2095" s="2"/>
      <c r="F2095" s="3"/>
      <c r="G2095" s="2"/>
      <c r="H2095" s="3">
        <v>2</v>
      </c>
      <c r="I2095" s="68" t="str">
        <f>VLOOKUP(C2095,СПРАВОЧНИК!B:D,2,0)</f>
        <v>США</v>
      </c>
      <c r="J2095" s="68" t="str">
        <f>VLOOKUP(C2095,СПРАВОЧНИК!B:D,3,0)</f>
        <v>ИНОМАРКИ</v>
      </c>
      <c r="K2095" s="69" t="str">
        <f>VLOOKUP(СВОД2023[[#This Row],[ФО]],СПРАВОЧНИК!H:P,2,0)</f>
        <v>Уральский ФО</v>
      </c>
    </row>
    <row r="2096" spans="1:11" x14ac:dyDescent="0.2">
      <c r="A2096" t="s">
        <v>649</v>
      </c>
      <c r="B2096" t="s">
        <v>644</v>
      </c>
      <c r="C2096" s="1" t="s">
        <v>237</v>
      </c>
      <c r="D2096" s="1" t="s">
        <v>240</v>
      </c>
      <c r="E2096" s="2">
        <v>1</v>
      </c>
      <c r="F2096" s="3"/>
      <c r="G2096" s="2">
        <v>1</v>
      </c>
      <c r="H2096" s="3"/>
      <c r="I2096" s="68" t="str">
        <f>VLOOKUP(C2096,СПРАВОЧНИК!B:D,2,0)</f>
        <v>США</v>
      </c>
      <c r="J2096" s="68" t="str">
        <f>VLOOKUP(C2096,СПРАВОЧНИК!B:D,3,0)</f>
        <v>ИНОМАРКИ</v>
      </c>
      <c r="K2096" s="69" t="str">
        <f>VLOOKUP(СВОД2023[[#This Row],[ФО]],СПРАВОЧНИК!H:P,2,0)</f>
        <v>Уральский ФО</v>
      </c>
    </row>
    <row r="2097" spans="1:11" x14ac:dyDescent="0.2">
      <c r="A2097" t="s">
        <v>649</v>
      </c>
      <c r="B2097" t="s">
        <v>644</v>
      </c>
      <c r="C2097" s="1" t="s">
        <v>241</v>
      </c>
      <c r="D2097" s="1" t="s">
        <v>242</v>
      </c>
      <c r="E2097" s="2">
        <v>78</v>
      </c>
      <c r="F2097" s="3">
        <v>1</v>
      </c>
      <c r="G2097" s="2">
        <v>318</v>
      </c>
      <c r="H2097" s="3">
        <v>1</v>
      </c>
      <c r="I2097" s="68" t="str">
        <f>VLOOKUP(C2097,СПРАВОЧНИК!B:D,2,0)</f>
        <v>КИТАЙ</v>
      </c>
      <c r="J2097" s="68" t="str">
        <f>VLOOKUP(C2097,СПРАВОЧНИК!B:D,3,0)</f>
        <v>ИНОМАРКИ</v>
      </c>
      <c r="K2097" s="69" t="str">
        <f>VLOOKUP(СВОД2023[[#This Row],[ФО]],СПРАВОЧНИК!H:P,2,0)</f>
        <v>Уральский ФО</v>
      </c>
    </row>
    <row r="2098" spans="1:11" x14ac:dyDescent="0.2">
      <c r="A2098" t="s">
        <v>649</v>
      </c>
      <c r="B2098" t="s">
        <v>644</v>
      </c>
      <c r="C2098" s="1" t="s">
        <v>241</v>
      </c>
      <c r="D2098" s="1" t="s">
        <v>243</v>
      </c>
      <c r="E2098" s="2">
        <v>75</v>
      </c>
      <c r="F2098" s="3">
        <v>27</v>
      </c>
      <c r="G2098" s="2">
        <v>415</v>
      </c>
      <c r="H2098" s="3">
        <v>204</v>
      </c>
      <c r="I2098" s="68" t="str">
        <f>VLOOKUP(C2098,СПРАВОЧНИК!B:D,2,0)</f>
        <v>КИТАЙ</v>
      </c>
      <c r="J2098" s="68" t="str">
        <f>VLOOKUP(C2098,СПРАВОЧНИК!B:D,3,0)</f>
        <v>ИНОМАРКИ</v>
      </c>
      <c r="K2098" s="69" t="str">
        <f>VLOOKUP(СВОД2023[[#This Row],[ФО]],СПРАВОЧНИК!H:P,2,0)</f>
        <v>Уральский ФО</v>
      </c>
    </row>
    <row r="2099" spans="1:11" x14ac:dyDescent="0.2">
      <c r="A2099" t="s">
        <v>649</v>
      </c>
      <c r="B2099" t="s">
        <v>644</v>
      </c>
      <c r="C2099" s="1" t="s">
        <v>241</v>
      </c>
      <c r="D2099" s="1" t="s">
        <v>244</v>
      </c>
      <c r="E2099" s="2">
        <v>73</v>
      </c>
      <c r="F2099" s="3">
        <v>19</v>
      </c>
      <c r="G2099" s="2">
        <v>522</v>
      </c>
      <c r="H2099" s="3">
        <v>164</v>
      </c>
      <c r="I2099" s="68" t="str">
        <f>VLOOKUP(C2099,СПРАВОЧНИК!B:D,2,0)</f>
        <v>КИТАЙ</v>
      </c>
      <c r="J2099" s="68" t="str">
        <f>VLOOKUP(C2099,СПРАВОЧНИК!B:D,3,0)</f>
        <v>ИНОМАРКИ</v>
      </c>
      <c r="K2099" s="69" t="str">
        <f>VLOOKUP(СВОД2023[[#This Row],[ФО]],СПРАВОЧНИК!H:P,2,0)</f>
        <v>Уральский ФО</v>
      </c>
    </row>
    <row r="2100" spans="1:11" x14ac:dyDescent="0.2">
      <c r="A2100" t="s">
        <v>649</v>
      </c>
      <c r="B2100" t="s">
        <v>644</v>
      </c>
      <c r="C2100" s="1" t="s">
        <v>241</v>
      </c>
      <c r="D2100" s="1" t="s">
        <v>245</v>
      </c>
      <c r="E2100" s="2"/>
      <c r="F2100" s="3"/>
      <c r="G2100" s="2"/>
      <c r="H2100" s="3">
        <v>1</v>
      </c>
      <c r="I2100" s="68" t="str">
        <f>VLOOKUP(C2100,СПРАВОЧНИК!B:D,2,0)</f>
        <v>КИТАЙ</v>
      </c>
      <c r="J2100" s="68" t="str">
        <f>VLOOKUP(C2100,СПРАВОЧНИК!B:D,3,0)</f>
        <v>ИНОМАРКИ</v>
      </c>
      <c r="K2100" s="69" t="str">
        <f>VLOOKUP(СВОД2023[[#This Row],[ФО]],СПРАВОЧНИК!H:P,2,0)</f>
        <v>Уральский ФО</v>
      </c>
    </row>
    <row r="2101" spans="1:11" x14ac:dyDescent="0.2">
      <c r="A2101" t="s">
        <v>649</v>
      </c>
      <c r="B2101" t="s">
        <v>644</v>
      </c>
      <c r="C2101" s="1" t="s">
        <v>241</v>
      </c>
      <c r="D2101" s="1" t="s">
        <v>246</v>
      </c>
      <c r="E2101" s="2">
        <v>1</v>
      </c>
      <c r="F2101" s="3"/>
      <c r="G2101" s="2">
        <v>4</v>
      </c>
      <c r="H2101" s="3"/>
      <c r="I2101" s="68" t="str">
        <f>VLOOKUP(C2101,СПРАВОЧНИК!B:D,2,0)</f>
        <v>КИТАЙ</v>
      </c>
      <c r="J2101" s="68" t="str">
        <f>VLOOKUP(C2101,СПРАВОЧНИК!B:D,3,0)</f>
        <v>ИНОМАРКИ</v>
      </c>
      <c r="K2101" s="69" t="str">
        <f>VLOOKUP(СВОД2023[[#This Row],[ФО]],СПРАВОЧНИК!H:P,2,0)</f>
        <v>Уральский ФО</v>
      </c>
    </row>
    <row r="2102" spans="1:11" x14ac:dyDescent="0.2">
      <c r="A2102" t="s">
        <v>649</v>
      </c>
      <c r="B2102" t="s">
        <v>644</v>
      </c>
      <c r="C2102" s="1" t="s">
        <v>241</v>
      </c>
      <c r="D2102" s="1" t="s">
        <v>247</v>
      </c>
      <c r="E2102" s="2">
        <v>18</v>
      </c>
      <c r="F2102" s="3">
        <v>9</v>
      </c>
      <c r="G2102" s="2">
        <v>104</v>
      </c>
      <c r="H2102" s="3">
        <v>72</v>
      </c>
      <c r="I2102" s="68" t="str">
        <f>VLOOKUP(C2102,СПРАВОЧНИК!B:D,2,0)</f>
        <v>КИТАЙ</v>
      </c>
      <c r="J2102" s="68" t="str">
        <f>VLOOKUP(C2102,СПРАВОЧНИК!B:D,3,0)</f>
        <v>ИНОМАРКИ</v>
      </c>
      <c r="K2102" s="69" t="str">
        <f>VLOOKUP(СВОД2023[[#This Row],[ФО]],СПРАВОЧНИК!H:P,2,0)</f>
        <v>Уральский ФО</v>
      </c>
    </row>
    <row r="2103" spans="1:11" x14ac:dyDescent="0.2">
      <c r="A2103" t="s">
        <v>649</v>
      </c>
      <c r="B2103" t="s">
        <v>644</v>
      </c>
      <c r="C2103" s="1" t="s">
        <v>241</v>
      </c>
      <c r="D2103" s="1" t="s">
        <v>248</v>
      </c>
      <c r="E2103" s="2">
        <v>474</v>
      </c>
      <c r="F2103" s="3">
        <v>48</v>
      </c>
      <c r="G2103" s="2">
        <v>1527</v>
      </c>
      <c r="H2103" s="3">
        <v>385</v>
      </c>
      <c r="I2103" s="68" t="str">
        <f>VLOOKUP(C2103,СПРАВОЧНИК!B:D,2,0)</f>
        <v>КИТАЙ</v>
      </c>
      <c r="J2103" s="68" t="str">
        <f>VLOOKUP(C2103,СПРАВОЧНИК!B:D,3,0)</f>
        <v>ИНОМАРКИ</v>
      </c>
      <c r="K2103" s="69" t="str">
        <f>VLOOKUP(СВОД2023[[#This Row],[ФО]],СПРАВОЧНИК!H:P,2,0)</f>
        <v>Уральский ФО</v>
      </c>
    </row>
    <row r="2104" spans="1:11" x14ac:dyDescent="0.2">
      <c r="A2104" t="s">
        <v>649</v>
      </c>
      <c r="B2104" t="s">
        <v>644</v>
      </c>
      <c r="C2104" s="1" t="s">
        <v>250</v>
      </c>
      <c r="D2104" s="1" t="s">
        <v>251</v>
      </c>
      <c r="E2104" s="2">
        <v>1</v>
      </c>
      <c r="F2104" s="3"/>
      <c r="G2104" s="2">
        <v>5</v>
      </c>
      <c r="H2104" s="3"/>
      <c r="I2104" s="68" t="str">
        <f>VLOOKUP(C2104,СПРАВОЧНИК!B:D,2,0)</f>
        <v>КИТАЙ</v>
      </c>
      <c r="J2104" s="68" t="str">
        <f>VLOOKUP(C2104,СПРАВОЧНИК!B:D,3,0)</f>
        <v>ИНОМАРКИ</v>
      </c>
      <c r="K2104" s="69" t="str">
        <f>VLOOKUP(СВОД2023[[#This Row],[ФО]],СПРАВОЧНИК!H:P,2,0)</f>
        <v>Уральский ФО</v>
      </c>
    </row>
    <row r="2105" spans="1:11" x14ac:dyDescent="0.2">
      <c r="A2105" t="s">
        <v>649</v>
      </c>
      <c r="B2105" t="s">
        <v>644</v>
      </c>
      <c r="C2105" s="1" t="s">
        <v>252</v>
      </c>
      <c r="D2105" s="1" t="s">
        <v>253</v>
      </c>
      <c r="E2105" s="2">
        <v>1</v>
      </c>
      <c r="F2105" s="3"/>
      <c r="G2105" s="2">
        <v>3</v>
      </c>
      <c r="H2105" s="3"/>
      <c r="I2105" s="68" t="str">
        <f>VLOOKUP(C2105,СПРАВОЧНИК!B:D,2,0)</f>
        <v>ЯПОНИЯ</v>
      </c>
      <c r="J2105" s="68" t="str">
        <f>VLOOKUP(C2105,СПРАВОЧНИК!B:D,3,0)</f>
        <v>ИНОМАРКИ</v>
      </c>
      <c r="K2105" s="69" t="str">
        <f>VLOOKUP(СВОД2023[[#This Row],[ФО]],СПРАВОЧНИК!H:P,2,0)</f>
        <v>Уральский ФО</v>
      </c>
    </row>
    <row r="2106" spans="1:11" x14ac:dyDescent="0.2">
      <c r="A2106" t="s">
        <v>649</v>
      </c>
      <c r="B2106" t="s">
        <v>644</v>
      </c>
      <c r="C2106" s="1" t="s">
        <v>252</v>
      </c>
      <c r="D2106" s="1" t="s">
        <v>254</v>
      </c>
      <c r="E2106" s="2"/>
      <c r="F2106" s="3">
        <v>1</v>
      </c>
      <c r="G2106" s="2">
        <v>1</v>
      </c>
      <c r="H2106" s="3">
        <v>1</v>
      </c>
      <c r="I2106" s="68" t="str">
        <f>VLOOKUP(C2106,СПРАВОЧНИК!B:D,2,0)</f>
        <v>ЯПОНИЯ</v>
      </c>
      <c r="J2106" s="68" t="str">
        <f>VLOOKUP(C2106,СПРАВОЧНИК!B:D,3,0)</f>
        <v>ИНОМАРКИ</v>
      </c>
      <c r="K2106" s="69" t="str">
        <f>VLOOKUP(СВОД2023[[#This Row],[ФО]],СПРАВОЧНИК!H:P,2,0)</f>
        <v>Уральский ФО</v>
      </c>
    </row>
    <row r="2107" spans="1:11" x14ac:dyDescent="0.2">
      <c r="A2107" t="s">
        <v>649</v>
      </c>
      <c r="B2107" t="s">
        <v>644</v>
      </c>
      <c r="C2107" s="1" t="s">
        <v>252</v>
      </c>
      <c r="D2107" s="1" t="s">
        <v>255</v>
      </c>
      <c r="E2107" s="2">
        <v>4</v>
      </c>
      <c r="F2107" s="3">
        <v>2</v>
      </c>
      <c r="G2107" s="2">
        <v>9</v>
      </c>
      <c r="H2107" s="3">
        <v>27</v>
      </c>
      <c r="I2107" s="68" t="str">
        <f>VLOOKUP(C2107,СПРАВОЧНИК!B:D,2,0)</f>
        <v>ЯПОНИЯ</v>
      </c>
      <c r="J2107" s="68" t="str">
        <f>VLOOKUP(C2107,СПРАВОЧНИК!B:D,3,0)</f>
        <v>ИНОМАРКИ</v>
      </c>
      <c r="K2107" s="69" t="str">
        <f>VLOOKUP(СВОД2023[[#This Row],[ФО]],СПРАВОЧНИК!H:P,2,0)</f>
        <v>Уральский ФО</v>
      </c>
    </row>
    <row r="2108" spans="1:11" x14ac:dyDescent="0.2">
      <c r="A2108" t="s">
        <v>649</v>
      </c>
      <c r="B2108" t="s">
        <v>644</v>
      </c>
      <c r="C2108" s="1" t="s">
        <v>252</v>
      </c>
      <c r="D2108" s="1" t="s">
        <v>256</v>
      </c>
      <c r="E2108" s="2"/>
      <c r="F2108" s="3"/>
      <c r="G2108" s="2">
        <v>1</v>
      </c>
      <c r="H2108" s="3">
        <v>1</v>
      </c>
      <c r="I2108" s="68" t="str">
        <f>VLOOKUP(C2108,СПРАВОЧНИК!B:D,2,0)</f>
        <v>ЯПОНИЯ</v>
      </c>
      <c r="J2108" s="68" t="str">
        <f>VLOOKUP(C2108,СПРАВОЧНИК!B:D,3,0)</f>
        <v>ИНОМАРКИ</v>
      </c>
      <c r="K2108" s="69" t="str">
        <f>VLOOKUP(СВОД2023[[#This Row],[ФО]],СПРАВОЧНИК!H:P,2,0)</f>
        <v>Уральский ФО</v>
      </c>
    </row>
    <row r="2109" spans="1:11" x14ac:dyDescent="0.2">
      <c r="A2109" t="s">
        <v>649</v>
      </c>
      <c r="B2109" t="s">
        <v>644</v>
      </c>
      <c r="C2109" s="1" t="s">
        <v>252</v>
      </c>
      <c r="D2109" s="1" t="s">
        <v>257</v>
      </c>
      <c r="E2109" s="2"/>
      <c r="F2109" s="3"/>
      <c r="G2109" s="2">
        <v>2</v>
      </c>
      <c r="H2109" s="3"/>
      <c r="I2109" s="68" t="str">
        <f>VLOOKUP(C2109,СПРАВОЧНИК!B:D,2,0)</f>
        <v>ЯПОНИЯ</v>
      </c>
      <c r="J2109" s="68" t="str">
        <f>VLOOKUP(C2109,СПРАВОЧНИК!B:D,3,0)</f>
        <v>ИНОМАРКИ</v>
      </c>
      <c r="K2109" s="69" t="str">
        <f>VLOOKUP(СВОД2023[[#This Row],[ФО]],СПРАВОЧНИК!H:P,2,0)</f>
        <v>Уральский ФО</v>
      </c>
    </row>
    <row r="2110" spans="1:11" x14ac:dyDescent="0.2">
      <c r="A2110" t="s">
        <v>649</v>
      </c>
      <c r="B2110" t="s">
        <v>644</v>
      </c>
      <c r="C2110" s="1" t="s">
        <v>252</v>
      </c>
      <c r="D2110" s="1" t="s">
        <v>690</v>
      </c>
      <c r="E2110" s="2">
        <v>2</v>
      </c>
      <c r="F2110" s="3"/>
      <c r="G2110" s="2">
        <v>2</v>
      </c>
      <c r="H2110" s="3"/>
      <c r="I2110" s="68" t="str">
        <f>VLOOKUP(C2110,СПРАВОЧНИК!B:D,2,0)</f>
        <v>ЯПОНИЯ</v>
      </c>
      <c r="J2110" s="68" t="str">
        <f>VLOOKUP(C2110,СПРАВОЧНИК!B:D,3,0)</f>
        <v>ИНОМАРКИ</v>
      </c>
      <c r="K2110" s="69" t="str">
        <f>VLOOKUP(СВОД2023[[#This Row],[ФО]],СПРАВОЧНИК!H:P,2,0)</f>
        <v>Уральский ФО</v>
      </c>
    </row>
    <row r="2111" spans="1:11" x14ac:dyDescent="0.2">
      <c r="A2111" t="s">
        <v>649</v>
      </c>
      <c r="B2111" t="s">
        <v>644</v>
      </c>
      <c r="C2111" s="1" t="s">
        <v>252</v>
      </c>
      <c r="D2111" s="1" t="s">
        <v>259</v>
      </c>
      <c r="E2111" s="2"/>
      <c r="F2111" s="3"/>
      <c r="G2111" s="2">
        <v>2</v>
      </c>
      <c r="H2111" s="3"/>
      <c r="I2111" s="68" t="str">
        <f>VLOOKUP(C2111,СПРАВОЧНИК!B:D,2,0)</f>
        <v>ЯПОНИЯ</v>
      </c>
      <c r="J2111" s="68" t="str">
        <f>VLOOKUP(C2111,СПРАВОЧНИК!B:D,3,0)</f>
        <v>ИНОМАРКИ</v>
      </c>
      <c r="K2111" s="69" t="str">
        <f>VLOOKUP(СВОД2023[[#This Row],[ФО]],СПРАВОЧНИК!H:P,2,0)</f>
        <v>Уральский ФО</v>
      </c>
    </row>
    <row r="2112" spans="1:11" x14ac:dyDescent="0.2">
      <c r="A2112" t="s">
        <v>649</v>
      </c>
      <c r="B2112" t="s">
        <v>644</v>
      </c>
      <c r="C2112" s="1" t="s">
        <v>252</v>
      </c>
      <c r="D2112" s="1" t="s">
        <v>261</v>
      </c>
      <c r="E2112" s="2"/>
      <c r="F2112" s="3"/>
      <c r="G2112" s="2">
        <v>4</v>
      </c>
      <c r="H2112" s="3"/>
      <c r="I2112" s="68" t="str">
        <f>VLOOKUP(C2112,СПРАВОЧНИК!B:D,2,0)</f>
        <v>ЯПОНИЯ</v>
      </c>
      <c r="J2112" s="68" t="str">
        <f>VLOOKUP(C2112,СПРАВОЧНИК!B:D,3,0)</f>
        <v>ИНОМАРКИ</v>
      </c>
      <c r="K2112" s="69" t="str">
        <f>VLOOKUP(СВОД2023[[#This Row],[ФО]],СПРАВОЧНИК!H:P,2,0)</f>
        <v>Уральский ФО</v>
      </c>
    </row>
    <row r="2113" spans="1:11" x14ac:dyDescent="0.2">
      <c r="A2113" t="s">
        <v>649</v>
      </c>
      <c r="B2113" t="s">
        <v>644</v>
      </c>
      <c r="C2113" s="1" t="s">
        <v>252</v>
      </c>
      <c r="D2113" s="1" t="s">
        <v>265</v>
      </c>
      <c r="E2113" s="2"/>
      <c r="F2113" s="3"/>
      <c r="G2113" s="2"/>
      <c r="H2113" s="3">
        <v>1</v>
      </c>
      <c r="I2113" s="68" t="str">
        <f>VLOOKUP(C2113,СПРАВОЧНИК!B:D,2,0)</f>
        <v>ЯПОНИЯ</v>
      </c>
      <c r="J2113" s="68" t="str">
        <f>VLOOKUP(C2113,СПРАВОЧНИК!B:D,3,0)</f>
        <v>ИНОМАРКИ</v>
      </c>
      <c r="K2113" s="69" t="str">
        <f>VLOOKUP(СВОД2023[[#This Row],[ФО]],СПРАВОЧНИК!H:P,2,0)</f>
        <v>Уральский ФО</v>
      </c>
    </row>
    <row r="2114" spans="1:11" x14ac:dyDescent="0.2">
      <c r="A2114" t="s">
        <v>649</v>
      </c>
      <c r="B2114" t="s">
        <v>644</v>
      </c>
      <c r="C2114" s="1" t="s">
        <v>252</v>
      </c>
      <c r="D2114" s="1" t="s">
        <v>705</v>
      </c>
      <c r="E2114" s="2"/>
      <c r="F2114" s="3"/>
      <c r="G2114" s="2">
        <v>1</v>
      </c>
      <c r="H2114" s="3"/>
      <c r="I2114" s="68" t="str">
        <f>VLOOKUP(C2114,СПРАВОЧНИК!B:D,2,0)</f>
        <v>ЯПОНИЯ</v>
      </c>
      <c r="J2114" s="68" t="str">
        <f>VLOOKUP(C2114,СПРАВОЧНИК!B:D,3,0)</f>
        <v>ИНОМАРКИ</v>
      </c>
      <c r="K2114" s="69" t="str">
        <f>VLOOKUP(СВОД2023[[#This Row],[ФО]],СПРАВОЧНИК!H:P,2,0)</f>
        <v>Уральский ФО</v>
      </c>
    </row>
    <row r="2115" spans="1:11" x14ac:dyDescent="0.2">
      <c r="A2115" t="s">
        <v>649</v>
      </c>
      <c r="B2115" t="s">
        <v>644</v>
      </c>
      <c r="C2115" s="1" t="s">
        <v>252</v>
      </c>
      <c r="D2115" s="1" t="s">
        <v>271</v>
      </c>
      <c r="E2115" s="2"/>
      <c r="F2115" s="3"/>
      <c r="G2115" s="2">
        <v>1</v>
      </c>
      <c r="H2115" s="3">
        <v>1</v>
      </c>
      <c r="I2115" s="68" t="str">
        <f>VLOOKUP(C2115,СПРАВОЧНИК!B:D,2,0)</f>
        <v>ЯПОНИЯ</v>
      </c>
      <c r="J2115" s="68" t="str">
        <f>VLOOKUP(C2115,СПРАВОЧНИК!B:D,3,0)</f>
        <v>ИНОМАРКИ</v>
      </c>
      <c r="K2115" s="69" t="str">
        <f>VLOOKUP(СВОД2023[[#This Row],[ФО]],СПРАВОЧНИК!H:P,2,0)</f>
        <v>Уральский ФО</v>
      </c>
    </row>
    <row r="2116" spans="1:11" x14ac:dyDescent="0.2">
      <c r="A2116" t="s">
        <v>649</v>
      </c>
      <c r="B2116" t="s">
        <v>644</v>
      </c>
      <c r="C2116" s="1" t="s">
        <v>273</v>
      </c>
      <c r="D2116" s="1" t="s">
        <v>274</v>
      </c>
      <c r="E2116" s="2">
        <v>3</v>
      </c>
      <c r="F2116" s="3"/>
      <c r="G2116" s="2">
        <v>10</v>
      </c>
      <c r="H2116" s="3"/>
      <c r="I2116" s="68" t="str">
        <f>VLOOKUP(C2116,СПРАВОЧНИК!B:D,2,0)</f>
        <v>КИТАЙ</v>
      </c>
      <c r="J2116" s="68" t="str">
        <f>VLOOKUP(C2116,СПРАВОЧНИК!B:D,3,0)</f>
        <v>ИНОМАРКИ</v>
      </c>
      <c r="K2116" s="69" t="str">
        <f>VLOOKUP(СВОД2023[[#This Row],[ФО]],СПРАВОЧНИК!H:P,2,0)</f>
        <v>Уральский ФО</v>
      </c>
    </row>
    <row r="2117" spans="1:11" x14ac:dyDescent="0.2">
      <c r="A2117" t="s">
        <v>649</v>
      </c>
      <c r="B2117" t="s">
        <v>644</v>
      </c>
      <c r="C2117" s="1" t="s">
        <v>276</v>
      </c>
      <c r="D2117" s="1" t="s">
        <v>277</v>
      </c>
      <c r="E2117" s="2"/>
      <c r="F2117" s="3"/>
      <c r="G2117" s="2">
        <v>1</v>
      </c>
      <c r="H2117" s="3">
        <v>1</v>
      </c>
      <c r="I2117" s="68" t="str">
        <f>VLOOKUP(C2117,СПРАВОЧНИК!B:D,2,0)</f>
        <v>КИТАЙ</v>
      </c>
      <c r="J2117" s="68" t="str">
        <f>VLOOKUP(C2117,СПРАВОЧНИК!B:D,3,0)</f>
        <v>ИНОМАРКИ</v>
      </c>
      <c r="K2117" s="69" t="str">
        <f>VLOOKUP(СВОД2023[[#This Row],[ФО]],СПРАВОЧНИК!H:P,2,0)</f>
        <v>Уральский ФО</v>
      </c>
    </row>
    <row r="2118" spans="1:11" x14ac:dyDescent="0.2">
      <c r="A2118" t="s">
        <v>649</v>
      </c>
      <c r="B2118" t="s">
        <v>644</v>
      </c>
      <c r="C2118" s="1" t="s">
        <v>280</v>
      </c>
      <c r="D2118" s="1" t="s">
        <v>1009</v>
      </c>
      <c r="E2118" s="2">
        <v>1</v>
      </c>
      <c r="F2118" s="3"/>
      <c r="G2118" s="2">
        <v>1</v>
      </c>
      <c r="H2118" s="3"/>
      <c r="I2118" s="68" t="str">
        <f>VLOOKUP(C2118,СПРАВОЧНИК!B:D,2,0)</f>
        <v>КОРЕЯ</v>
      </c>
      <c r="J2118" s="68" t="str">
        <f>VLOOKUP(C2118,СПРАВОЧНИК!B:D,3,0)</f>
        <v>ИНОМАРКИ</v>
      </c>
      <c r="K2118" s="69" t="str">
        <f>VLOOKUP(СВОД2023[[#This Row],[ФО]],СПРАВОЧНИК!H:P,2,0)</f>
        <v>Уральский ФО</v>
      </c>
    </row>
    <row r="2119" spans="1:11" x14ac:dyDescent="0.2">
      <c r="A2119" t="s">
        <v>649</v>
      </c>
      <c r="B2119" t="s">
        <v>644</v>
      </c>
      <c r="C2119" s="1" t="s">
        <v>280</v>
      </c>
      <c r="D2119" s="1" t="s">
        <v>929</v>
      </c>
      <c r="E2119" s="2">
        <v>4</v>
      </c>
      <c r="F2119" s="3">
        <v>95</v>
      </c>
      <c r="G2119" s="2">
        <v>118</v>
      </c>
      <c r="H2119" s="3">
        <v>1190</v>
      </c>
      <c r="I2119" s="68" t="str">
        <f>VLOOKUP(C2119,СПРАВОЧНИК!B:D,2,0)</f>
        <v>КОРЕЯ</v>
      </c>
      <c r="J2119" s="68" t="str">
        <f>VLOOKUP(C2119,СПРАВОЧНИК!B:D,3,0)</f>
        <v>ИНОМАРКИ</v>
      </c>
      <c r="K2119" s="69" t="str">
        <f>VLOOKUP(СВОД2023[[#This Row],[ФО]],СПРАВОЧНИК!H:P,2,0)</f>
        <v>Уральский ФО</v>
      </c>
    </row>
    <row r="2120" spans="1:11" x14ac:dyDescent="0.2">
      <c r="A2120" t="s">
        <v>649</v>
      </c>
      <c r="B2120" t="s">
        <v>644</v>
      </c>
      <c r="C2120" s="1" t="s">
        <v>280</v>
      </c>
      <c r="D2120" s="1" t="s">
        <v>931</v>
      </c>
      <c r="E2120" s="2">
        <v>1</v>
      </c>
      <c r="F2120" s="3"/>
      <c r="G2120" s="2">
        <v>2</v>
      </c>
      <c r="H2120" s="3"/>
      <c r="I2120" s="68" t="str">
        <f>VLOOKUP(C2120,СПРАВОЧНИК!B:D,2,0)</f>
        <v>КОРЕЯ</v>
      </c>
      <c r="J2120" s="68" t="str">
        <f>VLOOKUP(C2120,СПРАВОЧНИК!B:D,3,0)</f>
        <v>ИНОМАРКИ</v>
      </c>
      <c r="K2120" s="69" t="str">
        <f>VLOOKUP(СВОД2023[[#This Row],[ФО]],СПРАВОЧНИК!H:P,2,0)</f>
        <v>Уральский ФО</v>
      </c>
    </row>
    <row r="2121" spans="1:11" x14ac:dyDescent="0.2">
      <c r="A2121" t="s">
        <v>649</v>
      </c>
      <c r="B2121" t="s">
        <v>644</v>
      </c>
      <c r="C2121" s="1" t="s">
        <v>280</v>
      </c>
      <c r="D2121" s="1" t="s">
        <v>281</v>
      </c>
      <c r="E2121" s="2">
        <v>3</v>
      </c>
      <c r="F2121" s="3"/>
      <c r="G2121" s="2">
        <v>27</v>
      </c>
      <c r="H2121" s="3">
        <v>1</v>
      </c>
      <c r="I2121" s="68" t="str">
        <f>VLOOKUP(C2121,СПРАВОЧНИК!B:D,2,0)</f>
        <v>КОРЕЯ</v>
      </c>
      <c r="J2121" s="68" t="str">
        <f>VLOOKUP(C2121,СПРАВОЧНИК!B:D,3,0)</f>
        <v>ИНОМАРКИ</v>
      </c>
      <c r="K2121" s="69" t="str">
        <f>VLOOKUP(СВОД2023[[#This Row],[ФО]],СПРАВОЧНИК!H:P,2,0)</f>
        <v>Уральский ФО</v>
      </c>
    </row>
    <row r="2122" spans="1:11" x14ac:dyDescent="0.2">
      <c r="A2122" t="s">
        <v>649</v>
      </c>
      <c r="B2122" t="s">
        <v>644</v>
      </c>
      <c r="C2122" s="1" t="s">
        <v>280</v>
      </c>
      <c r="D2122" s="1" t="s">
        <v>282</v>
      </c>
      <c r="E2122" s="2">
        <v>9</v>
      </c>
      <c r="F2122" s="3"/>
      <c r="G2122" s="2">
        <v>38</v>
      </c>
      <c r="H2122" s="3"/>
      <c r="I2122" s="68" t="str">
        <f>VLOOKUP(C2122,СПРАВОЧНИК!B:D,2,0)</f>
        <v>КОРЕЯ</v>
      </c>
      <c r="J2122" s="68" t="str">
        <f>VLOOKUP(C2122,СПРАВОЧНИК!B:D,3,0)</f>
        <v>ИНОМАРКИ</v>
      </c>
      <c r="K2122" s="69" t="str">
        <f>VLOOKUP(СВОД2023[[#This Row],[ФО]],СПРАВОЧНИК!H:P,2,0)</f>
        <v>Уральский ФО</v>
      </c>
    </row>
    <row r="2123" spans="1:11" x14ac:dyDescent="0.2">
      <c r="A2123" t="s">
        <v>649</v>
      </c>
      <c r="B2123" t="s">
        <v>644</v>
      </c>
      <c r="C2123" s="1" t="s">
        <v>280</v>
      </c>
      <c r="D2123" s="1" t="s">
        <v>285</v>
      </c>
      <c r="E2123" s="2">
        <v>12</v>
      </c>
      <c r="F2123" s="3">
        <v>21</v>
      </c>
      <c r="G2123" s="2">
        <v>75</v>
      </c>
      <c r="H2123" s="3">
        <v>92</v>
      </c>
      <c r="I2123" s="68" t="str">
        <f>VLOOKUP(C2123,СПРАВОЧНИК!B:D,2,0)</f>
        <v>КОРЕЯ</v>
      </c>
      <c r="J2123" s="68" t="str">
        <f>VLOOKUP(C2123,СПРАВОЧНИК!B:D,3,0)</f>
        <v>ИНОМАРКИ</v>
      </c>
      <c r="K2123" s="69" t="str">
        <f>VLOOKUP(СВОД2023[[#This Row],[ФО]],СПРАВОЧНИК!H:P,2,0)</f>
        <v>Уральский ФО</v>
      </c>
    </row>
    <row r="2124" spans="1:11" x14ac:dyDescent="0.2">
      <c r="A2124" t="s">
        <v>649</v>
      </c>
      <c r="B2124" t="s">
        <v>644</v>
      </c>
      <c r="C2124" s="1" t="s">
        <v>280</v>
      </c>
      <c r="D2124" s="1" t="s">
        <v>287</v>
      </c>
      <c r="E2124" s="2"/>
      <c r="F2124" s="3"/>
      <c r="G2124" s="2">
        <v>2</v>
      </c>
      <c r="H2124" s="3"/>
      <c r="I2124" s="68" t="str">
        <f>VLOOKUP(C2124,СПРАВОЧНИК!B:D,2,0)</f>
        <v>КОРЕЯ</v>
      </c>
      <c r="J2124" s="68" t="str">
        <f>VLOOKUP(C2124,СПРАВОЧНИК!B:D,3,0)</f>
        <v>ИНОМАРКИ</v>
      </c>
      <c r="K2124" s="69" t="str">
        <f>VLOOKUP(СВОД2023[[#This Row],[ФО]],СПРАВОЧНИК!H:P,2,0)</f>
        <v>Уральский ФО</v>
      </c>
    </row>
    <row r="2125" spans="1:11" x14ac:dyDescent="0.2">
      <c r="A2125" t="s">
        <v>649</v>
      </c>
      <c r="B2125" t="s">
        <v>644</v>
      </c>
      <c r="C2125" s="1" t="s">
        <v>280</v>
      </c>
      <c r="D2125" s="1" t="s">
        <v>288</v>
      </c>
      <c r="E2125" s="2">
        <v>65</v>
      </c>
      <c r="F2125" s="3">
        <v>7</v>
      </c>
      <c r="G2125" s="2">
        <v>297</v>
      </c>
      <c r="H2125" s="3">
        <v>71</v>
      </c>
      <c r="I2125" s="68" t="str">
        <f>VLOOKUP(C2125,СПРАВОЧНИК!B:D,2,0)</f>
        <v>КОРЕЯ</v>
      </c>
      <c r="J2125" s="68" t="str">
        <f>VLOOKUP(C2125,СПРАВОЧНИК!B:D,3,0)</f>
        <v>ИНОМАРКИ</v>
      </c>
      <c r="K2125" s="69" t="str">
        <f>VLOOKUP(СВОД2023[[#This Row],[ФО]],СПРАВОЧНИК!H:P,2,0)</f>
        <v>Уральский ФО</v>
      </c>
    </row>
    <row r="2126" spans="1:11" x14ac:dyDescent="0.2">
      <c r="A2126" t="s">
        <v>649</v>
      </c>
      <c r="B2126" t="s">
        <v>644</v>
      </c>
      <c r="C2126" s="1" t="s">
        <v>280</v>
      </c>
      <c r="D2126" s="1" t="s">
        <v>289</v>
      </c>
      <c r="E2126" s="2">
        <v>19</v>
      </c>
      <c r="F2126" s="3">
        <v>6</v>
      </c>
      <c r="G2126" s="2">
        <v>120</v>
      </c>
      <c r="H2126" s="3">
        <v>101</v>
      </c>
      <c r="I2126" s="68" t="str">
        <f>VLOOKUP(C2126,СПРАВОЧНИК!B:D,2,0)</f>
        <v>КОРЕЯ</v>
      </c>
      <c r="J2126" s="68" t="str">
        <f>VLOOKUP(C2126,СПРАВОЧНИК!B:D,3,0)</f>
        <v>ИНОМАРКИ</v>
      </c>
      <c r="K2126" s="69" t="str">
        <f>VLOOKUP(СВОД2023[[#This Row],[ФО]],СПРАВОЧНИК!H:P,2,0)</f>
        <v>Уральский ФО</v>
      </c>
    </row>
    <row r="2127" spans="1:11" x14ac:dyDescent="0.2">
      <c r="A2127" t="s">
        <v>649</v>
      </c>
      <c r="B2127" t="s">
        <v>644</v>
      </c>
      <c r="C2127" s="1" t="s">
        <v>280</v>
      </c>
      <c r="D2127" s="1" t="s">
        <v>290</v>
      </c>
      <c r="E2127" s="2">
        <v>9</v>
      </c>
      <c r="F2127" s="3">
        <v>6</v>
      </c>
      <c r="G2127" s="2">
        <v>34</v>
      </c>
      <c r="H2127" s="3">
        <v>29</v>
      </c>
      <c r="I2127" s="68" t="str">
        <f>VLOOKUP(C2127,СПРАВОЧНИК!B:D,2,0)</f>
        <v>КОРЕЯ</v>
      </c>
      <c r="J2127" s="68" t="str">
        <f>VLOOKUP(C2127,СПРАВОЧНИК!B:D,3,0)</f>
        <v>ИНОМАРКИ</v>
      </c>
      <c r="K2127" s="69" t="str">
        <f>VLOOKUP(СВОД2023[[#This Row],[ФО]],СПРАВОЧНИК!H:P,2,0)</f>
        <v>Уральский ФО</v>
      </c>
    </row>
    <row r="2128" spans="1:11" x14ac:dyDescent="0.2">
      <c r="A2128" t="s">
        <v>649</v>
      </c>
      <c r="B2128" t="s">
        <v>644</v>
      </c>
      <c r="C2128" s="1" t="s">
        <v>280</v>
      </c>
      <c r="D2128" s="1" t="s">
        <v>1010</v>
      </c>
      <c r="E2128" s="2">
        <v>2</v>
      </c>
      <c r="F2128" s="3"/>
      <c r="G2128" s="2">
        <v>2</v>
      </c>
      <c r="H2128" s="3"/>
      <c r="I2128" s="68" t="str">
        <f>VLOOKUP(C2128,СПРАВОЧНИК!B:D,2,0)</f>
        <v>КОРЕЯ</v>
      </c>
      <c r="J2128" s="68" t="str">
        <f>VLOOKUP(C2128,СПРАВОЧНИК!B:D,3,0)</f>
        <v>ИНОМАРКИ</v>
      </c>
      <c r="K2128" s="69" t="str">
        <f>VLOOKUP(СВОД2023[[#This Row],[ФО]],СПРАВОЧНИК!H:P,2,0)</f>
        <v>Уральский ФО</v>
      </c>
    </row>
    <row r="2129" spans="1:11" x14ac:dyDescent="0.2">
      <c r="A2129" t="s">
        <v>649</v>
      </c>
      <c r="B2129" t="s">
        <v>644</v>
      </c>
      <c r="C2129" s="1" t="s">
        <v>280</v>
      </c>
      <c r="D2129" s="1" t="s">
        <v>932</v>
      </c>
      <c r="E2129" s="2">
        <v>6</v>
      </c>
      <c r="F2129" s="3"/>
      <c r="G2129" s="2">
        <v>22</v>
      </c>
      <c r="H2129" s="3"/>
      <c r="I2129" s="68" t="str">
        <f>VLOOKUP(C2129,СПРАВОЧНИК!B:D,2,0)</f>
        <v>КОРЕЯ</v>
      </c>
      <c r="J2129" s="68" t="str">
        <f>VLOOKUP(C2129,СПРАВОЧНИК!B:D,3,0)</f>
        <v>ИНОМАРКИ</v>
      </c>
      <c r="K2129" s="69" t="str">
        <f>VLOOKUP(СВОД2023[[#This Row],[ФО]],СПРАВОЧНИК!H:P,2,0)</f>
        <v>Уральский ФО</v>
      </c>
    </row>
    <row r="2130" spans="1:11" x14ac:dyDescent="0.2">
      <c r="A2130" t="s">
        <v>649</v>
      </c>
      <c r="B2130" t="s">
        <v>644</v>
      </c>
      <c r="C2130" s="1" t="s">
        <v>280</v>
      </c>
      <c r="D2130" s="1" t="s">
        <v>933</v>
      </c>
      <c r="E2130" s="2">
        <v>12</v>
      </c>
      <c r="F2130" s="3">
        <v>3</v>
      </c>
      <c r="G2130" s="2">
        <v>58</v>
      </c>
      <c r="H2130" s="3">
        <v>26</v>
      </c>
      <c r="I2130" s="68" t="str">
        <f>VLOOKUP(C2130,СПРАВОЧНИК!B:D,2,0)</f>
        <v>КОРЕЯ</v>
      </c>
      <c r="J2130" s="68" t="str">
        <f>VLOOKUP(C2130,СПРАВОЧНИК!B:D,3,0)</f>
        <v>ИНОМАРКИ</v>
      </c>
      <c r="K2130" s="69" t="str">
        <f>VLOOKUP(СВОД2023[[#This Row],[ФО]],СПРАВОЧНИК!H:P,2,0)</f>
        <v>Уральский ФО</v>
      </c>
    </row>
    <row r="2131" spans="1:11" x14ac:dyDescent="0.2">
      <c r="A2131" t="s">
        <v>649</v>
      </c>
      <c r="B2131" t="s">
        <v>644</v>
      </c>
      <c r="C2131" s="1" t="s">
        <v>280</v>
      </c>
      <c r="D2131" s="1" t="s">
        <v>934</v>
      </c>
      <c r="E2131" s="2">
        <v>5</v>
      </c>
      <c r="F2131" s="3">
        <v>95</v>
      </c>
      <c r="G2131" s="2">
        <v>56</v>
      </c>
      <c r="H2131" s="3">
        <v>1026</v>
      </c>
      <c r="I2131" s="68" t="str">
        <f>VLOOKUP(C2131,СПРАВОЧНИК!B:D,2,0)</f>
        <v>КОРЕЯ</v>
      </c>
      <c r="J2131" s="68" t="str">
        <f>VLOOKUP(C2131,СПРАВОЧНИК!B:D,3,0)</f>
        <v>ИНОМАРКИ</v>
      </c>
      <c r="K2131" s="69" t="str">
        <f>VLOOKUP(СВОД2023[[#This Row],[ФО]],СПРАВОЧНИК!H:P,2,0)</f>
        <v>Уральский ФО</v>
      </c>
    </row>
    <row r="2132" spans="1:11" x14ac:dyDescent="0.2">
      <c r="A2132" t="s">
        <v>649</v>
      </c>
      <c r="B2132" t="s">
        <v>644</v>
      </c>
      <c r="C2132" s="1" t="s">
        <v>280</v>
      </c>
      <c r="D2132" s="1" t="s">
        <v>935</v>
      </c>
      <c r="E2132" s="2">
        <v>113</v>
      </c>
      <c r="F2132" s="3">
        <v>19</v>
      </c>
      <c r="G2132" s="2">
        <v>521</v>
      </c>
      <c r="H2132" s="3">
        <v>204</v>
      </c>
      <c r="I2132" s="68" t="str">
        <f>VLOOKUP(C2132,СПРАВОЧНИК!B:D,2,0)</f>
        <v>КОРЕЯ</v>
      </c>
      <c r="J2132" s="68" t="str">
        <f>VLOOKUP(C2132,СПРАВОЧНИК!B:D,3,0)</f>
        <v>ИНОМАРКИ</v>
      </c>
      <c r="K2132" s="69" t="str">
        <f>VLOOKUP(СВОД2023[[#This Row],[ФО]],СПРАВОЧНИК!H:P,2,0)</f>
        <v>Уральский ФО</v>
      </c>
    </row>
    <row r="2133" spans="1:11" x14ac:dyDescent="0.2">
      <c r="A2133" t="s">
        <v>649</v>
      </c>
      <c r="B2133" t="s">
        <v>644</v>
      </c>
      <c r="C2133" s="1" t="s">
        <v>291</v>
      </c>
      <c r="D2133" s="1" t="s">
        <v>293</v>
      </c>
      <c r="E2133" s="2">
        <v>2</v>
      </c>
      <c r="F2133" s="3">
        <v>4</v>
      </c>
      <c r="G2133" s="2">
        <v>12</v>
      </c>
      <c r="H2133" s="3">
        <v>29</v>
      </c>
      <c r="I2133" s="68" t="str">
        <f>VLOOKUP(C2133,СПРАВОЧНИК!B:D,2,0)</f>
        <v>ЯПОНИЯ</v>
      </c>
      <c r="J2133" s="68" t="str">
        <f>VLOOKUP(C2133,СПРАВОЧНИК!B:D,3,0)</f>
        <v>ИНОМАРКИ</v>
      </c>
      <c r="K2133" s="69" t="str">
        <f>VLOOKUP(СВОД2023[[#This Row],[ФО]],СПРАВОЧНИК!H:P,2,0)</f>
        <v>Уральский ФО</v>
      </c>
    </row>
    <row r="2134" spans="1:11" x14ac:dyDescent="0.2">
      <c r="A2134" t="s">
        <v>649</v>
      </c>
      <c r="B2134" t="s">
        <v>644</v>
      </c>
      <c r="C2134" s="1" t="s">
        <v>291</v>
      </c>
      <c r="D2134" s="1" t="s">
        <v>294</v>
      </c>
      <c r="E2134" s="2"/>
      <c r="F2134" s="3">
        <v>6</v>
      </c>
      <c r="G2134" s="2">
        <v>3</v>
      </c>
      <c r="H2134" s="3">
        <v>43</v>
      </c>
      <c r="I2134" s="68" t="str">
        <f>VLOOKUP(C2134,СПРАВОЧНИК!B:D,2,0)</f>
        <v>ЯПОНИЯ</v>
      </c>
      <c r="J2134" s="68" t="str">
        <f>VLOOKUP(C2134,СПРАВОЧНИК!B:D,3,0)</f>
        <v>ИНОМАРКИ</v>
      </c>
      <c r="K2134" s="69" t="str">
        <f>VLOOKUP(СВОД2023[[#This Row],[ФО]],СПРАВОЧНИК!H:P,2,0)</f>
        <v>Уральский ФО</v>
      </c>
    </row>
    <row r="2135" spans="1:11" x14ac:dyDescent="0.2">
      <c r="A2135" t="s">
        <v>649</v>
      </c>
      <c r="B2135" t="s">
        <v>644</v>
      </c>
      <c r="C2135" s="1" t="s">
        <v>291</v>
      </c>
      <c r="D2135" s="1" t="s">
        <v>296</v>
      </c>
      <c r="E2135" s="2">
        <v>1</v>
      </c>
      <c r="F2135" s="3">
        <v>1</v>
      </c>
      <c r="G2135" s="2">
        <v>4</v>
      </c>
      <c r="H2135" s="3">
        <v>13</v>
      </c>
      <c r="I2135" s="68" t="str">
        <f>VLOOKUP(C2135,СПРАВОЧНИК!B:D,2,0)</f>
        <v>ЯПОНИЯ</v>
      </c>
      <c r="J2135" s="68" t="str">
        <f>VLOOKUP(C2135,СПРАВОЧНИК!B:D,3,0)</f>
        <v>ИНОМАРКИ</v>
      </c>
      <c r="K2135" s="69" t="str">
        <f>VLOOKUP(СВОД2023[[#This Row],[ФО]],СПРАВОЧНИК!H:P,2,0)</f>
        <v>Уральский ФО</v>
      </c>
    </row>
    <row r="2136" spans="1:11" x14ac:dyDescent="0.2">
      <c r="A2136" t="s">
        <v>649</v>
      </c>
      <c r="B2136" t="s">
        <v>644</v>
      </c>
      <c r="C2136" s="1" t="s">
        <v>300</v>
      </c>
      <c r="D2136" s="1" t="s">
        <v>301</v>
      </c>
      <c r="E2136" s="2">
        <v>1</v>
      </c>
      <c r="F2136" s="3"/>
      <c r="G2136" s="2">
        <v>3</v>
      </c>
      <c r="H2136" s="3">
        <v>7</v>
      </c>
      <c r="I2136" s="68" t="str">
        <f>VLOOKUP(C2136,СПРАВОЧНИК!B:D,2,0)</f>
        <v>ЯПОНИЯ</v>
      </c>
      <c r="J2136" s="68" t="str">
        <f>VLOOKUP(C2136,СПРАВОЧНИК!B:D,3,0)</f>
        <v>ИНОМАРКИ</v>
      </c>
      <c r="K2136" s="69" t="str">
        <f>VLOOKUP(СВОД2023[[#This Row],[ФО]],СПРАВОЧНИК!H:P,2,0)</f>
        <v>Уральский ФО</v>
      </c>
    </row>
    <row r="2137" spans="1:11" x14ac:dyDescent="0.2">
      <c r="A2137" t="s">
        <v>649</v>
      </c>
      <c r="B2137" t="s">
        <v>644</v>
      </c>
      <c r="C2137" s="1" t="s">
        <v>302</v>
      </c>
      <c r="D2137" s="1" t="s">
        <v>304</v>
      </c>
      <c r="E2137" s="2"/>
      <c r="F2137" s="3"/>
      <c r="G2137" s="2">
        <v>4</v>
      </c>
      <c r="H2137" s="3"/>
      <c r="I2137" s="68" t="str">
        <f>VLOOKUP(C2137,СПРАВОЧНИК!B:D,2,0)</f>
        <v>КИТАЙ</v>
      </c>
      <c r="J2137" s="68" t="str">
        <f>VLOOKUP(C2137,СПРАВОЧНИК!B:D,3,0)</f>
        <v>ИНОМАРКИ</v>
      </c>
      <c r="K2137" s="69" t="str">
        <f>VLOOKUP(СВОД2023[[#This Row],[ФО]],СПРАВОЧНИК!H:P,2,0)</f>
        <v>Уральский ФО</v>
      </c>
    </row>
    <row r="2138" spans="1:11" x14ac:dyDescent="0.2">
      <c r="A2138" t="s">
        <v>649</v>
      </c>
      <c r="B2138" t="s">
        <v>644</v>
      </c>
      <c r="C2138" s="1" t="s">
        <v>302</v>
      </c>
      <c r="D2138" s="1" t="s">
        <v>305</v>
      </c>
      <c r="E2138" s="2">
        <v>16</v>
      </c>
      <c r="F2138" s="3"/>
      <c r="G2138" s="2">
        <v>38</v>
      </c>
      <c r="H2138" s="3">
        <v>7</v>
      </c>
      <c r="I2138" s="68" t="str">
        <f>VLOOKUP(C2138,СПРАВОЧНИК!B:D,2,0)</f>
        <v>КИТАЙ</v>
      </c>
      <c r="J2138" s="68" t="str">
        <f>VLOOKUP(C2138,СПРАВОЧНИК!B:D,3,0)</f>
        <v>ИНОМАРКИ</v>
      </c>
      <c r="K2138" s="69" t="str">
        <f>VLOOKUP(СВОД2023[[#This Row],[ФО]],СПРАВОЧНИК!H:P,2,0)</f>
        <v>Уральский ФО</v>
      </c>
    </row>
    <row r="2139" spans="1:11" x14ac:dyDescent="0.2">
      <c r="A2139" t="s">
        <v>649</v>
      </c>
      <c r="B2139" t="s">
        <v>644</v>
      </c>
      <c r="C2139" s="1" t="s">
        <v>302</v>
      </c>
      <c r="D2139" s="1" t="s">
        <v>306</v>
      </c>
      <c r="E2139" s="2">
        <v>2</v>
      </c>
      <c r="F2139" s="3"/>
      <c r="G2139" s="2">
        <v>25</v>
      </c>
      <c r="H2139" s="3"/>
      <c r="I2139" s="68" t="str">
        <f>VLOOKUP(C2139,СПРАВОЧНИК!B:D,2,0)</f>
        <v>КИТАЙ</v>
      </c>
      <c r="J2139" s="68" t="str">
        <f>VLOOKUP(C2139,СПРАВОЧНИК!B:D,3,0)</f>
        <v>ИНОМАРКИ</v>
      </c>
      <c r="K2139" s="69" t="str">
        <f>VLOOKUP(СВОД2023[[#This Row],[ФО]],СПРАВОЧНИК!H:P,2,0)</f>
        <v>Уральский ФО</v>
      </c>
    </row>
    <row r="2140" spans="1:11" x14ac:dyDescent="0.2">
      <c r="A2140" t="s">
        <v>649</v>
      </c>
      <c r="B2140" t="s">
        <v>644</v>
      </c>
      <c r="C2140" s="1" t="s">
        <v>302</v>
      </c>
      <c r="D2140" s="1" t="s">
        <v>936</v>
      </c>
      <c r="E2140" s="2">
        <v>3</v>
      </c>
      <c r="F2140" s="3"/>
      <c r="G2140" s="2">
        <v>3</v>
      </c>
      <c r="H2140" s="3"/>
      <c r="I2140" s="68" t="str">
        <f>VLOOKUP(C2140,СПРАВОЧНИК!B:D,2,0)</f>
        <v>КИТАЙ</v>
      </c>
      <c r="J2140" s="68" t="str">
        <f>VLOOKUP(C2140,СПРАВОЧНИК!B:D,3,0)</f>
        <v>ИНОМАРКИ</v>
      </c>
      <c r="K2140" s="69" t="str">
        <f>VLOOKUP(СВОД2023[[#This Row],[ФО]],СПРАВОЧНИК!H:P,2,0)</f>
        <v>Уральский ФО</v>
      </c>
    </row>
    <row r="2141" spans="1:11" x14ac:dyDescent="0.2">
      <c r="A2141" t="s">
        <v>649</v>
      </c>
      <c r="B2141" t="s">
        <v>644</v>
      </c>
      <c r="C2141" s="1" t="s">
        <v>302</v>
      </c>
      <c r="D2141" s="1" t="s">
        <v>307</v>
      </c>
      <c r="E2141" s="2"/>
      <c r="F2141" s="3"/>
      <c r="G2141" s="2">
        <v>2</v>
      </c>
      <c r="H2141" s="3"/>
      <c r="I2141" s="68" t="str">
        <f>VLOOKUP(C2141,СПРАВОЧНИК!B:D,2,0)</f>
        <v>КИТАЙ</v>
      </c>
      <c r="J2141" s="68" t="str">
        <f>VLOOKUP(C2141,СПРАВОЧНИК!B:D,3,0)</f>
        <v>ИНОМАРКИ</v>
      </c>
      <c r="K2141" s="69" t="str">
        <f>VLOOKUP(СВОД2023[[#This Row],[ФО]],СПРАВОЧНИК!H:P,2,0)</f>
        <v>Уральский ФО</v>
      </c>
    </row>
    <row r="2142" spans="1:11" x14ac:dyDescent="0.2">
      <c r="A2142" t="s">
        <v>649</v>
      </c>
      <c r="B2142" t="s">
        <v>644</v>
      </c>
      <c r="C2142" s="1" t="s">
        <v>302</v>
      </c>
      <c r="D2142" s="1" t="s">
        <v>308</v>
      </c>
      <c r="E2142" s="2">
        <v>5</v>
      </c>
      <c r="F2142" s="3"/>
      <c r="G2142" s="2">
        <v>14</v>
      </c>
      <c r="H2142" s="3"/>
      <c r="I2142" s="68" t="str">
        <f>VLOOKUP(C2142,СПРАВОЧНИК!B:D,2,0)</f>
        <v>КИТАЙ</v>
      </c>
      <c r="J2142" s="68" t="str">
        <f>VLOOKUP(C2142,СПРАВОЧНИК!B:D,3,0)</f>
        <v>ИНОМАРКИ</v>
      </c>
      <c r="K2142" s="69" t="str">
        <f>VLOOKUP(СВОД2023[[#This Row],[ФО]],СПРАВОЧНИК!H:P,2,0)</f>
        <v>Уральский ФО</v>
      </c>
    </row>
    <row r="2143" spans="1:11" x14ac:dyDescent="0.2">
      <c r="A2143" t="s">
        <v>649</v>
      </c>
      <c r="B2143" t="s">
        <v>644</v>
      </c>
      <c r="C2143" s="1" t="s">
        <v>302</v>
      </c>
      <c r="D2143" s="1" t="s">
        <v>309</v>
      </c>
      <c r="E2143" s="2"/>
      <c r="F2143" s="3"/>
      <c r="G2143" s="2"/>
      <c r="H2143" s="3">
        <v>2</v>
      </c>
      <c r="I2143" s="68" t="str">
        <f>VLOOKUP(C2143,СПРАВОЧНИК!B:D,2,0)</f>
        <v>КИТАЙ</v>
      </c>
      <c r="J2143" s="68" t="str">
        <f>VLOOKUP(C2143,СПРАВОЧНИК!B:D,3,0)</f>
        <v>ИНОМАРКИ</v>
      </c>
      <c r="K2143" s="69" t="str">
        <f>VLOOKUP(СВОД2023[[#This Row],[ФО]],СПРАВОЧНИК!H:P,2,0)</f>
        <v>Уральский ФО</v>
      </c>
    </row>
    <row r="2144" spans="1:11" x14ac:dyDescent="0.2">
      <c r="A2144" t="s">
        <v>649</v>
      </c>
      <c r="B2144" t="s">
        <v>644</v>
      </c>
      <c r="C2144" s="1" t="s">
        <v>302</v>
      </c>
      <c r="D2144" s="1" t="s">
        <v>311</v>
      </c>
      <c r="E2144" s="2"/>
      <c r="F2144" s="3">
        <v>1</v>
      </c>
      <c r="G2144" s="2">
        <v>2</v>
      </c>
      <c r="H2144" s="3">
        <v>7</v>
      </c>
      <c r="I2144" s="68" t="str">
        <f>VLOOKUP(C2144,СПРАВОЧНИК!B:D,2,0)</f>
        <v>КИТАЙ</v>
      </c>
      <c r="J2144" s="68" t="str">
        <f>VLOOKUP(C2144,СПРАВОЧНИК!B:D,3,0)</f>
        <v>ИНОМАРКИ</v>
      </c>
      <c r="K2144" s="69" t="str">
        <f>VLOOKUP(СВОД2023[[#This Row],[ФО]],СПРАВОЧНИК!H:P,2,0)</f>
        <v>Уральский ФО</v>
      </c>
    </row>
    <row r="2145" spans="1:11" x14ac:dyDescent="0.2">
      <c r="A2145" t="s">
        <v>649</v>
      </c>
      <c r="B2145" t="s">
        <v>644</v>
      </c>
      <c r="C2145" s="1" t="s">
        <v>313</v>
      </c>
      <c r="D2145" s="1" t="s">
        <v>314</v>
      </c>
      <c r="E2145" s="2"/>
      <c r="F2145" s="3">
        <v>1</v>
      </c>
      <c r="G2145" s="2"/>
      <c r="H2145" s="3">
        <v>3</v>
      </c>
      <c r="I2145" s="68" t="str">
        <f>VLOOKUP(C2145,СПРАВОЧНИК!B:D,2,0)</f>
        <v>ЕВРОПА</v>
      </c>
      <c r="J2145" s="68" t="str">
        <f>VLOOKUP(C2145,СПРАВОЧНИК!B:D,3,0)</f>
        <v>ИНОМАРКИ</v>
      </c>
      <c r="K2145" s="69" t="str">
        <f>VLOOKUP(СВОД2023[[#This Row],[ФО]],СПРАВОЧНИК!H:P,2,0)</f>
        <v>Уральский ФО</v>
      </c>
    </row>
    <row r="2146" spans="1:11" x14ac:dyDescent="0.2">
      <c r="A2146" t="s">
        <v>649</v>
      </c>
      <c r="B2146" t="s">
        <v>644</v>
      </c>
      <c r="C2146" s="1" t="s">
        <v>313</v>
      </c>
      <c r="D2146" s="1" t="s">
        <v>315</v>
      </c>
      <c r="E2146" s="2"/>
      <c r="F2146" s="3"/>
      <c r="G2146" s="2">
        <v>1</v>
      </c>
      <c r="H2146" s="3">
        <v>4</v>
      </c>
      <c r="I2146" s="68" t="str">
        <f>VLOOKUP(C2146,СПРАВОЧНИК!B:D,2,0)</f>
        <v>ЕВРОПА</v>
      </c>
      <c r="J2146" s="68" t="str">
        <f>VLOOKUP(C2146,СПРАВОЧНИК!B:D,3,0)</f>
        <v>ИНОМАРКИ</v>
      </c>
      <c r="K2146" s="69" t="str">
        <f>VLOOKUP(СВОД2023[[#This Row],[ФО]],СПРАВОЧНИК!H:P,2,0)</f>
        <v>Уральский ФО</v>
      </c>
    </row>
    <row r="2147" spans="1:11" x14ac:dyDescent="0.2">
      <c r="A2147" t="s">
        <v>649</v>
      </c>
      <c r="B2147" t="s">
        <v>644</v>
      </c>
      <c r="C2147" s="1" t="s">
        <v>319</v>
      </c>
      <c r="D2147" s="1" t="s">
        <v>320</v>
      </c>
      <c r="E2147" s="2"/>
      <c r="F2147" s="3"/>
      <c r="G2147" s="2">
        <v>1</v>
      </c>
      <c r="H2147" s="3"/>
      <c r="I2147" s="68" t="str">
        <f>VLOOKUP(C2147,СПРАВОЧНИК!B:D,2,0)</f>
        <v>США</v>
      </c>
      <c r="J2147" s="68" t="str">
        <f>VLOOKUP(C2147,СПРАВОЧНИК!B:D,3,0)</f>
        <v>ИНОМАРКИ</v>
      </c>
      <c r="K2147" s="69" t="str">
        <f>VLOOKUP(СВОД2023[[#This Row],[ФО]],СПРАВОЧНИК!H:P,2,0)</f>
        <v>Уральский ФО</v>
      </c>
    </row>
    <row r="2148" spans="1:11" x14ac:dyDescent="0.2">
      <c r="A2148" t="s">
        <v>649</v>
      </c>
      <c r="B2148" t="s">
        <v>644</v>
      </c>
      <c r="C2148" s="1" t="s">
        <v>319</v>
      </c>
      <c r="D2148" s="1" t="s">
        <v>321</v>
      </c>
      <c r="E2148" s="2">
        <v>1</v>
      </c>
      <c r="F2148" s="3">
        <v>1</v>
      </c>
      <c r="G2148" s="2">
        <v>1</v>
      </c>
      <c r="H2148" s="3">
        <v>3</v>
      </c>
      <c r="I2148" s="68" t="str">
        <f>VLOOKUP(C2148,СПРАВОЧНИК!B:D,2,0)</f>
        <v>США</v>
      </c>
      <c r="J2148" s="68" t="str">
        <f>VLOOKUP(C2148,СПРАВОЧНИК!B:D,3,0)</f>
        <v>ИНОМАРКИ</v>
      </c>
      <c r="K2148" s="69" t="str">
        <f>VLOOKUP(СВОД2023[[#This Row],[ФО]],СПРАВОЧНИК!H:P,2,0)</f>
        <v>Уральский ФО</v>
      </c>
    </row>
    <row r="2149" spans="1:11" x14ac:dyDescent="0.2">
      <c r="A2149" t="s">
        <v>649</v>
      </c>
      <c r="B2149" t="s">
        <v>644</v>
      </c>
      <c r="C2149" s="1" t="s">
        <v>319</v>
      </c>
      <c r="D2149" s="1" t="s">
        <v>322</v>
      </c>
      <c r="E2149" s="2">
        <v>5</v>
      </c>
      <c r="F2149" s="3">
        <v>3</v>
      </c>
      <c r="G2149" s="2">
        <v>17</v>
      </c>
      <c r="H2149" s="3">
        <v>19</v>
      </c>
      <c r="I2149" s="68" t="str">
        <f>VLOOKUP(C2149,СПРАВОЧНИК!B:D,2,0)</f>
        <v>США</v>
      </c>
      <c r="J2149" s="68" t="str">
        <f>VLOOKUP(C2149,СПРАВОЧНИК!B:D,3,0)</f>
        <v>ИНОМАРКИ</v>
      </c>
      <c r="K2149" s="69" t="str">
        <f>VLOOKUP(СВОД2023[[#This Row],[ФО]],СПРАВОЧНИК!H:P,2,0)</f>
        <v>Уральский ФО</v>
      </c>
    </row>
    <row r="2150" spans="1:11" x14ac:dyDescent="0.2">
      <c r="A2150" t="s">
        <v>649</v>
      </c>
      <c r="B2150" t="s">
        <v>644</v>
      </c>
      <c r="C2150" s="1" t="s">
        <v>319</v>
      </c>
      <c r="D2150" s="1" t="s">
        <v>325</v>
      </c>
      <c r="E2150" s="2"/>
      <c r="F2150" s="3"/>
      <c r="G2150" s="2">
        <v>4</v>
      </c>
      <c r="H2150" s="3">
        <v>7</v>
      </c>
      <c r="I2150" s="68" t="str">
        <f>VLOOKUP(C2150,СПРАВОЧНИК!B:D,2,0)</f>
        <v>США</v>
      </c>
      <c r="J2150" s="68" t="str">
        <f>VLOOKUP(C2150,СПРАВОЧНИК!B:D,3,0)</f>
        <v>ИНОМАРКИ</v>
      </c>
      <c r="K2150" s="69" t="str">
        <f>VLOOKUP(СВОД2023[[#This Row],[ФО]],СПРАВОЧНИК!H:P,2,0)</f>
        <v>Уральский ФО</v>
      </c>
    </row>
    <row r="2151" spans="1:11" x14ac:dyDescent="0.2">
      <c r="A2151" t="s">
        <v>649</v>
      </c>
      <c r="B2151" t="s">
        <v>644</v>
      </c>
      <c r="C2151" s="1" t="s">
        <v>615</v>
      </c>
      <c r="D2151" s="1" t="s">
        <v>1012</v>
      </c>
      <c r="E2151" s="2">
        <v>3</v>
      </c>
      <c r="F2151" s="3"/>
      <c r="G2151" s="2">
        <v>3</v>
      </c>
      <c r="H2151" s="3"/>
      <c r="I2151" s="68" t="str">
        <f>VLOOKUP(C2151,СПРАВОЧНИК!B:D,2,0)</f>
        <v>КИТАЙ</v>
      </c>
      <c r="J2151" s="68" t="str">
        <f>VLOOKUP(C2151,СПРАВОЧНИК!B:D,3,0)</f>
        <v>ИНОМАРКИ</v>
      </c>
      <c r="K2151" s="69" t="str">
        <f>VLOOKUP(СВОД2023[[#This Row],[ФО]],СПРАВОЧНИК!H:P,2,0)</f>
        <v>Уральский ФО</v>
      </c>
    </row>
    <row r="2152" spans="1:11" x14ac:dyDescent="0.2">
      <c r="A2152" t="s">
        <v>649</v>
      </c>
      <c r="B2152" t="s">
        <v>644</v>
      </c>
      <c r="C2152" s="1" t="s">
        <v>615</v>
      </c>
      <c r="D2152" s="1" t="s">
        <v>1013</v>
      </c>
      <c r="E2152" s="2">
        <v>1</v>
      </c>
      <c r="F2152" s="3"/>
      <c r="G2152" s="2">
        <v>2</v>
      </c>
      <c r="H2152" s="3"/>
      <c r="I2152" s="68" t="str">
        <f>VLOOKUP(C2152,СПРАВОЧНИК!B:D,2,0)</f>
        <v>КИТАЙ</v>
      </c>
      <c r="J2152" s="68" t="str">
        <f>VLOOKUP(C2152,СПРАВОЧНИК!B:D,3,0)</f>
        <v>ИНОМАРКИ</v>
      </c>
      <c r="K2152" s="69" t="str">
        <f>VLOOKUP(СВОД2023[[#This Row],[ФО]],СПРАВОЧНИК!H:P,2,0)</f>
        <v>Уральский ФО</v>
      </c>
    </row>
    <row r="2153" spans="1:11" x14ac:dyDescent="0.2">
      <c r="A2153" t="s">
        <v>649</v>
      </c>
      <c r="B2153" t="s">
        <v>644</v>
      </c>
      <c r="C2153" s="1" t="s">
        <v>615</v>
      </c>
      <c r="D2153" s="1" t="s">
        <v>1014</v>
      </c>
      <c r="E2153" s="2">
        <v>5</v>
      </c>
      <c r="F2153" s="3"/>
      <c r="G2153" s="2">
        <v>5</v>
      </c>
      <c r="H2153" s="3"/>
      <c r="I2153" s="68" t="str">
        <f>VLOOKUP(C2153,СПРАВОЧНИК!B:D,2,0)</f>
        <v>КИТАЙ</v>
      </c>
      <c r="J2153" s="68" t="str">
        <f>VLOOKUP(C2153,СПРАВОЧНИК!B:D,3,0)</f>
        <v>ИНОМАРКИ</v>
      </c>
      <c r="K2153" s="69" t="str">
        <f>VLOOKUP(СВОД2023[[#This Row],[ФО]],СПРАВОЧНИК!H:P,2,0)</f>
        <v>Уральский ФО</v>
      </c>
    </row>
    <row r="2154" spans="1:11" x14ac:dyDescent="0.2">
      <c r="A2154" t="s">
        <v>649</v>
      </c>
      <c r="B2154" t="s">
        <v>644</v>
      </c>
      <c r="C2154" s="1" t="s">
        <v>328</v>
      </c>
      <c r="D2154" s="1" t="s">
        <v>329</v>
      </c>
      <c r="E2154" s="2">
        <v>70</v>
      </c>
      <c r="F2154" s="3"/>
      <c r="G2154" s="2">
        <v>115</v>
      </c>
      <c r="H2154" s="3"/>
      <c r="I2154" s="68" t="str">
        <f>VLOOKUP(C2154,СПРАВОЧНИК!B:D,2,0)</f>
        <v>КИТАЙ</v>
      </c>
      <c r="J2154" s="68" t="str">
        <f>VLOOKUP(C2154,СПРАВОЧНИК!B:D,3,0)</f>
        <v>ИНОМАРКИ</v>
      </c>
      <c r="K2154" s="69" t="str">
        <f>VLOOKUP(СВОД2023[[#This Row],[ФО]],СПРАВОЧНИК!H:P,2,0)</f>
        <v>Уральский ФО</v>
      </c>
    </row>
    <row r="2155" spans="1:11" x14ac:dyDescent="0.2">
      <c r="A2155" t="s">
        <v>649</v>
      </c>
      <c r="B2155" t="s">
        <v>644</v>
      </c>
      <c r="C2155" s="1" t="s">
        <v>331</v>
      </c>
      <c r="D2155" s="1" t="s">
        <v>937</v>
      </c>
      <c r="E2155" s="2">
        <v>12</v>
      </c>
      <c r="F2155" s="3">
        <v>4</v>
      </c>
      <c r="G2155" s="2">
        <v>44</v>
      </c>
      <c r="H2155" s="3">
        <v>91</v>
      </c>
      <c r="I2155" s="68" t="str">
        <f>VLOOKUP(C2155,СПРАВОЧНИК!B:D,2,0)</f>
        <v>КОРЕЯ</v>
      </c>
      <c r="J2155" s="68" t="str">
        <f>VLOOKUP(C2155,СПРАВОЧНИК!B:D,3,0)</f>
        <v>ИНОМАРКИ</v>
      </c>
      <c r="K2155" s="69" t="str">
        <f>VLOOKUP(СВОД2023[[#This Row],[ФО]],СПРАВОЧНИК!H:P,2,0)</f>
        <v>Уральский ФО</v>
      </c>
    </row>
    <row r="2156" spans="1:11" x14ac:dyDescent="0.2">
      <c r="A2156" t="s">
        <v>649</v>
      </c>
      <c r="B2156" t="s">
        <v>644</v>
      </c>
      <c r="C2156" s="1" t="s">
        <v>331</v>
      </c>
      <c r="D2156" s="1" t="s">
        <v>938</v>
      </c>
      <c r="E2156" s="2">
        <v>28</v>
      </c>
      <c r="F2156" s="3">
        <v>13</v>
      </c>
      <c r="G2156" s="2">
        <v>170</v>
      </c>
      <c r="H2156" s="3">
        <v>195</v>
      </c>
      <c r="I2156" s="68" t="str">
        <f>VLOOKUP(C2156,СПРАВОЧНИК!B:D,2,0)</f>
        <v>КОРЕЯ</v>
      </c>
      <c r="J2156" s="68" t="str">
        <f>VLOOKUP(C2156,СПРАВОЧНИК!B:D,3,0)</f>
        <v>ИНОМАРКИ</v>
      </c>
      <c r="K2156" s="69" t="str">
        <f>VLOOKUP(СВОД2023[[#This Row],[ФО]],СПРАВОЧНИК!H:P,2,0)</f>
        <v>Уральский ФО</v>
      </c>
    </row>
    <row r="2157" spans="1:11" x14ac:dyDescent="0.2">
      <c r="A2157" t="s">
        <v>649</v>
      </c>
      <c r="B2157" t="s">
        <v>644</v>
      </c>
      <c r="C2157" s="1" t="s">
        <v>331</v>
      </c>
      <c r="D2157" s="1" t="s">
        <v>939</v>
      </c>
      <c r="E2157" s="2">
        <v>13</v>
      </c>
      <c r="F2157" s="3">
        <v>22</v>
      </c>
      <c r="G2157" s="2">
        <v>104</v>
      </c>
      <c r="H2157" s="3">
        <v>273</v>
      </c>
      <c r="I2157" s="68" t="str">
        <f>VLOOKUP(C2157,СПРАВОЧНИК!B:D,2,0)</f>
        <v>КОРЕЯ</v>
      </c>
      <c r="J2157" s="68" t="str">
        <f>VLOOKUP(C2157,СПРАВОЧНИК!B:D,3,0)</f>
        <v>ИНОМАРКИ</v>
      </c>
      <c r="K2157" s="69" t="str">
        <f>VLOOKUP(СВОД2023[[#This Row],[ФО]],СПРАВОЧНИК!H:P,2,0)</f>
        <v>Уральский ФО</v>
      </c>
    </row>
    <row r="2158" spans="1:11" x14ac:dyDescent="0.2">
      <c r="A2158" t="s">
        <v>649</v>
      </c>
      <c r="B2158" t="s">
        <v>644</v>
      </c>
      <c r="C2158" s="1" t="s">
        <v>331</v>
      </c>
      <c r="D2158" s="1" t="s">
        <v>1015</v>
      </c>
      <c r="E2158" s="2">
        <v>1</v>
      </c>
      <c r="F2158" s="3"/>
      <c r="G2158" s="2">
        <v>1</v>
      </c>
      <c r="H2158" s="3"/>
      <c r="I2158" s="68" t="str">
        <f>VLOOKUP(C2158,СПРАВОЧНИК!B:D,2,0)</f>
        <v>КОРЕЯ</v>
      </c>
      <c r="J2158" s="68" t="str">
        <f>VLOOKUP(C2158,СПРАВОЧНИК!B:D,3,0)</f>
        <v>ИНОМАРКИ</v>
      </c>
      <c r="K2158" s="69" t="str">
        <f>VLOOKUP(СВОД2023[[#This Row],[ФО]],СПРАВОЧНИК!H:P,2,0)</f>
        <v>Уральский ФО</v>
      </c>
    </row>
    <row r="2159" spans="1:11" x14ac:dyDescent="0.2">
      <c r="A2159" t="s">
        <v>649</v>
      </c>
      <c r="B2159" t="s">
        <v>644</v>
      </c>
      <c r="C2159" s="1" t="s">
        <v>331</v>
      </c>
      <c r="D2159" s="1" t="s">
        <v>332</v>
      </c>
      <c r="E2159" s="2"/>
      <c r="F2159" s="3"/>
      <c r="G2159" s="2">
        <v>1</v>
      </c>
      <c r="H2159" s="3"/>
      <c r="I2159" s="68" t="str">
        <f>VLOOKUP(C2159,СПРАВОЧНИК!B:D,2,0)</f>
        <v>КОРЕЯ</v>
      </c>
      <c r="J2159" s="68" t="str">
        <f>VLOOKUP(C2159,СПРАВОЧНИК!B:D,3,0)</f>
        <v>ИНОМАРКИ</v>
      </c>
      <c r="K2159" s="69" t="str">
        <f>VLOOKUP(СВОД2023[[#This Row],[ФО]],СПРАВОЧНИК!H:P,2,0)</f>
        <v>Уральский ФО</v>
      </c>
    </row>
    <row r="2160" spans="1:11" x14ac:dyDescent="0.2">
      <c r="A2160" t="s">
        <v>649</v>
      </c>
      <c r="B2160" t="s">
        <v>644</v>
      </c>
      <c r="C2160" s="1" t="s">
        <v>331</v>
      </c>
      <c r="D2160" s="1" t="s">
        <v>333</v>
      </c>
      <c r="E2160" s="2">
        <v>1</v>
      </c>
      <c r="F2160" s="3"/>
      <c r="G2160" s="2">
        <v>5</v>
      </c>
      <c r="H2160" s="3"/>
      <c r="I2160" s="68" t="str">
        <f>VLOOKUP(C2160,СПРАВОЧНИК!B:D,2,0)</f>
        <v>КОРЕЯ</v>
      </c>
      <c r="J2160" s="68" t="str">
        <f>VLOOKUP(C2160,СПРАВОЧНИК!B:D,3,0)</f>
        <v>ИНОМАРКИ</v>
      </c>
      <c r="K2160" s="69" t="str">
        <f>VLOOKUP(СВОД2023[[#This Row],[ФО]],СПРАВОЧНИК!H:P,2,0)</f>
        <v>Уральский ФО</v>
      </c>
    </row>
    <row r="2161" spans="1:11" x14ac:dyDescent="0.2">
      <c r="A2161" t="s">
        <v>649</v>
      </c>
      <c r="B2161" t="s">
        <v>644</v>
      </c>
      <c r="C2161" s="1" t="s">
        <v>331</v>
      </c>
      <c r="D2161" s="1" t="s">
        <v>334</v>
      </c>
      <c r="E2161" s="2">
        <v>19</v>
      </c>
      <c r="F2161" s="3">
        <v>14</v>
      </c>
      <c r="G2161" s="2">
        <v>115</v>
      </c>
      <c r="H2161" s="3">
        <v>103</v>
      </c>
      <c r="I2161" s="68" t="str">
        <f>VLOOKUP(C2161,СПРАВОЧНИК!B:D,2,0)</f>
        <v>КОРЕЯ</v>
      </c>
      <c r="J2161" s="68" t="str">
        <f>VLOOKUP(C2161,СПРАВОЧНИК!B:D,3,0)</f>
        <v>ИНОМАРКИ</v>
      </c>
      <c r="K2161" s="69" t="str">
        <f>VLOOKUP(СВОД2023[[#This Row],[ФО]],СПРАВОЧНИК!H:P,2,0)</f>
        <v>Уральский ФО</v>
      </c>
    </row>
    <row r="2162" spans="1:11" x14ac:dyDescent="0.2">
      <c r="A2162" t="s">
        <v>649</v>
      </c>
      <c r="B2162" t="s">
        <v>644</v>
      </c>
      <c r="C2162" s="1" t="s">
        <v>331</v>
      </c>
      <c r="D2162" s="1" t="s">
        <v>336</v>
      </c>
      <c r="E2162" s="2">
        <v>1</v>
      </c>
      <c r="F2162" s="3"/>
      <c r="G2162" s="2">
        <v>2</v>
      </c>
      <c r="H2162" s="3"/>
      <c r="I2162" s="68" t="str">
        <f>VLOOKUP(C2162,СПРАВОЧНИК!B:D,2,0)</f>
        <v>КОРЕЯ</v>
      </c>
      <c r="J2162" s="68" t="str">
        <f>VLOOKUP(C2162,СПРАВОЧНИК!B:D,3,0)</f>
        <v>ИНОМАРКИ</v>
      </c>
      <c r="K2162" s="69" t="str">
        <f>VLOOKUP(СВОД2023[[#This Row],[ФО]],СПРАВОЧНИК!H:P,2,0)</f>
        <v>Уральский ФО</v>
      </c>
    </row>
    <row r="2163" spans="1:11" x14ac:dyDescent="0.2">
      <c r="A2163" t="s">
        <v>649</v>
      </c>
      <c r="B2163" t="s">
        <v>644</v>
      </c>
      <c r="C2163" s="1" t="s">
        <v>331</v>
      </c>
      <c r="D2163" s="1" t="s">
        <v>337</v>
      </c>
      <c r="E2163" s="2"/>
      <c r="F2163" s="3"/>
      <c r="G2163" s="2">
        <v>3</v>
      </c>
      <c r="H2163" s="3"/>
      <c r="I2163" s="68" t="str">
        <f>VLOOKUP(C2163,СПРАВОЧНИК!B:D,2,0)</f>
        <v>КОРЕЯ</v>
      </c>
      <c r="J2163" s="68" t="str">
        <f>VLOOKUP(C2163,СПРАВОЧНИК!B:D,3,0)</f>
        <v>ИНОМАРКИ</v>
      </c>
      <c r="K2163" s="69" t="str">
        <f>VLOOKUP(СВОД2023[[#This Row],[ФО]],СПРАВОЧНИК!H:P,2,0)</f>
        <v>Уральский ФО</v>
      </c>
    </row>
    <row r="2164" spans="1:11" x14ac:dyDescent="0.2">
      <c r="A2164" t="s">
        <v>649</v>
      </c>
      <c r="B2164" t="s">
        <v>644</v>
      </c>
      <c r="C2164" s="1" t="s">
        <v>331</v>
      </c>
      <c r="D2164" s="1" t="s">
        <v>338</v>
      </c>
      <c r="E2164" s="2"/>
      <c r="F2164" s="3"/>
      <c r="G2164" s="2"/>
      <c r="H2164" s="3">
        <v>5</v>
      </c>
      <c r="I2164" s="68" t="str">
        <f>VLOOKUP(C2164,СПРАВОЧНИК!B:D,2,0)</f>
        <v>КОРЕЯ</v>
      </c>
      <c r="J2164" s="68" t="str">
        <f>VLOOKUP(C2164,СПРАВОЧНИК!B:D,3,0)</f>
        <v>ИНОМАРКИ</v>
      </c>
      <c r="K2164" s="69" t="str">
        <f>VLOOKUP(СВОД2023[[#This Row],[ФО]],СПРАВОЧНИК!H:P,2,0)</f>
        <v>Уральский ФО</v>
      </c>
    </row>
    <row r="2165" spans="1:11" x14ac:dyDescent="0.2">
      <c r="A2165" t="s">
        <v>649</v>
      </c>
      <c r="B2165" t="s">
        <v>644</v>
      </c>
      <c r="C2165" s="1" t="s">
        <v>331</v>
      </c>
      <c r="D2165" s="1" t="s">
        <v>339</v>
      </c>
      <c r="E2165" s="2">
        <v>1</v>
      </c>
      <c r="F2165" s="3"/>
      <c r="G2165" s="2">
        <v>2</v>
      </c>
      <c r="H2165" s="3"/>
      <c r="I2165" s="68" t="str">
        <f>VLOOKUP(C2165,СПРАВОЧНИК!B:D,2,0)</f>
        <v>КОРЕЯ</v>
      </c>
      <c r="J2165" s="68" t="str">
        <f>VLOOKUP(C2165,СПРАВОЧНИК!B:D,3,0)</f>
        <v>ИНОМАРКИ</v>
      </c>
      <c r="K2165" s="69" t="str">
        <f>VLOOKUP(СВОД2023[[#This Row],[ФО]],СПРАВОЧНИК!H:P,2,0)</f>
        <v>Уральский ФО</v>
      </c>
    </row>
    <row r="2166" spans="1:11" x14ac:dyDescent="0.2">
      <c r="A2166" t="s">
        <v>649</v>
      </c>
      <c r="B2166" t="s">
        <v>644</v>
      </c>
      <c r="C2166" s="1" t="s">
        <v>331</v>
      </c>
      <c r="D2166" s="1" t="s">
        <v>340</v>
      </c>
      <c r="E2166" s="2"/>
      <c r="F2166" s="3"/>
      <c r="G2166" s="2">
        <v>1</v>
      </c>
      <c r="H2166" s="3"/>
      <c r="I2166" s="68" t="str">
        <f>VLOOKUP(C2166,СПРАВОЧНИК!B:D,2,0)</f>
        <v>КОРЕЯ</v>
      </c>
      <c r="J2166" s="68" t="str">
        <f>VLOOKUP(C2166,СПРАВОЧНИК!B:D,3,0)</f>
        <v>ИНОМАРКИ</v>
      </c>
      <c r="K2166" s="69" t="str">
        <f>VLOOKUP(СВОД2023[[#This Row],[ФО]],СПРАВОЧНИК!H:P,2,0)</f>
        <v>Уральский ФО</v>
      </c>
    </row>
    <row r="2167" spans="1:11" x14ac:dyDescent="0.2">
      <c r="A2167" t="s">
        <v>649</v>
      </c>
      <c r="B2167" t="s">
        <v>644</v>
      </c>
      <c r="C2167" s="1" t="s">
        <v>331</v>
      </c>
      <c r="D2167" s="1" t="s">
        <v>341</v>
      </c>
      <c r="E2167" s="2">
        <v>12</v>
      </c>
      <c r="F2167" s="3">
        <v>1</v>
      </c>
      <c r="G2167" s="2">
        <v>41</v>
      </c>
      <c r="H2167" s="3">
        <v>9</v>
      </c>
      <c r="I2167" s="68" t="str">
        <f>VLOOKUP(C2167,СПРАВОЧНИК!B:D,2,0)</f>
        <v>КОРЕЯ</v>
      </c>
      <c r="J2167" s="68" t="str">
        <f>VLOOKUP(C2167,СПРАВОЧНИК!B:D,3,0)</f>
        <v>ИНОМАРКИ</v>
      </c>
      <c r="K2167" s="69" t="str">
        <f>VLOOKUP(СВОД2023[[#This Row],[ФО]],СПРАВОЧНИК!H:P,2,0)</f>
        <v>Уральский ФО</v>
      </c>
    </row>
    <row r="2168" spans="1:11" x14ac:dyDescent="0.2">
      <c r="A2168" t="s">
        <v>649</v>
      </c>
      <c r="B2168" t="s">
        <v>644</v>
      </c>
      <c r="C2168" s="1" t="s">
        <v>331</v>
      </c>
      <c r="D2168" s="1" t="s">
        <v>342</v>
      </c>
      <c r="E2168" s="2">
        <v>8</v>
      </c>
      <c r="F2168" s="3">
        <v>9</v>
      </c>
      <c r="G2168" s="2">
        <v>58</v>
      </c>
      <c r="H2168" s="3">
        <v>46</v>
      </c>
      <c r="I2168" s="68" t="str">
        <f>VLOOKUP(C2168,СПРАВОЧНИК!B:D,2,0)</f>
        <v>КОРЕЯ</v>
      </c>
      <c r="J2168" s="68" t="str">
        <f>VLOOKUP(C2168,СПРАВОЧНИК!B:D,3,0)</f>
        <v>ИНОМАРКИ</v>
      </c>
      <c r="K2168" s="69" t="str">
        <f>VLOOKUP(СВОД2023[[#This Row],[ФО]],СПРАВОЧНИК!H:P,2,0)</f>
        <v>Уральский ФО</v>
      </c>
    </row>
    <row r="2169" spans="1:11" x14ac:dyDescent="0.2">
      <c r="A2169" t="s">
        <v>649</v>
      </c>
      <c r="B2169" t="s">
        <v>644</v>
      </c>
      <c r="C2169" s="1" t="s">
        <v>331</v>
      </c>
      <c r="D2169" s="1" t="s">
        <v>944</v>
      </c>
      <c r="E2169" s="2">
        <v>13</v>
      </c>
      <c r="F2169" s="3">
        <v>124</v>
      </c>
      <c r="G2169" s="2">
        <v>80</v>
      </c>
      <c r="H2169" s="3">
        <v>1642</v>
      </c>
      <c r="I2169" s="68" t="str">
        <f>VLOOKUP(C2169,СПРАВОЧНИК!B:D,2,0)</f>
        <v>КОРЕЯ</v>
      </c>
      <c r="J2169" s="68" t="str">
        <f>VLOOKUP(C2169,СПРАВОЧНИК!B:D,3,0)</f>
        <v>ИНОМАРКИ</v>
      </c>
      <c r="K2169" s="69" t="str">
        <f>VLOOKUP(СВОД2023[[#This Row],[ФО]],СПРАВОЧНИК!H:P,2,0)</f>
        <v>Уральский ФО</v>
      </c>
    </row>
    <row r="2170" spans="1:11" x14ac:dyDescent="0.2">
      <c r="A2170" t="s">
        <v>649</v>
      </c>
      <c r="B2170" t="s">
        <v>644</v>
      </c>
      <c r="C2170" s="1" t="s">
        <v>331</v>
      </c>
      <c r="D2170" s="1" t="s">
        <v>945</v>
      </c>
      <c r="E2170" s="2">
        <v>9</v>
      </c>
      <c r="F2170" s="3">
        <v>75</v>
      </c>
      <c r="G2170" s="2">
        <v>98</v>
      </c>
      <c r="H2170" s="3">
        <v>553</v>
      </c>
      <c r="I2170" s="68" t="str">
        <f>VLOOKUP(C2170,СПРАВОЧНИК!B:D,2,0)</f>
        <v>КОРЕЯ</v>
      </c>
      <c r="J2170" s="68" t="str">
        <f>VLOOKUP(C2170,СПРАВОЧНИК!B:D,3,0)</f>
        <v>ИНОМАРКИ</v>
      </c>
      <c r="K2170" s="69" t="str">
        <f>VLOOKUP(СВОД2023[[#This Row],[ФО]],СПРАВОЧНИК!H:P,2,0)</f>
        <v>Уральский ФО</v>
      </c>
    </row>
    <row r="2171" spans="1:11" x14ac:dyDescent="0.2">
      <c r="A2171" t="s">
        <v>649</v>
      </c>
      <c r="B2171" t="s">
        <v>644</v>
      </c>
      <c r="C2171" s="1" t="s">
        <v>331</v>
      </c>
      <c r="D2171" s="1" t="s">
        <v>946</v>
      </c>
      <c r="E2171" s="2">
        <v>39</v>
      </c>
      <c r="F2171" s="3">
        <v>10</v>
      </c>
      <c r="G2171" s="2">
        <v>227</v>
      </c>
      <c r="H2171" s="3">
        <v>111</v>
      </c>
      <c r="I2171" s="68" t="str">
        <f>VLOOKUP(C2171,СПРАВОЧНИК!B:D,2,0)</f>
        <v>КОРЕЯ</v>
      </c>
      <c r="J2171" s="68" t="str">
        <f>VLOOKUP(C2171,СПРАВОЧНИК!B:D,3,0)</f>
        <v>ИНОМАРКИ</v>
      </c>
      <c r="K2171" s="69" t="str">
        <f>VLOOKUP(СВОД2023[[#This Row],[ФО]],СПРАВОЧНИК!H:P,2,0)</f>
        <v>Уральский ФО</v>
      </c>
    </row>
    <row r="2172" spans="1:11" x14ac:dyDescent="0.2">
      <c r="A2172" t="s">
        <v>649</v>
      </c>
      <c r="B2172" t="s">
        <v>644</v>
      </c>
      <c r="C2172" s="1" t="s">
        <v>331</v>
      </c>
      <c r="D2172" s="1" t="s">
        <v>947</v>
      </c>
      <c r="E2172" s="2">
        <v>12</v>
      </c>
      <c r="F2172" s="3">
        <v>27</v>
      </c>
      <c r="G2172" s="2">
        <v>87</v>
      </c>
      <c r="H2172" s="3">
        <v>218</v>
      </c>
      <c r="I2172" s="68" t="str">
        <f>VLOOKUP(C2172,СПРАВОЧНИК!B:D,2,0)</f>
        <v>КОРЕЯ</v>
      </c>
      <c r="J2172" s="68" t="str">
        <f>VLOOKUP(C2172,СПРАВОЧНИК!B:D,3,0)</f>
        <v>ИНОМАРКИ</v>
      </c>
      <c r="K2172" s="69" t="str">
        <f>VLOOKUP(СВОД2023[[#This Row],[ФО]],СПРАВОЧНИК!H:P,2,0)</f>
        <v>Уральский ФО</v>
      </c>
    </row>
    <row r="2173" spans="1:11" x14ac:dyDescent="0.2">
      <c r="A2173" t="s">
        <v>649</v>
      </c>
      <c r="B2173" t="s">
        <v>644</v>
      </c>
      <c r="C2173" s="1" t="s">
        <v>331</v>
      </c>
      <c r="D2173" s="1" t="s">
        <v>948</v>
      </c>
      <c r="E2173" s="2">
        <v>101</v>
      </c>
      <c r="F2173" s="3">
        <v>27</v>
      </c>
      <c r="G2173" s="2">
        <v>499</v>
      </c>
      <c r="H2173" s="3">
        <v>400</v>
      </c>
      <c r="I2173" s="68" t="str">
        <f>VLOOKUP(C2173,СПРАВОЧНИК!B:D,2,0)</f>
        <v>КОРЕЯ</v>
      </c>
      <c r="J2173" s="68" t="str">
        <f>VLOOKUP(C2173,СПРАВОЧНИК!B:D,3,0)</f>
        <v>ИНОМАРКИ</v>
      </c>
      <c r="K2173" s="69" t="str">
        <f>VLOOKUP(СВОД2023[[#This Row],[ФО]],СПРАВОЧНИК!H:P,2,0)</f>
        <v>Уральский ФО</v>
      </c>
    </row>
    <row r="2174" spans="1:11" x14ac:dyDescent="0.2">
      <c r="A2174" t="s">
        <v>649</v>
      </c>
      <c r="B2174" t="s">
        <v>644</v>
      </c>
      <c r="C2174" s="1" t="s">
        <v>331</v>
      </c>
      <c r="D2174" s="1" t="s">
        <v>1017</v>
      </c>
      <c r="E2174" s="2">
        <v>1</v>
      </c>
      <c r="F2174" s="3"/>
      <c r="G2174" s="2">
        <v>11</v>
      </c>
      <c r="H2174" s="3">
        <v>13</v>
      </c>
      <c r="I2174" s="68" t="str">
        <f>VLOOKUP(C2174,СПРАВОЧНИК!B:D,2,0)</f>
        <v>КОРЕЯ</v>
      </c>
      <c r="J2174" s="68" t="str">
        <f>VLOOKUP(C2174,СПРАВОЧНИК!B:D,3,0)</f>
        <v>ИНОМАРКИ</v>
      </c>
      <c r="K2174" s="69" t="str">
        <f>VLOOKUP(СВОД2023[[#This Row],[ФО]],СПРАВОЧНИК!H:P,2,0)</f>
        <v>Уральский ФО</v>
      </c>
    </row>
    <row r="2175" spans="1:11" x14ac:dyDescent="0.2">
      <c r="A2175" t="s">
        <v>649</v>
      </c>
      <c r="B2175" t="s">
        <v>644</v>
      </c>
      <c r="C2175" s="1" t="s">
        <v>343</v>
      </c>
      <c r="D2175" s="1" t="s">
        <v>344</v>
      </c>
      <c r="E2175" s="2">
        <v>200</v>
      </c>
      <c r="F2175" s="3">
        <v>13</v>
      </c>
      <c r="G2175" s="2">
        <v>1367</v>
      </c>
      <c r="H2175" s="3">
        <v>365</v>
      </c>
      <c r="I2175" s="68" t="str">
        <f>VLOOKUP(C2175,СПРАВОЧНИК!B:D,2,0)</f>
        <v>РОССИЯ</v>
      </c>
      <c r="J2175" s="68" t="str">
        <f>VLOOKUP(C2175,СПРАВОЧНИК!B:D,3,0)</f>
        <v>ОТЕЧЕСТВЕННЫЕ</v>
      </c>
      <c r="K2175" s="69" t="str">
        <f>VLOOKUP(СВОД2023[[#This Row],[ФО]],СПРАВОЧНИК!H:P,2,0)</f>
        <v>Уральский ФО</v>
      </c>
    </row>
    <row r="2176" spans="1:11" x14ac:dyDescent="0.2">
      <c r="A2176" t="s">
        <v>649</v>
      </c>
      <c r="B2176" t="s">
        <v>644</v>
      </c>
      <c r="C2176" s="1" t="s">
        <v>343</v>
      </c>
      <c r="D2176" s="1" t="s">
        <v>345</v>
      </c>
      <c r="E2176" s="2">
        <v>254</v>
      </c>
      <c r="F2176" s="3">
        <v>33</v>
      </c>
      <c r="G2176" s="2">
        <v>1886</v>
      </c>
      <c r="H2176" s="3">
        <v>738</v>
      </c>
      <c r="I2176" s="68" t="str">
        <f>VLOOKUP(C2176,СПРАВОЧНИК!B:D,2,0)</f>
        <v>РОССИЯ</v>
      </c>
      <c r="J2176" s="68" t="str">
        <f>VLOOKUP(C2176,СПРАВОЧНИК!B:D,3,0)</f>
        <v>ОТЕЧЕСТВЕННЫЕ</v>
      </c>
      <c r="K2176" s="69" t="str">
        <f>VLOOKUP(СВОД2023[[#This Row],[ФО]],СПРАВОЧНИК!H:P,2,0)</f>
        <v>Уральский ФО</v>
      </c>
    </row>
    <row r="2177" spans="1:11" x14ac:dyDescent="0.2">
      <c r="A2177" t="s">
        <v>649</v>
      </c>
      <c r="B2177" t="s">
        <v>644</v>
      </c>
      <c r="C2177" s="1" t="s">
        <v>343</v>
      </c>
      <c r="D2177" s="1" t="s">
        <v>346</v>
      </c>
      <c r="E2177" s="2"/>
      <c r="F2177" s="3">
        <v>2</v>
      </c>
      <c r="G2177" s="2"/>
      <c r="H2177" s="3">
        <v>57</v>
      </c>
      <c r="I2177" s="68" t="str">
        <f>VLOOKUP(C2177,СПРАВОЧНИК!B:D,2,0)</f>
        <v>РОССИЯ</v>
      </c>
      <c r="J2177" s="68" t="str">
        <f>VLOOKUP(C2177,СПРАВОЧНИК!B:D,3,0)</f>
        <v>ОТЕЧЕСТВЕННЫЕ</v>
      </c>
      <c r="K2177" s="69" t="str">
        <f>VLOOKUP(СВОД2023[[#This Row],[ФО]],СПРАВОЧНИК!H:P,2,0)</f>
        <v>Уральский ФО</v>
      </c>
    </row>
    <row r="2178" spans="1:11" x14ac:dyDescent="0.2">
      <c r="A2178" t="s">
        <v>649</v>
      </c>
      <c r="B2178" t="s">
        <v>644</v>
      </c>
      <c r="C2178" s="1" t="s">
        <v>343</v>
      </c>
      <c r="D2178" s="1" t="s">
        <v>347</v>
      </c>
      <c r="E2178" s="2">
        <v>630</v>
      </c>
      <c r="F2178" s="3">
        <v>113</v>
      </c>
      <c r="G2178" s="2">
        <v>3996</v>
      </c>
      <c r="H2178" s="3">
        <v>818</v>
      </c>
      <c r="I2178" s="68" t="str">
        <f>VLOOKUP(C2178,СПРАВОЧНИК!B:D,2,0)</f>
        <v>РОССИЯ</v>
      </c>
      <c r="J2178" s="68" t="str">
        <f>VLOOKUP(C2178,СПРАВОЧНИК!B:D,3,0)</f>
        <v>ОТЕЧЕСТВЕННЫЕ</v>
      </c>
      <c r="K2178" s="69" t="str">
        <f>VLOOKUP(СВОД2023[[#This Row],[ФО]],СПРАВОЧНИК!H:P,2,0)</f>
        <v>Уральский ФО</v>
      </c>
    </row>
    <row r="2179" spans="1:11" x14ac:dyDescent="0.2">
      <c r="A2179" t="s">
        <v>649</v>
      </c>
      <c r="B2179" t="s">
        <v>644</v>
      </c>
      <c r="C2179" s="1" t="s">
        <v>343</v>
      </c>
      <c r="D2179" s="1" t="s">
        <v>348</v>
      </c>
      <c r="E2179" s="2">
        <v>510</v>
      </c>
      <c r="F2179" s="3">
        <v>86</v>
      </c>
      <c r="G2179" s="2">
        <v>2838</v>
      </c>
      <c r="H2179" s="3">
        <v>582</v>
      </c>
      <c r="I2179" s="68" t="str">
        <f>VLOOKUP(C2179,СПРАВОЧНИК!B:D,2,0)</f>
        <v>РОССИЯ</v>
      </c>
      <c r="J2179" s="68" t="str">
        <f>VLOOKUP(C2179,СПРАВОЧНИК!B:D,3,0)</f>
        <v>ОТЕЧЕСТВЕННЫЕ</v>
      </c>
      <c r="K2179" s="69" t="str">
        <f>VLOOKUP(СВОД2023[[#This Row],[ФО]],СПРАВОЧНИК!H:P,2,0)</f>
        <v>Уральский ФО</v>
      </c>
    </row>
    <row r="2180" spans="1:11" x14ac:dyDescent="0.2">
      <c r="A2180" t="s">
        <v>649</v>
      </c>
      <c r="B2180" t="s">
        <v>644</v>
      </c>
      <c r="C2180" s="1" t="s">
        <v>343</v>
      </c>
      <c r="D2180" s="1" t="s">
        <v>349</v>
      </c>
      <c r="E2180" s="2"/>
      <c r="F2180" s="3">
        <v>2</v>
      </c>
      <c r="G2180" s="2">
        <v>1</v>
      </c>
      <c r="H2180" s="3">
        <v>39</v>
      </c>
      <c r="I2180" s="68" t="str">
        <f>VLOOKUP(C2180,СПРАВОЧНИК!B:D,2,0)</f>
        <v>РОССИЯ</v>
      </c>
      <c r="J2180" s="68" t="str">
        <f>VLOOKUP(C2180,СПРАВОЧНИК!B:D,3,0)</f>
        <v>ОТЕЧЕСТВЕННЫЕ</v>
      </c>
      <c r="K2180" s="69" t="str">
        <f>VLOOKUP(СВОД2023[[#This Row],[ФО]],СПРАВОЧНИК!H:P,2,0)</f>
        <v>Уральский ФО</v>
      </c>
    </row>
    <row r="2181" spans="1:11" x14ac:dyDescent="0.2">
      <c r="A2181" t="s">
        <v>649</v>
      </c>
      <c r="B2181" t="s">
        <v>644</v>
      </c>
      <c r="C2181" s="1" t="s">
        <v>343</v>
      </c>
      <c r="D2181" s="1" t="s">
        <v>350</v>
      </c>
      <c r="E2181" s="2">
        <v>210</v>
      </c>
      <c r="F2181" s="3">
        <v>47</v>
      </c>
      <c r="G2181" s="2">
        <v>1227</v>
      </c>
      <c r="H2181" s="3">
        <v>318</v>
      </c>
      <c r="I2181" s="68" t="str">
        <f>VLOOKUP(C2181,СПРАВОЧНИК!B:D,2,0)</f>
        <v>РОССИЯ</v>
      </c>
      <c r="J2181" s="68" t="str">
        <f>VLOOKUP(C2181,СПРАВОЧНИК!B:D,3,0)</f>
        <v>ОТЕЧЕСТВЕННЫЕ</v>
      </c>
      <c r="K2181" s="69" t="str">
        <f>VLOOKUP(СВОД2023[[#This Row],[ФО]],СПРАВОЧНИК!H:P,2,0)</f>
        <v>Уральский ФО</v>
      </c>
    </row>
    <row r="2182" spans="1:11" x14ac:dyDescent="0.2">
      <c r="A2182" t="s">
        <v>649</v>
      </c>
      <c r="B2182" t="s">
        <v>644</v>
      </c>
      <c r="C2182" s="1" t="s">
        <v>343</v>
      </c>
      <c r="D2182" s="1" t="s">
        <v>352</v>
      </c>
      <c r="E2182" s="2">
        <v>2</v>
      </c>
      <c r="F2182" s="3">
        <v>65</v>
      </c>
      <c r="G2182" s="2">
        <v>45</v>
      </c>
      <c r="H2182" s="3">
        <v>794</v>
      </c>
      <c r="I2182" s="68" t="str">
        <f>VLOOKUP(C2182,СПРАВОЧНИК!B:D,2,0)</f>
        <v>РОССИЯ</v>
      </c>
      <c r="J2182" s="68" t="str">
        <f>VLOOKUP(C2182,СПРАВОЧНИК!B:D,3,0)</f>
        <v>ОТЕЧЕСТВЕННЫЕ</v>
      </c>
      <c r="K2182" s="69" t="str">
        <f>VLOOKUP(СВОД2023[[#This Row],[ФО]],СПРАВОЧНИК!H:P,2,0)</f>
        <v>Уральский ФО</v>
      </c>
    </row>
    <row r="2183" spans="1:11" x14ac:dyDescent="0.2">
      <c r="A2183" t="s">
        <v>649</v>
      </c>
      <c r="B2183" t="s">
        <v>644</v>
      </c>
      <c r="C2183" s="1" t="s">
        <v>343</v>
      </c>
      <c r="D2183" s="1" t="s">
        <v>353</v>
      </c>
      <c r="E2183" s="2">
        <v>235</v>
      </c>
      <c r="F2183" s="3">
        <v>176</v>
      </c>
      <c r="G2183" s="2">
        <v>339</v>
      </c>
      <c r="H2183" s="3">
        <v>2197</v>
      </c>
      <c r="I2183" s="68" t="str">
        <f>VLOOKUP(C2183,СПРАВОЧНИК!B:D,2,0)</f>
        <v>РОССИЯ</v>
      </c>
      <c r="J2183" s="68" t="str">
        <f>VLOOKUP(C2183,СПРАВОЧНИК!B:D,3,0)</f>
        <v>ОТЕЧЕСТВЕННЫЕ</v>
      </c>
      <c r="K2183" s="69" t="str">
        <f>VLOOKUP(СВОД2023[[#This Row],[ФО]],СПРАВОЧНИК!H:P,2,0)</f>
        <v>Уральский ФО</v>
      </c>
    </row>
    <row r="2184" spans="1:11" x14ac:dyDescent="0.2">
      <c r="A2184" t="s">
        <v>649</v>
      </c>
      <c r="B2184" t="s">
        <v>644</v>
      </c>
      <c r="C2184" s="1" t="s">
        <v>343</v>
      </c>
      <c r="D2184" s="1" t="s">
        <v>354</v>
      </c>
      <c r="E2184" s="2"/>
      <c r="F2184" s="3">
        <v>37</v>
      </c>
      <c r="G2184" s="2">
        <v>9</v>
      </c>
      <c r="H2184" s="3">
        <v>409</v>
      </c>
      <c r="I2184" s="68" t="str">
        <f>VLOOKUP(C2184,СПРАВОЧНИК!B:D,2,0)</f>
        <v>РОССИЯ</v>
      </c>
      <c r="J2184" s="68" t="str">
        <f>VLOOKUP(C2184,СПРАВОЧНИК!B:D,3,0)</f>
        <v>ОТЕЧЕСТВЕННЫЕ</v>
      </c>
      <c r="K2184" s="69" t="str">
        <f>VLOOKUP(СВОД2023[[#This Row],[ФО]],СПРАВОЧНИК!H:P,2,0)</f>
        <v>Уральский ФО</v>
      </c>
    </row>
    <row r="2185" spans="1:11" x14ac:dyDescent="0.2">
      <c r="A2185" t="s">
        <v>649</v>
      </c>
      <c r="B2185" t="s">
        <v>644</v>
      </c>
      <c r="C2185" s="1" t="s">
        <v>355</v>
      </c>
      <c r="D2185" s="1" t="s">
        <v>356</v>
      </c>
      <c r="E2185" s="2"/>
      <c r="F2185" s="3"/>
      <c r="G2185" s="2">
        <v>1</v>
      </c>
      <c r="H2185" s="3"/>
      <c r="I2185" s="68" t="str">
        <f>VLOOKUP(C2185,СПРАВОЧНИК!B:D,2,0)</f>
        <v>ЕВРОПА</v>
      </c>
      <c r="J2185" s="68" t="str">
        <f>VLOOKUP(C2185,СПРАВОЧНИК!B:D,3,0)</f>
        <v>ИНОМАРКИ</v>
      </c>
      <c r="K2185" s="69" t="str">
        <f>VLOOKUP(СВОД2023[[#This Row],[ФО]],СПРАВОЧНИК!H:P,2,0)</f>
        <v>Уральский ФО</v>
      </c>
    </row>
    <row r="2186" spans="1:11" x14ac:dyDescent="0.2">
      <c r="A2186" t="s">
        <v>649</v>
      </c>
      <c r="B2186" t="s">
        <v>644</v>
      </c>
      <c r="C2186" s="1" t="s">
        <v>355</v>
      </c>
      <c r="D2186" s="1" t="s">
        <v>357</v>
      </c>
      <c r="E2186" s="2"/>
      <c r="F2186" s="3"/>
      <c r="G2186" s="2">
        <v>1</v>
      </c>
      <c r="H2186" s="3"/>
      <c r="I2186" s="68" t="str">
        <f>VLOOKUP(C2186,СПРАВОЧНИК!B:D,2,0)</f>
        <v>ЕВРОПА</v>
      </c>
      <c r="J2186" s="68" t="str">
        <f>VLOOKUP(C2186,СПРАВОЧНИК!B:D,3,0)</f>
        <v>ИНОМАРКИ</v>
      </c>
      <c r="K2186" s="69" t="str">
        <f>VLOOKUP(СВОД2023[[#This Row],[ФО]],СПРАВОЧНИК!H:P,2,0)</f>
        <v>Уральский ФО</v>
      </c>
    </row>
    <row r="2187" spans="1:11" x14ac:dyDescent="0.2">
      <c r="A2187" t="s">
        <v>649</v>
      </c>
      <c r="B2187" t="s">
        <v>644</v>
      </c>
      <c r="C2187" s="1" t="s">
        <v>355</v>
      </c>
      <c r="D2187" s="1" t="s">
        <v>358</v>
      </c>
      <c r="E2187" s="2"/>
      <c r="F2187" s="3"/>
      <c r="G2187" s="2">
        <v>2</v>
      </c>
      <c r="H2187" s="3"/>
      <c r="I2187" s="68" t="str">
        <f>VLOOKUP(C2187,СПРАВОЧНИК!B:D,2,0)</f>
        <v>ЕВРОПА</v>
      </c>
      <c r="J2187" s="68" t="str">
        <f>VLOOKUP(C2187,СПРАВОЧНИК!B:D,3,0)</f>
        <v>ИНОМАРКИ</v>
      </c>
      <c r="K2187" s="69" t="str">
        <f>VLOOKUP(СВОД2023[[#This Row],[ФО]],СПРАВОЧНИК!H:P,2,0)</f>
        <v>Уральский ФО</v>
      </c>
    </row>
    <row r="2188" spans="1:11" x14ac:dyDescent="0.2">
      <c r="A2188" t="s">
        <v>649</v>
      </c>
      <c r="B2188" t="s">
        <v>644</v>
      </c>
      <c r="C2188" s="1" t="s">
        <v>359</v>
      </c>
      <c r="D2188" s="1" t="s">
        <v>360</v>
      </c>
      <c r="E2188" s="2">
        <v>3</v>
      </c>
      <c r="F2188" s="3"/>
      <c r="G2188" s="2">
        <v>9</v>
      </c>
      <c r="H2188" s="3">
        <v>7</v>
      </c>
      <c r="I2188" s="68" t="str">
        <f>VLOOKUP(C2188,СПРАВОЧНИК!B:D,2,0)</f>
        <v>ЕВРОПА</v>
      </c>
      <c r="J2188" s="68" t="str">
        <f>VLOOKUP(C2188,СПРАВОЧНИК!B:D,3,0)</f>
        <v>ИНОМАРКИ</v>
      </c>
      <c r="K2188" s="69" t="str">
        <f>VLOOKUP(СВОД2023[[#This Row],[ФО]],СПРАВОЧНИК!H:P,2,0)</f>
        <v>Уральский ФО</v>
      </c>
    </row>
    <row r="2189" spans="1:11" x14ac:dyDescent="0.2">
      <c r="A2189" t="s">
        <v>649</v>
      </c>
      <c r="B2189" t="s">
        <v>644</v>
      </c>
      <c r="C2189" s="1" t="s">
        <v>359</v>
      </c>
      <c r="D2189" s="1" t="s">
        <v>361</v>
      </c>
      <c r="E2189" s="2"/>
      <c r="F2189" s="3"/>
      <c r="G2189" s="2">
        <v>1</v>
      </c>
      <c r="H2189" s="3"/>
      <c r="I2189" s="68" t="str">
        <f>VLOOKUP(C2189,СПРАВОЧНИК!B:D,2,0)</f>
        <v>ЕВРОПА</v>
      </c>
      <c r="J2189" s="68" t="str">
        <f>VLOOKUP(C2189,СПРАВОЧНИК!B:D,3,0)</f>
        <v>ИНОМАРКИ</v>
      </c>
      <c r="K2189" s="69" t="str">
        <f>VLOOKUP(СВОД2023[[#This Row],[ФО]],СПРАВОЧНИК!H:P,2,0)</f>
        <v>Уральский ФО</v>
      </c>
    </row>
    <row r="2190" spans="1:11" x14ac:dyDescent="0.2">
      <c r="A2190" t="s">
        <v>649</v>
      </c>
      <c r="B2190" t="s">
        <v>644</v>
      </c>
      <c r="C2190" s="1" t="s">
        <v>359</v>
      </c>
      <c r="D2190" s="1" t="s">
        <v>362</v>
      </c>
      <c r="E2190" s="2">
        <v>1</v>
      </c>
      <c r="F2190" s="3">
        <v>1</v>
      </c>
      <c r="G2190" s="2">
        <v>2</v>
      </c>
      <c r="H2190" s="3">
        <v>8</v>
      </c>
      <c r="I2190" s="68" t="str">
        <f>VLOOKUP(C2190,СПРАВОЧНИК!B:D,2,0)</f>
        <v>ЕВРОПА</v>
      </c>
      <c r="J2190" s="68" t="str">
        <f>VLOOKUP(C2190,СПРАВОЧНИК!B:D,3,0)</f>
        <v>ИНОМАРКИ</v>
      </c>
      <c r="K2190" s="69" t="str">
        <f>VLOOKUP(СВОД2023[[#This Row],[ФО]],СПРАВОЧНИК!H:P,2,0)</f>
        <v>Уральский ФО</v>
      </c>
    </row>
    <row r="2191" spans="1:11" x14ac:dyDescent="0.2">
      <c r="A2191" t="s">
        <v>649</v>
      </c>
      <c r="B2191" t="s">
        <v>644</v>
      </c>
      <c r="C2191" s="1" t="s">
        <v>359</v>
      </c>
      <c r="D2191" s="1" t="s">
        <v>363</v>
      </c>
      <c r="E2191" s="2">
        <v>1</v>
      </c>
      <c r="F2191" s="3"/>
      <c r="G2191" s="2">
        <v>14</v>
      </c>
      <c r="H2191" s="3">
        <v>13</v>
      </c>
      <c r="I2191" s="68" t="str">
        <f>VLOOKUP(C2191,СПРАВОЧНИК!B:D,2,0)</f>
        <v>ЕВРОПА</v>
      </c>
      <c r="J2191" s="68" t="str">
        <f>VLOOKUP(C2191,СПРАВОЧНИК!B:D,3,0)</f>
        <v>ИНОМАРКИ</v>
      </c>
      <c r="K2191" s="69" t="str">
        <f>VLOOKUP(СВОД2023[[#This Row],[ФО]],СПРАВОЧНИК!H:P,2,0)</f>
        <v>Уральский ФО</v>
      </c>
    </row>
    <row r="2192" spans="1:11" x14ac:dyDescent="0.2">
      <c r="A2192" t="s">
        <v>649</v>
      </c>
      <c r="B2192" t="s">
        <v>644</v>
      </c>
      <c r="C2192" s="1" t="s">
        <v>359</v>
      </c>
      <c r="D2192" s="1" t="s">
        <v>364</v>
      </c>
      <c r="E2192" s="2"/>
      <c r="F2192" s="3"/>
      <c r="G2192" s="2">
        <v>1</v>
      </c>
      <c r="H2192" s="3">
        <v>4</v>
      </c>
      <c r="I2192" s="68" t="str">
        <f>VLOOKUP(C2192,СПРАВОЧНИК!B:D,2,0)</f>
        <v>ЕВРОПА</v>
      </c>
      <c r="J2192" s="68" t="str">
        <f>VLOOKUP(C2192,СПРАВОЧНИК!B:D,3,0)</f>
        <v>ИНОМАРКИ</v>
      </c>
      <c r="K2192" s="69" t="str">
        <f>VLOOKUP(СВОД2023[[#This Row],[ФО]],СПРАВОЧНИК!H:P,2,0)</f>
        <v>Уральский ФО</v>
      </c>
    </row>
    <row r="2193" spans="1:11" x14ac:dyDescent="0.2">
      <c r="A2193" t="s">
        <v>649</v>
      </c>
      <c r="B2193" t="s">
        <v>644</v>
      </c>
      <c r="C2193" s="1" t="s">
        <v>359</v>
      </c>
      <c r="D2193" s="1" t="s">
        <v>365</v>
      </c>
      <c r="E2193" s="2"/>
      <c r="F2193" s="3"/>
      <c r="G2193" s="2">
        <v>4</v>
      </c>
      <c r="H2193" s="3">
        <v>9</v>
      </c>
      <c r="I2193" s="68" t="str">
        <f>VLOOKUP(C2193,СПРАВОЧНИК!B:D,2,0)</f>
        <v>ЕВРОПА</v>
      </c>
      <c r="J2193" s="68" t="str">
        <f>VLOOKUP(C2193,СПРАВОЧНИК!B:D,3,0)</f>
        <v>ИНОМАРКИ</v>
      </c>
      <c r="K2193" s="69" t="str">
        <f>VLOOKUP(СВОД2023[[#This Row],[ФО]],СПРАВОЧНИК!H:P,2,0)</f>
        <v>Уральский ФО</v>
      </c>
    </row>
    <row r="2194" spans="1:11" x14ac:dyDescent="0.2">
      <c r="A2194" t="s">
        <v>649</v>
      </c>
      <c r="B2194" t="s">
        <v>644</v>
      </c>
      <c r="C2194" s="1" t="s">
        <v>359</v>
      </c>
      <c r="D2194" s="1" t="s">
        <v>366</v>
      </c>
      <c r="E2194" s="2"/>
      <c r="F2194" s="3"/>
      <c r="G2194" s="2"/>
      <c r="H2194" s="3">
        <v>10</v>
      </c>
      <c r="I2194" s="68" t="str">
        <f>VLOOKUP(C2194,СПРАВОЧНИК!B:D,2,0)</f>
        <v>ЕВРОПА</v>
      </c>
      <c r="J2194" s="68" t="str">
        <f>VLOOKUP(C2194,СПРАВОЧНИК!B:D,3,0)</f>
        <v>ИНОМАРКИ</v>
      </c>
      <c r="K2194" s="69" t="str">
        <f>VLOOKUP(СВОД2023[[#This Row],[ФО]],СПРАВОЧНИК!H:P,2,0)</f>
        <v>Уральский ФО</v>
      </c>
    </row>
    <row r="2195" spans="1:11" x14ac:dyDescent="0.2">
      <c r="A2195" t="s">
        <v>649</v>
      </c>
      <c r="B2195" t="s">
        <v>644</v>
      </c>
      <c r="C2195" s="1" t="s">
        <v>367</v>
      </c>
      <c r="D2195" s="1" t="s">
        <v>368</v>
      </c>
      <c r="E2195" s="2"/>
      <c r="F2195" s="3"/>
      <c r="G2195" s="2">
        <v>1</v>
      </c>
      <c r="H2195" s="3"/>
      <c r="I2195" s="68" t="str">
        <f>VLOOKUP(C2195,СПРАВОЧНИК!B:D,2,0)</f>
        <v>КИТАЙ</v>
      </c>
      <c r="J2195" s="68" t="str">
        <f>VLOOKUP(C2195,СПРАВОЧНИК!B:D,3,0)</f>
        <v>ИНОМАРКИ</v>
      </c>
      <c r="K2195" s="69" t="str">
        <f>VLOOKUP(СВОД2023[[#This Row],[ФО]],СПРАВОЧНИК!H:P,2,0)</f>
        <v>Уральский ФО</v>
      </c>
    </row>
    <row r="2196" spans="1:11" x14ac:dyDescent="0.2">
      <c r="A2196" t="s">
        <v>649</v>
      </c>
      <c r="B2196" t="s">
        <v>644</v>
      </c>
      <c r="C2196" s="1" t="s">
        <v>369</v>
      </c>
      <c r="D2196" s="1" t="s">
        <v>371</v>
      </c>
      <c r="E2196" s="2">
        <v>2</v>
      </c>
      <c r="F2196" s="3">
        <v>1</v>
      </c>
      <c r="G2196" s="2">
        <v>9</v>
      </c>
      <c r="H2196" s="3">
        <v>15</v>
      </c>
      <c r="I2196" s="68" t="str">
        <f>VLOOKUP(C2196,СПРАВОЧНИК!B:D,2,0)</f>
        <v>ЯПОНИЯ</v>
      </c>
      <c r="J2196" s="68" t="str">
        <f>VLOOKUP(C2196,СПРАВОЧНИК!B:D,3,0)</f>
        <v>ИНОМАРКИ</v>
      </c>
      <c r="K2196" s="69" t="str">
        <f>VLOOKUP(СВОД2023[[#This Row],[ФО]],СПРАВОЧНИК!H:P,2,0)</f>
        <v>Уральский ФО</v>
      </c>
    </row>
    <row r="2197" spans="1:11" x14ac:dyDescent="0.2">
      <c r="A2197" t="s">
        <v>649</v>
      </c>
      <c r="B2197" t="s">
        <v>644</v>
      </c>
      <c r="C2197" s="1" t="s">
        <v>369</v>
      </c>
      <c r="D2197" s="1" t="s">
        <v>372</v>
      </c>
      <c r="E2197" s="2">
        <v>3</v>
      </c>
      <c r="F2197" s="3"/>
      <c r="G2197" s="2">
        <v>18</v>
      </c>
      <c r="H2197" s="3">
        <v>6</v>
      </c>
      <c r="I2197" s="68" t="str">
        <f>VLOOKUP(C2197,СПРАВОЧНИК!B:D,2,0)</f>
        <v>ЯПОНИЯ</v>
      </c>
      <c r="J2197" s="68" t="str">
        <f>VLOOKUP(C2197,СПРАВОЧНИК!B:D,3,0)</f>
        <v>ИНОМАРКИ</v>
      </c>
      <c r="K2197" s="69" t="str">
        <f>VLOOKUP(СВОД2023[[#This Row],[ФО]],СПРАВОЧНИК!H:P,2,0)</f>
        <v>Уральский ФО</v>
      </c>
    </row>
    <row r="2198" spans="1:11" x14ac:dyDescent="0.2">
      <c r="A2198" t="s">
        <v>649</v>
      </c>
      <c r="B2198" t="s">
        <v>644</v>
      </c>
      <c r="C2198" s="1" t="s">
        <v>369</v>
      </c>
      <c r="D2198" s="1" t="s">
        <v>376</v>
      </c>
      <c r="E2198" s="2">
        <v>11</v>
      </c>
      <c r="F2198" s="3">
        <v>2</v>
      </c>
      <c r="G2198" s="2">
        <v>49</v>
      </c>
      <c r="H2198" s="3">
        <v>16</v>
      </c>
      <c r="I2198" s="68" t="str">
        <f>VLOOKUP(C2198,СПРАВОЧНИК!B:D,2,0)</f>
        <v>ЯПОНИЯ</v>
      </c>
      <c r="J2198" s="68" t="str">
        <f>VLOOKUP(C2198,СПРАВОЧНИК!B:D,3,0)</f>
        <v>ИНОМАРКИ</v>
      </c>
      <c r="K2198" s="69" t="str">
        <f>VLOOKUP(СВОД2023[[#This Row],[ФО]],СПРАВОЧНИК!H:P,2,0)</f>
        <v>Уральский ФО</v>
      </c>
    </row>
    <row r="2199" spans="1:11" x14ac:dyDescent="0.2">
      <c r="A2199" t="s">
        <v>649</v>
      </c>
      <c r="B2199" t="s">
        <v>644</v>
      </c>
      <c r="C2199" s="1" t="s">
        <v>369</v>
      </c>
      <c r="D2199" s="1" t="s">
        <v>377</v>
      </c>
      <c r="E2199" s="2">
        <v>3</v>
      </c>
      <c r="F2199" s="3"/>
      <c r="G2199" s="2">
        <v>24</v>
      </c>
      <c r="H2199" s="3">
        <v>27</v>
      </c>
      <c r="I2199" s="68" t="str">
        <f>VLOOKUP(C2199,СПРАВОЧНИК!B:D,2,0)</f>
        <v>ЯПОНИЯ</v>
      </c>
      <c r="J2199" s="68" t="str">
        <f>VLOOKUP(C2199,СПРАВОЧНИК!B:D,3,0)</f>
        <v>ИНОМАРКИ</v>
      </c>
      <c r="K2199" s="69" t="str">
        <f>VLOOKUP(СВОД2023[[#This Row],[ФО]],СПРАВОЧНИК!H:P,2,0)</f>
        <v>Уральский ФО</v>
      </c>
    </row>
    <row r="2200" spans="1:11" x14ac:dyDescent="0.2">
      <c r="A2200" t="s">
        <v>649</v>
      </c>
      <c r="B2200" t="s">
        <v>644</v>
      </c>
      <c r="C2200" s="1" t="s">
        <v>369</v>
      </c>
      <c r="D2200" s="1" t="s">
        <v>378</v>
      </c>
      <c r="E2200" s="2">
        <v>32</v>
      </c>
      <c r="F2200" s="3">
        <v>1</v>
      </c>
      <c r="G2200" s="2">
        <v>136</v>
      </c>
      <c r="H2200" s="3">
        <v>96</v>
      </c>
      <c r="I2200" s="68" t="str">
        <f>VLOOKUP(C2200,СПРАВОЧНИК!B:D,2,0)</f>
        <v>ЯПОНИЯ</v>
      </c>
      <c r="J2200" s="68" t="str">
        <f>VLOOKUP(C2200,СПРАВОЧНИК!B:D,3,0)</f>
        <v>ИНОМАРКИ</v>
      </c>
      <c r="K2200" s="69" t="str">
        <f>VLOOKUP(СВОД2023[[#This Row],[ФО]],СПРАВОЧНИК!H:P,2,0)</f>
        <v>Уральский ФО</v>
      </c>
    </row>
    <row r="2201" spans="1:11" x14ac:dyDescent="0.2">
      <c r="A2201" t="s">
        <v>649</v>
      </c>
      <c r="B2201" t="s">
        <v>644</v>
      </c>
      <c r="C2201" s="1" t="s">
        <v>369</v>
      </c>
      <c r="D2201" s="1" t="s">
        <v>379</v>
      </c>
      <c r="E2201" s="2"/>
      <c r="F2201" s="3"/>
      <c r="G2201" s="2"/>
      <c r="H2201" s="3">
        <v>6</v>
      </c>
      <c r="I2201" s="68" t="str">
        <f>VLOOKUP(C2201,СПРАВОЧНИК!B:D,2,0)</f>
        <v>ЯПОНИЯ</v>
      </c>
      <c r="J2201" s="68" t="str">
        <f>VLOOKUP(C2201,СПРАВОЧНИК!B:D,3,0)</f>
        <v>ИНОМАРКИ</v>
      </c>
      <c r="K2201" s="69" t="str">
        <f>VLOOKUP(СВОД2023[[#This Row],[ФО]],СПРАВОЧНИК!H:P,2,0)</f>
        <v>Уральский ФО</v>
      </c>
    </row>
    <row r="2202" spans="1:11" x14ac:dyDescent="0.2">
      <c r="A2202" t="s">
        <v>649</v>
      </c>
      <c r="B2202" t="s">
        <v>644</v>
      </c>
      <c r="C2202" s="1" t="s">
        <v>380</v>
      </c>
      <c r="D2202" s="1" t="s">
        <v>381</v>
      </c>
      <c r="E2202" s="2">
        <v>1</v>
      </c>
      <c r="F2202" s="3"/>
      <c r="G2202" s="2">
        <v>3</v>
      </c>
      <c r="H2202" s="3"/>
      <c r="I2202" s="68" t="str">
        <f>VLOOKUP(C2202,СПРАВОЧНИК!B:D,2,0)</f>
        <v>КИТАЙ</v>
      </c>
      <c r="J2202" s="68" t="str">
        <f>VLOOKUP(C2202,СПРАВОЧНИК!B:D,3,0)</f>
        <v>ИНОМАРКИ</v>
      </c>
      <c r="K2202" s="69" t="str">
        <f>VLOOKUP(СВОД2023[[#This Row],[ФО]],СПРАВОЧНИК!H:P,2,0)</f>
        <v>Уральский ФО</v>
      </c>
    </row>
    <row r="2203" spans="1:11" x14ac:dyDescent="0.2">
      <c r="A2203" t="s">
        <v>649</v>
      </c>
      <c r="B2203" t="s">
        <v>644</v>
      </c>
      <c r="C2203" s="1" t="s">
        <v>380</v>
      </c>
      <c r="D2203" s="1" t="s">
        <v>382</v>
      </c>
      <c r="E2203" s="2">
        <v>1</v>
      </c>
      <c r="F2203" s="3"/>
      <c r="G2203" s="2">
        <v>1</v>
      </c>
      <c r="H2203" s="3"/>
      <c r="I2203" s="68" t="str">
        <f>VLOOKUP(C2203,СПРАВОЧНИК!B:D,2,0)</f>
        <v>КИТАЙ</v>
      </c>
      <c r="J2203" s="68" t="str">
        <f>VLOOKUP(C2203,СПРАВОЧНИК!B:D,3,0)</f>
        <v>ИНОМАРКИ</v>
      </c>
      <c r="K2203" s="69" t="str">
        <f>VLOOKUP(СВОД2023[[#This Row],[ФО]],СПРАВОЧНИК!H:P,2,0)</f>
        <v>Уральский ФО</v>
      </c>
    </row>
    <row r="2204" spans="1:11" x14ac:dyDescent="0.2">
      <c r="A2204" t="s">
        <v>649</v>
      </c>
      <c r="B2204" t="s">
        <v>644</v>
      </c>
      <c r="C2204" s="1" t="s">
        <v>380</v>
      </c>
      <c r="D2204" s="1" t="s">
        <v>383</v>
      </c>
      <c r="E2204" s="2">
        <v>2</v>
      </c>
      <c r="F2204" s="3"/>
      <c r="G2204" s="2">
        <v>4</v>
      </c>
      <c r="H2204" s="3"/>
      <c r="I2204" s="68" t="str">
        <f>VLOOKUP(C2204,СПРАВОЧНИК!B:D,2,0)</f>
        <v>КИТАЙ</v>
      </c>
      <c r="J2204" s="68" t="str">
        <f>VLOOKUP(C2204,СПРАВОЧНИК!B:D,3,0)</f>
        <v>ИНОМАРКИ</v>
      </c>
      <c r="K2204" s="69" t="str">
        <f>VLOOKUP(СВОД2023[[#This Row],[ФО]],СПРАВОЧНИК!H:P,2,0)</f>
        <v>Уральский ФО</v>
      </c>
    </row>
    <row r="2205" spans="1:11" x14ac:dyDescent="0.2">
      <c r="A2205" t="s">
        <v>649</v>
      </c>
      <c r="B2205" t="s">
        <v>644</v>
      </c>
      <c r="C2205" s="1" t="s">
        <v>384</v>
      </c>
      <c r="D2205" s="1" t="s">
        <v>385</v>
      </c>
      <c r="E2205" s="2"/>
      <c r="F2205" s="3">
        <v>1</v>
      </c>
      <c r="G2205" s="2"/>
      <c r="H2205" s="3">
        <v>1</v>
      </c>
      <c r="I2205" s="68" t="str">
        <f>VLOOKUP(C2205,СПРАВОЧНИК!B:D,2,0)</f>
        <v>США</v>
      </c>
      <c r="J2205" s="68" t="str">
        <f>VLOOKUP(C2205,СПРАВОЧНИК!B:D,3,0)</f>
        <v>ИНОМАРКИ</v>
      </c>
      <c r="K2205" s="69" t="str">
        <f>VLOOKUP(СВОД2023[[#This Row],[ФО]],СПРАВОЧНИК!H:P,2,0)</f>
        <v>Уральский ФО</v>
      </c>
    </row>
    <row r="2206" spans="1:11" x14ac:dyDescent="0.2">
      <c r="A2206" t="s">
        <v>649</v>
      </c>
      <c r="B2206" t="s">
        <v>644</v>
      </c>
      <c r="C2206" s="1" t="s">
        <v>724</v>
      </c>
      <c r="D2206" s="1" t="s">
        <v>1019</v>
      </c>
      <c r="E2206" s="2">
        <v>1</v>
      </c>
      <c r="F2206" s="3"/>
      <c r="G2206" s="2">
        <v>1</v>
      </c>
      <c r="H2206" s="3"/>
      <c r="I2206" s="68" t="str">
        <f>VLOOKUP(C2206,СПРАВОЧНИК!B:D,2,0)</f>
        <v>КИТАЙ</v>
      </c>
      <c r="J2206" s="68" t="str">
        <f>VLOOKUP(C2206,СПРАВОЧНИК!B:D,3,0)</f>
        <v>ИНОМАРКИ</v>
      </c>
      <c r="K2206" s="69" t="str">
        <f>VLOOKUP(СВОД2023[[#This Row],[ФО]],СПРАВОЧНИК!H:P,2,0)</f>
        <v>Уральский ФО</v>
      </c>
    </row>
    <row r="2207" spans="1:11" x14ac:dyDescent="0.2">
      <c r="A2207" t="s">
        <v>649</v>
      </c>
      <c r="B2207" t="s">
        <v>644</v>
      </c>
      <c r="C2207" s="1" t="s">
        <v>390</v>
      </c>
      <c r="D2207" s="1" t="s">
        <v>391</v>
      </c>
      <c r="E2207" s="2"/>
      <c r="F2207" s="3"/>
      <c r="G2207" s="2">
        <v>2</v>
      </c>
      <c r="H2207" s="3"/>
      <c r="I2207" s="68" t="str">
        <f>VLOOKUP(C2207,СПРАВОЧНИК!B:D,2,0)</f>
        <v>ЕВРОПА</v>
      </c>
      <c r="J2207" s="68" t="str">
        <f>VLOOKUP(C2207,СПРАВОЧНИК!B:D,3,0)</f>
        <v>ИНОМАРКИ</v>
      </c>
      <c r="K2207" s="69" t="str">
        <f>VLOOKUP(СВОД2023[[#This Row],[ФО]],СПРАВОЧНИК!H:P,2,0)</f>
        <v>Уральский ФО</v>
      </c>
    </row>
    <row r="2208" spans="1:11" x14ac:dyDescent="0.2">
      <c r="A2208" t="s">
        <v>649</v>
      </c>
      <c r="B2208" t="s">
        <v>644</v>
      </c>
      <c r="C2208" s="1" t="s">
        <v>390</v>
      </c>
      <c r="D2208" s="1" t="s">
        <v>392</v>
      </c>
      <c r="E2208" s="2"/>
      <c r="F2208" s="3">
        <v>1</v>
      </c>
      <c r="G2208" s="2">
        <v>2</v>
      </c>
      <c r="H2208" s="3">
        <v>5</v>
      </c>
      <c r="I2208" s="68" t="str">
        <f>VLOOKUP(C2208,СПРАВОЧНИК!B:D,2,0)</f>
        <v>ЕВРОПА</v>
      </c>
      <c r="J2208" s="68" t="str">
        <f>VLOOKUP(C2208,СПРАВОЧНИК!B:D,3,0)</f>
        <v>ИНОМАРКИ</v>
      </c>
      <c r="K2208" s="69" t="str">
        <f>VLOOKUP(СВОД2023[[#This Row],[ФО]],СПРАВОЧНИК!H:P,2,0)</f>
        <v>Уральский ФО</v>
      </c>
    </row>
    <row r="2209" spans="1:11" x14ac:dyDescent="0.2">
      <c r="A2209" t="s">
        <v>649</v>
      </c>
      <c r="B2209" t="s">
        <v>644</v>
      </c>
      <c r="C2209" s="1" t="s">
        <v>393</v>
      </c>
      <c r="D2209" s="1" t="s">
        <v>394</v>
      </c>
      <c r="E2209" s="2">
        <v>6</v>
      </c>
      <c r="F2209" s="3"/>
      <c r="G2209" s="2">
        <v>11</v>
      </c>
      <c r="H2209" s="3"/>
      <c r="I2209" s="68" t="str">
        <f>VLOOKUP(C2209,СПРАВОЧНИК!B:D,2,0)</f>
        <v>ЯПОНИЯ</v>
      </c>
      <c r="J2209" s="68" t="str">
        <f>VLOOKUP(C2209,СПРАВОЧНИК!B:D,3,0)</f>
        <v>ИНОМАРКИ</v>
      </c>
      <c r="K2209" s="69" t="str">
        <f>VLOOKUP(СВОД2023[[#This Row],[ФО]],СПРАВОЧНИК!H:P,2,0)</f>
        <v>Уральский ФО</v>
      </c>
    </row>
    <row r="2210" spans="1:11" x14ac:dyDescent="0.2">
      <c r="A2210" t="s">
        <v>649</v>
      </c>
      <c r="B2210" t="s">
        <v>644</v>
      </c>
      <c r="C2210" s="1" t="s">
        <v>393</v>
      </c>
      <c r="D2210" s="1" t="s">
        <v>395</v>
      </c>
      <c r="E2210" s="2">
        <v>1</v>
      </c>
      <c r="F2210" s="3"/>
      <c r="G2210" s="2">
        <v>2</v>
      </c>
      <c r="H2210" s="3"/>
      <c r="I2210" s="68" t="str">
        <f>VLOOKUP(C2210,СПРАВОЧНИК!B:D,2,0)</f>
        <v>ЯПОНИЯ</v>
      </c>
      <c r="J2210" s="68" t="str">
        <f>VLOOKUP(C2210,СПРАВОЧНИК!B:D,3,0)</f>
        <v>ИНОМАРКИ</v>
      </c>
      <c r="K2210" s="69" t="str">
        <f>VLOOKUP(СВОД2023[[#This Row],[ФО]],СПРАВОЧНИК!H:P,2,0)</f>
        <v>Уральский ФО</v>
      </c>
    </row>
    <row r="2211" spans="1:11" x14ac:dyDescent="0.2">
      <c r="A2211" t="s">
        <v>649</v>
      </c>
      <c r="B2211" t="s">
        <v>644</v>
      </c>
      <c r="C2211" s="1" t="s">
        <v>393</v>
      </c>
      <c r="D2211" s="1" t="s">
        <v>396</v>
      </c>
      <c r="E2211" s="2">
        <v>1</v>
      </c>
      <c r="F2211" s="3"/>
      <c r="G2211" s="2">
        <v>2</v>
      </c>
      <c r="H2211" s="3">
        <v>2</v>
      </c>
      <c r="I2211" s="68" t="str">
        <f>VLOOKUP(C2211,СПРАВОЧНИК!B:D,2,0)</f>
        <v>ЯПОНИЯ</v>
      </c>
      <c r="J2211" s="68" t="str">
        <f>VLOOKUP(C2211,СПРАВОЧНИК!B:D,3,0)</f>
        <v>ИНОМАРКИ</v>
      </c>
      <c r="K2211" s="69" t="str">
        <f>VLOOKUP(СВОД2023[[#This Row],[ФО]],СПРАВОЧНИК!H:P,2,0)</f>
        <v>Уральский ФО</v>
      </c>
    </row>
    <row r="2212" spans="1:11" x14ac:dyDescent="0.2">
      <c r="A2212" t="s">
        <v>649</v>
      </c>
      <c r="B2212" t="s">
        <v>644</v>
      </c>
      <c r="C2212" s="1" t="s">
        <v>393</v>
      </c>
      <c r="D2212" s="1" t="s">
        <v>397</v>
      </c>
      <c r="E2212" s="2">
        <v>11</v>
      </c>
      <c r="F2212" s="3">
        <v>38</v>
      </c>
      <c r="G2212" s="2">
        <v>80</v>
      </c>
      <c r="H2212" s="3">
        <v>438</v>
      </c>
      <c r="I2212" s="68" t="str">
        <f>VLOOKUP(C2212,СПРАВОЧНИК!B:D,2,0)</f>
        <v>ЯПОНИЯ</v>
      </c>
      <c r="J2212" s="68" t="str">
        <f>VLOOKUP(C2212,СПРАВОЧНИК!B:D,3,0)</f>
        <v>ИНОМАРКИ</v>
      </c>
      <c r="K2212" s="69" t="str">
        <f>VLOOKUP(СВОД2023[[#This Row],[ФО]],СПРАВОЧНИК!H:P,2,0)</f>
        <v>Уральский ФО</v>
      </c>
    </row>
    <row r="2213" spans="1:11" x14ac:dyDescent="0.2">
      <c r="A2213" t="s">
        <v>649</v>
      </c>
      <c r="B2213" t="s">
        <v>644</v>
      </c>
      <c r="C2213" s="1" t="s">
        <v>393</v>
      </c>
      <c r="D2213" s="1" t="s">
        <v>400</v>
      </c>
      <c r="E2213" s="2"/>
      <c r="F2213" s="3">
        <v>1</v>
      </c>
      <c r="G2213" s="2">
        <v>3</v>
      </c>
      <c r="H2213" s="3">
        <v>38</v>
      </c>
      <c r="I2213" s="68" t="str">
        <f>VLOOKUP(C2213,СПРАВОЧНИК!B:D,2,0)</f>
        <v>ЯПОНИЯ</v>
      </c>
      <c r="J2213" s="68" t="str">
        <f>VLOOKUP(C2213,СПРАВОЧНИК!B:D,3,0)</f>
        <v>ИНОМАРКИ</v>
      </c>
      <c r="K2213" s="69" t="str">
        <f>VLOOKUP(СВОД2023[[#This Row],[ФО]],СПРАВОЧНИК!H:P,2,0)</f>
        <v>Уральский ФО</v>
      </c>
    </row>
    <row r="2214" spans="1:11" x14ac:dyDescent="0.2">
      <c r="A2214" t="s">
        <v>649</v>
      </c>
      <c r="B2214" t="s">
        <v>644</v>
      </c>
      <c r="C2214" s="1" t="s">
        <v>393</v>
      </c>
      <c r="D2214" s="1" t="s">
        <v>403</v>
      </c>
      <c r="E2214" s="2">
        <v>1</v>
      </c>
      <c r="F2214" s="3"/>
      <c r="G2214" s="2">
        <v>5</v>
      </c>
      <c r="H2214" s="3">
        <v>1</v>
      </c>
      <c r="I2214" s="68" t="str">
        <f>VLOOKUP(C2214,СПРАВОЧНИК!B:D,2,0)</f>
        <v>ЯПОНИЯ</v>
      </c>
      <c r="J2214" s="68" t="str">
        <f>VLOOKUP(C2214,СПРАВОЧНИК!B:D,3,0)</f>
        <v>ИНОМАРКИ</v>
      </c>
      <c r="K2214" s="69" t="str">
        <f>VLOOKUP(СВОД2023[[#This Row],[ФО]],СПРАВОЧНИК!H:P,2,0)</f>
        <v>Уральский ФО</v>
      </c>
    </row>
    <row r="2215" spans="1:11" x14ac:dyDescent="0.2">
      <c r="A2215" t="s">
        <v>649</v>
      </c>
      <c r="B2215" t="s">
        <v>644</v>
      </c>
      <c r="C2215" s="1" t="s">
        <v>393</v>
      </c>
      <c r="D2215" s="1" t="s">
        <v>404</v>
      </c>
      <c r="E2215" s="2"/>
      <c r="F2215" s="3">
        <v>9</v>
      </c>
      <c r="G2215" s="2">
        <v>2</v>
      </c>
      <c r="H2215" s="3">
        <v>107</v>
      </c>
      <c r="I2215" s="68" t="str">
        <f>VLOOKUP(C2215,СПРАВОЧНИК!B:D,2,0)</f>
        <v>ЯПОНИЯ</v>
      </c>
      <c r="J2215" s="68" t="str">
        <f>VLOOKUP(C2215,СПРАВОЧНИК!B:D,3,0)</f>
        <v>ИНОМАРКИ</v>
      </c>
      <c r="K2215" s="69" t="str">
        <f>VLOOKUP(СВОД2023[[#This Row],[ФО]],СПРАВОЧНИК!H:P,2,0)</f>
        <v>Уральский ФО</v>
      </c>
    </row>
    <row r="2216" spans="1:11" x14ac:dyDescent="0.2">
      <c r="A2216" t="s">
        <v>649</v>
      </c>
      <c r="B2216" t="s">
        <v>644</v>
      </c>
      <c r="C2216" s="1" t="s">
        <v>393</v>
      </c>
      <c r="D2216" s="1" t="s">
        <v>405</v>
      </c>
      <c r="E2216" s="2">
        <v>9</v>
      </c>
      <c r="F2216" s="3"/>
      <c r="G2216" s="2">
        <v>23</v>
      </c>
      <c r="H2216" s="3"/>
      <c r="I2216" s="68" t="str">
        <f>VLOOKUP(C2216,СПРАВОЧНИК!B:D,2,0)</f>
        <v>ЯПОНИЯ</v>
      </c>
      <c r="J2216" s="68" t="str">
        <f>VLOOKUP(C2216,СПРАВОЧНИК!B:D,3,0)</f>
        <v>ИНОМАРКИ</v>
      </c>
      <c r="K2216" s="69" t="str">
        <f>VLOOKUP(СВОД2023[[#This Row],[ФО]],СПРАВОЧНИК!H:P,2,0)</f>
        <v>Уральский ФО</v>
      </c>
    </row>
    <row r="2217" spans="1:11" x14ac:dyDescent="0.2">
      <c r="A2217" t="s">
        <v>649</v>
      </c>
      <c r="B2217" t="s">
        <v>644</v>
      </c>
      <c r="C2217" s="1" t="s">
        <v>393</v>
      </c>
      <c r="D2217" s="1" t="s">
        <v>407</v>
      </c>
      <c r="E2217" s="2"/>
      <c r="F2217" s="3">
        <v>1</v>
      </c>
      <c r="G2217" s="2"/>
      <c r="H2217" s="3">
        <v>2</v>
      </c>
      <c r="I2217" s="68" t="str">
        <f>VLOOKUP(C2217,СПРАВОЧНИК!B:D,2,0)</f>
        <v>ЯПОНИЯ</v>
      </c>
      <c r="J2217" s="68" t="str">
        <f>VLOOKUP(C2217,СПРАВОЧНИК!B:D,3,0)</f>
        <v>ИНОМАРКИ</v>
      </c>
      <c r="K2217" s="69" t="str">
        <f>VLOOKUP(СВОД2023[[#This Row],[ФО]],СПРАВОЧНИК!H:P,2,0)</f>
        <v>Уральский ФО</v>
      </c>
    </row>
    <row r="2218" spans="1:11" x14ac:dyDescent="0.2">
      <c r="A2218" t="s">
        <v>649</v>
      </c>
      <c r="B2218" t="s">
        <v>644</v>
      </c>
      <c r="C2218" s="1" t="s">
        <v>411</v>
      </c>
      <c r="D2218" s="1" t="s">
        <v>412</v>
      </c>
      <c r="E2218" s="2"/>
      <c r="F2218" s="3"/>
      <c r="G2218" s="2"/>
      <c r="H2218" s="3">
        <v>4</v>
      </c>
      <c r="I2218" s="68" t="str">
        <f>VLOOKUP(C2218,СПРАВОЧНИК!B:D,2,0)</f>
        <v>ЕВРОПА</v>
      </c>
      <c r="J2218" s="68" t="str">
        <f>VLOOKUP(C2218,СПРАВОЧНИК!B:D,3,0)</f>
        <v>ИНОМАРКИ</v>
      </c>
      <c r="K2218" s="69" t="str">
        <f>VLOOKUP(СВОД2023[[#This Row],[ФО]],СПРАВОЧНИК!H:P,2,0)</f>
        <v>Уральский ФО</v>
      </c>
    </row>
    <row r="2219" spans="1:11" x14ac:dyDescent="0.2">
      <c r="A2219" t="s">
        <v>649</v>
      </c>
      <c r="B2219" t="s">
        <v>644</v>
      </c>
      <c r="C2219" s="1" t="s">
        <v>411</v>
      </c>
      <c r="D2219" s="1" t="s">
        <v>413</v>
      </c>
      <c r="E2219" s="2"/>
      <c r="F2219" s="3">
        <v>1</v>
      </c>
      <c r="G2219" s="2">
        <v>2</v>
      </c>
      <c r="H2219" s="3">
        <v>4</v>
      </c>
      <c r="I2219" s="68" t="str">
        <f>VLOOKUP(C2219,СПРАВОЧНИК!B:D,2,0)</f>
        <v>ЕВРОПА</v>
      </c>
      <c r="J2219" s="68" t="str">
        <f>VLOOKUP(C2219,СПРАВОЧНИК!B:D,3,0)</f>
        <v>ИНОМАРКИ</v>
      </c>
      <c r="K2219" s="69" t="str">
        <f>VLOOKUP(СВОД2023[[#This Row],[ФО]],СПРАВОЧНИК!H:P,2,0)</f>
        <v>Уральский ФО</v>
      </c>
    </row>
    <row r="2220" spans="1:11" x14ac:dyDescent="0.2">
      <c r="A2220" t="s">
        <v>649</v>
      </c>
      <c r="B2220" t="s">
        <v>644</v>
      </c>
      <c r="C2220" s="1" t="s">
        <v>411</v>
      </c>
      <c r="D2220" s="1" t="s">
        <v>414</v>
      </c>
      <c r="E2220" s="2"/>
      <c r="F2220" s="3"/>
      <c r="G2220" s="2">
        <v>4</v>
      </c>
      <c r="H2220" s="3">
        <v>4</v>
      </c>
      <c r="I2220" s="68" t="str">
        <f>VLOOKUP(C2220,СПРАВОЧНИК!B:D,2,0)</f>
        <v>ЕВРОПА</v>
      </c>
      <c r="J2220" s="68" t="str">
        <f>VLOOKUP(C2220,СПРАВОЧНИК!B:D,3,0)</f>
        <v>ИНОМАРКИ</v>
      </c>
      <c r="K2220" s="69" t="str">
        <f>VLOOKUP(СВОД2023[[#This Row],[ФО]],СПРАВОЧНИК!H:P,2,0)</f>
        <v>Уральский ФО</v>
      </c>
    </row>
    <row r="2221" spans="1:11" x14ac:dyDescent="0.2">
      <c r="A2221" t="s">
        <v>649</v>
      </c>
      <c r="B2221" t="s">
        <v>644</v>
      </c>
      <c r="C2221" s="1" t="s">
        <v>411</v>
      </c>
      <c r="D2221" s="1" t="s">
        <v>415</v>
      </c>
      <c r="E2221" s="2">
        <v>1</v>
      </c>
      <c r="F2221" s="3">
        <v>1</v>
      </c>
      <c r="G2221" s="2">
        <v>4</v>
      </c>
      <c r="H2221" s="3">
        <v>8</v>
      </c>
      <c r="I2221" s="68" t="str">
        <f>VLOOKUP(C2221,СПРАВОЧНИК!B:D,2,0)</f>
        <v>ЕВРОПА</v>
      </c>
      <c r="J2221" s="68" t="str">
        <f>VLOOKUP(C2221,СПРАВОЧНИК!B:D,3,0)</f>
        <v>ИНОМАРКИ</v>
      </c>
      <c r="K2221" s="69" t="str">
        <f>VLOOKUP(СВОД2023[[#This Row],[ФО]],СПРАВОЧНИК!H:P,2,0)</f>
        <v>Уральский ФО</v>
      </c>
    </row>
    <row r="2222" spans="1:11" x14ac:dyDescent="0.2">
      <c r="A2222" t="s">
        <v>649</v>
      </c>
      <c r="B2222" t="s">
        <v>644</v>
      </c>
      <c r="C2222" s="1" t="s">
        <v>411</v>
      </c>
      <c r="D2222" s="1" t="s">
        <v>416</v>
      </c>
      <c r="E2222" s="2"/>
      <c r="F2222" s="3"/>
      <c r="G2222" s="2"/>
      <c r="H2222" s="3">
        <v>2</v>
      </c>
      <c r="I2222" s="68" t="str">
        <f>VLOOKUP(C2222,СПРАВОЧНИК!B:D,2,0)</f>
        <v>ЕВРОПА</v>
      </c>
      <c r="J2222" s="68" t="str">
        <f>VLOOKUP(C2222,СПРАВОЧНИК!B:D,3,0)</f>
        <v>ИНОМАРКИ</v>
      </c>
      <c r="K2222" s="69" t="str">
        <f>VLOOKUP(СВОД2023[[#This Row],[ФО]],СПРАВОЧНИК!H:P,2,0)</f>
        <v>Уральский ФО</v>
      </c>
    </row>
    <row r="2223" spans="1:11" x14ac:dyDescent="0.2">
      <c r="A2223" t="s">
        <v>649</v>
      </c>
      <c r="B2223" t="s">
        <v>644</v>
      </c>
      <c r="C2223" s="1" t="s">
        <v>411</v>
      </c>
      <c r="D2223" s="1" t="s">
        <v>417</v>
      </c>
      <c r="E2223" s="2">
        <v>1</v>
      </c>
      <c r="F2223" s="3">
        <v>4</v>
      </c>
      <c r="G2223" s="2">
        <v>4</v>
      </c>
      <c r="H2223" s="3">
        <v>55</v>
      </c>
      <c r="I2223" s="68" t="str">
        <f>VLOOKUP(C2223,СПРАВОЧНИК!B:D,2,0)</f>
        <v>ЕВРОПА</v>
      </c>
      <c r="J2223" s="68" t="str">
        <f>VLOOKUP(C2223,СПРАВОЧНИК!B:D,3,0)</f>
        <v>ИНОМАРКИ</v>
      </c>
      <c r="K2223" s="69" t="str">
        <f>VLOOKUP(СВОД2023[[#This Row],[ФО]],СПРАВОЧНИК!H:P,2,0)</f>
        <v>Уральский ФО</v>
      </c>
    </row>
    <row r="2224" spans="1:11" x14ac:dyDescent="0.2">
      <c r="A2224" t="s">
        <v>649</v>
      </c>
      <c r="B2224" t="s">
        <v>644</v>
      </c>
      <c r="C2224" s="1" t="s">
        <v>411</v>
      </c>
      <c r="D2224" s="1" t="s">
        <v>418</v>
      </c>
      <c r="E2224" s="2">
        <v>3</v>
      </c>
      <c r="F2224" s="3"/>
      <c r="G2224" s="2">
        <v>22</v>
      </c>
      <c r="H2224" s="3">
        <v>16</v>
      </c>
      <c r="I2224" s="68" t="str">
        <f>VLOOKUP(C2224,СПРАВОЧНИК!B:D,2,0)</f>
        <v>ЕВРОПА</v>
      </c>
      <c r="J2224" s="68" t="str">
        <f>VLOOKUP(C2224,СПРАВОЧНИК!B:D,3,0)</f>
        <v>ИНОМАРКИ</v>
      </c>
      <c r="K2224" s="69" t="str">
        <f>VLOOKUP(СВОД2023[[#This Row],[ФО]],СПРАВОЧНИК!H:P,2,0)</f>
        <v>Уральский ФО</v>
      </c>
    </row>
    <row r="2225" spans="1:11" x14ac:dyDescent="0.2">
      <c r="A2225" t="s">
        <v>649</v>
      </c>
      <c r="B2225" t="s">
        <v>644</v>
      </c>
      <c r="C2225" s="1" t="s">
        <v>411</v>
      </c>
      <c r="D2225" s="1" t="s">
        <v>419</v>
      </c>
      <c r="E2225" s="2"/>
      <c r="F2225" s="3"/>
      <c r="G2225" s="2">
        <v>1</v>
      </c>
      <c r="H2225" s="3">
        <v>4</v>
      </c>
      <c r="I2225" s="68" t="str">
        <f>VLOOKUP(C2225,СПРАВОЧНИК!B:D,2,0)</f>
        <v>ЕВРОПА</v>
      </c>
      <c r="J2225" s="68" t="str">
        <f>VLOOKUP(C2225,СПРАВОЧНИК!B:D,3,0)</f>
        <v>ИНОМАРКИ</v>
      </c>
      <c r="K2225" s="69" t="str">
        <f>VLOOKUP(СВОД2023[[#This Row],[ФО]],СПРАВОЧНИК!H:P,2,0)</f>
        <v>Уральский ФО</v>
      </c>
    </row>
    <row r="2226" spans="1:11" x14ac:dyDescent="0.2">
      <c r="A2226" t="s">
        <v>649</v>
      </c>
      <c r="B2226" t="s">
        <v>644</v>
      </c>
      <c r="C2226" s="1" t="s">
        <v>411</v>
      </c>
      <c r="D2226" s="1" t="s">
        <v>420</v>
      </c>
      <c r="E2226" s="2"/>
      <c r="F2226" s="3"/>
      <c r="G2226" s="2">
        <v>1</v>
      </c>
      <c r="H2226" s="3">
        <v>20</v>
      </c>
      <c r="I2226" s="68" t="str">
        <f>VLOOKUP(C2226,СПРАВОЧНИК!B:D,2,0)</f>
        <v>ЕВРОПА</v>
      </c>
      <c r="J2226" s="68" t="str">
        <f>VLOOKUP(C2226,СПРАВОЧНИК!B:D,3,0)</f>
        <v>ИНОМАРКИ</v>
      </c>
      <c r="K2226" s="69" t="str">
        <f>VLOOKUP(СВОД2023[[#This Row],[ФО]],СПРАВОЧНИК!H:P,2,0)</f>
        <v>Уральский ФО</v>
      </c>
    </row>
    <row r="2227" spans="1:11" x14ac:dyDescent="0.2">
      <c r="A2227" t="s">
        <v>649</v>
      </c>
      <c r="B2227" t="s">
        <v>644</v>
      </c>
      <c r="C2227" s="1" t="s">
        <v>411</v>
      </c>
      <c r="D2227" s="1" t="s">
        <v>421</v>
      </c>
      <c r="E2227" s="2">
        <v>2</v>
      </c>
      <c r="F2227" s="3"/>
      <c r="G2227" s="2">
        <v>7</v>
      </c>
      <c r="H2227" s="3">
        <v>49</v>
      </c>
      <c r="I2227" s="68" t="str">
        <f>VLOOKUP(C2227,СПРАВОЧНИК!B:D,2,0)</f>
        <v>ЕВРОПА</v>
      </c>
      <c r="J2227" s="68" t="str">
        <f>VLOOKUP(C2227,СПРАВОЧНИК!B:D,3,0)</f>
        <v>ИНОМАРКИ</v>
      </c>
      <c r="K2227" s="69" t="str">
        <f>VLOOKUP(СВОД2023[[#This Row],[ФО]],СПРАВОЧНИК!H:P,2,0)</f>
        <v>Уральский ФО</v>
      </c>
    </row>
    <row r="2228" spans="1:11" x14ac:dyDescent="0.2">
      <c r="A2228" t="s">
        <v>649</v>
      </c>
      <c r="B2228" t="s">
        <v>644</v>
      </c>
      <c r="C2228" s="1" t="s">
        <v>411</v>
      </c>
      <c r="D2228" s="1" t="s">
        <v>422</v>
      </c>
      <c r="E2228" s="2">
        <v>5</v>
      </c>
      <c r="F2228" s="3">
        <v>3</v>
      </c>
      <c r="G2228" s="2">
        <v>31</v>
      </c>
      <c r="H2228" s="3">
        <v>63</v>
      </c>
      <c r="I2228" s="68" t="str">
        <f>VLOOKUP(C2228,СПРАВОЧНИК!B:D,2,0)</f>
        <v>ЕВРОПА</v>
      </c>
      <c r="J2228" s="68" t="str">
        <f>VLOOKUP(C2228,СПРАВОЧНИК!B:D,3,0)</f>
        <v>ИНОМАРКИ</v>
      </c>
      <c r="K2228" s="69" t="str">
        <f>VLOOKUP(СВОД2023[[#This Row],[ФО]],СПРАВОЧНИК!H:P,2,0)</f>
        <v>Уральский ФО</v>
      </c>
    </row>
    <row r="2229" spans="1:11" x14ac:dyDescent="0.2">
      <c r="A2229" t="s">
        <v>649</v>
      </c>
      <c r="B2229" t="s">
        <v>644</v>
      </c>
      <c r="C2229" s="1" t="s">
        <v>411</v>
      </c>
      <c r="D2229" s="1" t="s">
        <v>424</v>
      </c>
      <c r="E2229" s="2">
        <v>2</v>
      </c>
      <c r="F2229" s="3">
        <v>3</v>
      </c>
      <c r="G2229" s="2">
        <v>18</v>
      </c>
      <c r="H2229" s="3">
        <v>55</v>
      </c>
      <c r="I2229" s="68" t="str">
        <f>VLOOKUP(C2229,СПРАВОЧНИК!B:D,2,0)</f>
        <v>ЕВРОПА</v>
      </c>
      <c r="J2229" s="68" t="str">
        <f>VLOOKUP(C2229,СПРАВОЧНИК!B:D,3,0)</f>
        <v>ИНОМАРКИ</v>
      </c>
      <c r="K2229" s="69" t="str">
        <f>VLOOKUP(СВОД2023[[#This Row],[ФО]],СПРАВОЧНИК!H:P,2,0)</f>
        <v>Уральский ФО</v>
      </c>
    </row>
    <row r="2230" spans="1:11" x14ac:dyDescent="0.2">
      <c r="A2230" t="s">
        <v>649</v>
      </c>
      <c r="B2230" t="s">
        <v>644</v>
      </c>
      <c r="C2230" s="1" t="s">
        <v>411</v>
      </c>
      <c r="D2230" s="1" t="s">
        <v>427</v>
      </c>
      <c r="E2230" s="2">
        <v>1</v>
      </c>
      <c r="F2230" s="3"/>
      <c r="G2230" s="2">
        <v>2</v>
      </c>
      <c r="H2230" s="3"/>
      <c r="I2230" s="68" t="str">
        <f>VLOOKUP(C2230,СПРАВОЧНИК!B:D,2,0)</f>
        <v>ЕВРОПА</v>
      </c>
      <c r="J2230" s="68" t="str">
        <f>VLOOKUP(C2230,СПРАВОЧНИК!B:D,3,0)</f>
        <v>ИНОМАРКИ</v>
      </c>
      <c r="K2230" s="69" t="str">
        <f>VLOOKUP(СВОД2023[[#This Row],[ФО]],СПРАВОЧНИК!H:P,2,0)</f>
        <v>Уральский ФО</v>
      </c>
    </row>
    <row r="2231" spans="1:11" x14ac:dyDescent="0.2">
      <c r="A2231" t="s">
        <v>649</v>
      </c>
      <c r="B2231" t="s">
        <v>644</v>
      </c>
      <c r="C2231" s="1" t="s">
        <v>411</v>
      </c>
      <c r="D2231" s="1" t="s">
        <v>429</v>
      </c>
      <c r="E2231" s="2"/>
      <c r="F2231" s="3">
        <v>1</v>
      </c>
      <c r="G2231" s="2">
        <v>2</v>
      </c>
      <c r="H2231" s="3">
        <v>1</v>
      </c>
      <c r="I2231" s="68" t="str">
        <f>VLOOKUP(C2231,СПРАВОЧНИК!B:D,2,0)</f>
        <v>ЕВРОПА</v>
      </c>
      <c r="J2231" s="68" t="str">
        <f>VLOOKUP(C2231,СПРАВОЧНИК!B:D,3,0)</f>
        <v>ИНОМАРКИ</v>
      </c>
      <c r="K2231" s="69" t="str">
        <f>VLOOKUP(СВОД2023[[#This Row],[ФО]],СПРАВОЧНИК!H:P,2,0)</f>
        <v>Уральский ФО</v>
      </c>
    </row>
    <row r="2232" spans="1:11" x14ac:dyDescent="0.2">
      <c r="A2232" t="s">
        <v>649</v>
      </c>
      <c r="B2232" t="s">
        <v>644</v>
      </c>
      <c r="C2232" s="1" t="s">
        <v>411</v>
      </c>
      <c r="D2232" s="1" t="s">
        <v>430</v>
      </c>
      <c r="E2232" s="2">
        <v>2</v>
      </c>
      <c r="F2232" s="3">
        <v>2</v>
      </c>
      <c r="G2232" s="2">
        <v>16</v>
      </c>
      <c r="H2232" s="3">
        <v>17</v>
      </c>
      <c r="I2232" s="68" t="str">
        <f>VLOOKUP(C2232,СПРАВОЧНИК!B:D,2,0)</f>
        <v>ЕВРОПА</v>
      </c>
      <c r="J2232" s="68" t="str">
        <f>VLOOKUP(C2232,СПРАВОЧНИК!B:D,3,0)</f>
        <v>ИНОМАРКИ</v>
      </c>
      <c r="K2232" s="69" t="str">
        <f>VLOOKUP(СВОД2023[[#This Row],[ФО]],СПРАВОЧНИК!H:P,2,0)</f>
        <v>Уральский ФО</v>
      </c>
    </row>
    <row r="2233" spans="1:11" x14ac:dyDescent="0.2">
      <c r="A2233" t="s">
        <v>649</v>
      </c>
      <c r="B2233" t="s">
        <v>644</v>
      </c>
      <c r="C2233" s="1" t="s">
        <v>437</v>
      </c>
      <c r="D2233" s="1" t="s">
        <v>438</v>
      </c>
      <c r="E2233" s="2">
        <v>1</v>
      </c>
      <c r="F2233" s="3">
        <v>1</v>
      </c>
      <c r="G2233" s="2">
        <v>3</v>
      </c>
      <c r="H2233" s="3">
        <v>11</v>
      </c>
      <c r="I2233" s="68" t="str">
        <f>VLOOKUP(C2233,СПРАВОЧНИК!B:D,2,0)</f>
        <v>ЕВРОПА</v>
      </c>
      <c r="J2233" s="68" t="str">
        <f>VLOOKUP(C2233,СПРАВОЧНИК!B:D,3,0)</f>
        <v>ИНОМАРКИ</v>
      </c>
      <c r="K2233" s="69" t="str">
        <f>VLOOKUP(СВОД2023[[#This Row],[ФО]],СПРАВОЧНИК!H:P,2,0)</f>
        <v>Уральский ФО</v>
      </c>
    </row>
    <row r="2234" spans="1:11" x14ac:dyDescent="0.2">
      <c r="A2234" t="s">
        <v>649</v>
      </c>
      <c r="B2234" t="s">
        <v>644</v>
      </c>
      <c r="C2234" s="1" t="s">
        <v>439</v>
      </c>
      <c r="D2234" s="1" t="s">
        <v>441</v>
      </c>
      <c r="E2234" s="2">
        <v>5</v>
      </c>
      <c r="F2234" s="3">
        <v>4</v>
      </c>
      <c r="G2234" s="2">
        <v>21</v>
      </c>
      <c r="H2234" s="3">
        <v>66</v>
      </c>
      <c r="I2234" s="68" t="str">
        <f>VLOOKUP(C2234,СПРАВОЧНИК!B:D,2,0)</f>
        <v>ЯПОНИЯ</v>
      </c>
      <c r="J2234" s="68" t="str">
        <f>VLOOKUP(C2234,СПРАВОЧНИК!B:D,3,0)</f>
        <v>ИНОМАРКИ</v>
      </c>
      <c r="K2234" s="69" t="str">
        <f>VLOOKUP(СВОД2023[[#This Row],[ФО]],СПРАВОЧНИК!H:P,2,0)</f>
        <v>Уральский ФО</v>
      </c>
    </row>
    <row r="2235" spans="1:11" x14ac:dyDescent="0.2">
      <c r="A2235" t="s">
        <v>649</v>
      </c>
      <c r="B2235" t="s">
        <v>644</v>
      </c>
      <c r="C2235" s="1" t="s">
        <v>439</v>
      </c>
      <c r="D2235" s="1" t="s">
        <v>442</v>
      </c>
      <c r="E2235" s="2"/>
      <c r="F2235" s="3">
        <v>1</v>
      </c>
      <c r="G2235" s="2">
        <v>10</v>
      </c>
      <c r="H2235" s="3">
        <v>29</v>
      </c>
      <c r="I2235" s="68" t="str">
        <f>VLOOKUP(C2235,СПРАВОЧНИК!B:D,2,0)</f>
        <v>ЯПОНИЯ</v>
      </c>
      <c r="J2235" s="68" t="str">
        <f>VLOOKUP(C2235,СПРАВОЧНИК!B:D,3,0)</f>
        <v>ИНОМАРКИ</v>
      </c>
      <c r="K2235" s="69" t="str">
        <f>VLOOKUP(СВОД2023[[#This Row],[ФО]],СПРАВОЧНИК!H:P,2,0)</f>
        <v>Уральский ФО</v>
      </c>
    </row>
    <row r="2236" spans="1:11" x14ac:dyDescent="0.2">
      <c r="A2236" t="s">
        <v>649</v>
      </c>
      <c r="B2236" t="s">
        <v>644</v>
      </c>
      <c r="C2236" s="1" t="s">
        <v>439</v>
      </c>
      <c r="D2236" s="1" t="s">
        <v>445</v>
      </c>
      <c r="E2236" s="2">
        <v>14</v>
      </c>
      <c r="F2236" s="3"/>
      <c r="G2236" s="2">
        <v>61</v>
      </c>
      <c r="H2236" s="3"/>
      <c r="I2236" s="68" t="str">
        <f>VLOOKUP(C2236,СПРАВОЧНИК!B:D,2,0)</f>
        <v>ЯПОНИЯ</v>
      </c>
      <c r="J2236" s="68" t="str">
        <f>VLOOKUP(C2236,СПРАВОЧНИК!B:D,3,0)</f>
        <v>ИНОМАРКИ</v>
      </c>
      <c r="K2236" s="69" t="str">
        <f>VLOOKUP(СВОД2023[[#This Row],[ФО]],СПРАВОЧНИК!H:P,2,0)</f>
        <v>Уральский ФО</v>
      </c>
    </row>
    <row r="2237" spans="1:11" x14ac:dyDescent="0.2">
      <c r="A2237" t="s">
        <v>649</v>
      </c>
      <c r="B2237" t="s">
        <v>644</v>
      </c>
      <c r="C2237" s="1" t="s">
        <v>439</v>
      </c>
      <c r="D2237" s="1" t="s">
        <v>446</v>
      </c>
      <c r="E2237" s="2">
        <v>11</v>
      </c>
      <c r="F2237" s="3"/>
      <c r="G2237" s="2">
        <v>85</v>
      </c>
      <c r="H2237" s="3">
        <v>1</v>
      </c>
      <c r="I2237" s="68" t="str">
        <f>VLOOKUP(C2237,СПРАВОЧНИК!B:D,2,0)</f>
        <v>ЯПОНИЯ</v>
      </c>
      <c r="J2237" s="68" t="str">
        <f>VLOOKUP(C2237,СПРАВОЧНИК!B:D,3,0)</f>
        <v>ИНОМАРКИ</v>
      </c>
      <c r="K2237" s="69" t="str">
        <f>VLOOKUP(СВОД2023[[#This Row],[ФО]],СПРАВОЧНИК!H:P,2,0)</f>
        <v>Уральский ФО</v>
      </c>
    </row>
    <row r="2238" spans="1:11" x14ac:dyDescent="0.2">
      <c r="A2238" t="s">
        <v>649</v>
      </c>
      <c r="B2238" t="s">
        <v>644</v>
      </c>
      <c r="C2238" s="1" t="s">
        <v>439</v>
      </c>
      <c r="D2238" s="1" t="s">
        <v>447</v>
      </c>
      <c r="E2238" s="2">
        <v>22</v>
      </c>
      <c r="F2238" s="3">
        <v>15</v>
      </c>
      <c r="G2238" s="2">
        <v>86</v>
      </c>
      <c r="H2238" s="3">
        <v>441</v>
      </c>
      <c r="I2238" s="68" t="str">
        <f>VLOOKUP(C2238,СПРАВОЧНИК!B:D,2,0)</f>
        <v>ЯПОНИЯ</v>
      </c>
      <c r="J2238" s="68" t="str">
        <f>VLOOKUP(C2238,СПРАВОЧНИК!B:D,3,0)</f>
        <v>ИНОМАРКИ</v>
      </c>
      <c r="K2238" s="69" t="str">
        <f>VLOOKUP(СВОД2023[[#This Row],[ФО]],СПРАВОЧНИК!H:P,2,0)</f>
        <v>Уральский ФО</v>
      </c>
    </row>
    <row r="2239" spans="1:11" x14ac:dyDescent="0.2">
      <c r="A2239" t="s">
        <v>649</v>
      </c>
      <c r="B2239" t="s">
        <v>644</v>
      </c>
      <c r="C2239" s="1" t="s">
        <v>439</v>
      </c>
      <c r="D2239" s="1" t="s">
        <v>448</v>
      </c>
      <c r="E2239" s="2">
        <v>1</v>
      </c>
      <c r="F2239" s="3">
        <v>2</v>
      </c>
      <c r="G2239" s="2">
        <v>19</v>
      </c>
      <c r="H2239" s="3">
        <v>9</v>
      </c>
      <c r="I2239" s="68" t="str">
        <f>VLOOKUP(C2239,СПРАВОЧНИК!B:D,2,0)</f>
        <v>ЯПОНИЯ</v>
      </c>
      <c r="J2239" s="68" t="str">
        <f>VLOOKUP(C2239,СПРАВОЧНИК!B:D,3,0)</f>
        <v>ИНОМАРКИ</v>
      </c>
      <c r="K2239" s="69" t="str">
        <f>VLOOKUP(СВОД2023[[#This Row],[ФО]],СПРАВОЧНИК!H:P,2,0)</f>
        <v>Уральский ФО</v>
      </c>
    </row>
    <row r="2240" spans="1:11" x14ac:dyDescent="0.2">
      <c r="A2240" t="s">
        <v>649</v>
      </c>
      <c r="B2240" t="s">
        <v>644</v>
      </c>
      <c r="C2240" s="1" t="s">
        <v>439</v>
      </c>
      <c r="D2240" s="1" t="s">
        <v>449</v>
      </c>
      <c r="E2240" s="2">
        <v>1</v>
      </c>
      <c r="F2240" s="3">
        <v>13</v>
      </c>
      <c r="G2240" s="2">
        <v>10</v>
      </c>
      <c r="H2240" s="3">
        <v>108</v>
      </c>
      <c r="I2240" s="68" t="str">
        <f>VLOOKUP(C2240,СПРАВОЧНИК!B:D,2,0)</f>
        <v>ЯПОНИЯ</v>
      </c>
      <c r="J2240" s="68" t="str">
        <f>VLOOKUP(C2240,СПРАВОЧНИК!B:D,3,0)</f>
        <v>ИНОМАРКИ</v>
      </c>
      <c r="K2240" s="69" t="str">
        <f>VLOOKUP(СВОД2023[[#This Row],[ФО]],СПРАВОЧНИК!H:P,2,0)</f>
        <v>Уральский ФО</v>
      </c>
    </row>
    <row r="2241" spans="1:11" x14ac:dyDescent="0.2">
      <c r="A2241" t="s">
        <v>649</v>
      </c>
      <c r="B2241" t="s">
        <v>644</v>
      </c>
      <c r="C2241" s="1" t="s">
        <v>451</v>
      </c>
      <c r="D2241" s="1" t="s">
        <v>452</v>
      </c>
      <c r="E2241" s="2"/>
      <c r="F2241" s="3"/>
      <c r="G2241" s="2">
        <v>2</v>
      </c>
      <c r="H2241" s="3"/>
      <c r="I2241" s="68" t="str">
        <f>VLOOKUP(C2241,СПРАВОЧНИК!B:D,2,0)</f>
        <v>КИТАЙ</v>
      </c>
      <c r="J2241" s="68" t="str">
        <f>VLOOKUP(C2241,СПРАВОЧНИК!B:D,3,0)</f>
        <v>ИНОМАРКИ</v>
      </c>
      <c r="K2241" s="69" t="str">
        <f>VLOOKUP(СВОД2023[[#This Row],[ФО]],СПРАВОЧНИК!H:P,2,0)</f>
        <v>Уральский ФО</v>
      </c>
    </row>
    <row r="2242" spans="1:11" x14ac:dyDescent="0.2">
      <c r="A2242" t="s">
        <v>649</v>
      </c>
      <c r="B2242" t="s">
        <v>644</v>
      </c>
      <c r="C2242" s="1" t="s">
        <v>451</v>
      </c>
      <c r="D2242" s="1" t="s">
        <v>453</v>
      </c>
      <c r="E2242" s="2"/>
      <c r="F2242" s="3"/>
      <c r="G2242" s="2">
        <v>1</v>
      </c>
      <c r="H2242" s="3"/>
      <c r="I2242" s="68" t="str">
        <f>VLOOKUP(C2242,СПРАВОЧНИК!B:D,2,0)</f>
        <v>КИТАЙ</v>
      </c>
      <c r="J2242" s="68" t="str">
        <f>VLOOKUP(C2242,СПРАВОЧНИК!B:D,3,0)</f>
        <v>ИНОМАРКИ</v>
      </c>
      <c r="K2242" s="69" t="str">
        <f>VLOOKUP(СВОД2023[[#This Row],[ФО]],СПРАВОЧНИК!H:P,2,0)</f>
        <v>Уральский ФО</v>
      </c>
    </row>
    <row r="2243" spans="1:11" x14ac:dyDescent="0.2">
      <c r="A2243" t="s">
        <v>649</v>
      </c>
      <c r="B2243" t="s">
        <v>644</v>
      </c>
      <c r="C2243" s="1" t="s">
        <v>451</v>
      </c>
      <c r="D2243" s="1" t="s">
        <v>706</v>
      </c>
      <c r="E2243" s="2"/>
      <c r="F2243" s="3"/>
      <c r="G2243" s="2">
        <v>1</v>
      </c>
      <c r="H2243" s="3"/>
      <c r="I2243" s="68" t="str">
        <f>VLOOKUP(C2243,СПРАВОЧНИК!B:D,2,0)</f>
        <v>КИТАЙ</v>
      </c>
      <c r="J2243" s="68" t="str">
        <f>VLOOKUP(C2243,СПРАВОЧНИК!B:D,3,0)</f>
        <v>ИНОМАРКИ</v>
      </c>
      <c r="K2243" s="69" t="str">
        <f>VLOOKUP(СВОД2023[[#This Row],[ФО]],СПРАВОЧНИК!H:P,2,0)</f>
        <v>Уральский ФО</v>
      </c>
    </row>
    <row r="2244" spans="1:11" x14ac:dyDescent="0.2">
      <c r="A2244" t="s">
        <v>649</v>
      </c>
      <c r="B2244" t="s">
        <v>644</v>
      </c>
      <c r="C2244" s="1" t="s">
        <v>456</v>
      </c>
      <c r="D2244" s="1" t="s">
        <v>457</v>
      </c>
      <c r="E2244" s="2"/>
      <c r="F2244" s="3"/>
      <c r="G2244" s="2">
        <v>1</v>
      </c>
      <c r="H2244" s="3"/>
      <c r="I2244" s="68" t="str">
        <f>VLOOKUP(C2244,СПРАВОЧНИК!B:D,2,0)</f>
        <v>ЯПОНИЯ</v>
      </c>
      <c r="J2244" s="68" t="str">
        <f>VLOOKUP(C2244,СПРАВОЧНИК!B:D,3,0)</f>
        <v>ИНОМАРКИ</v>
      </c>
      <c r="K2244" s="69" t="str">
        <f>VLOOKUP(СВОД2023[[#This Row],[ФО]],СПРАВОЧНИК!H:P,2,0)</f>
        <v>Уральский ФО</v>
      </c>
    </row>
    <row r="2245" spans="1:11" x14ac:dyDescent="0.2">
      <c r="A2245" t="s">
        <v>649</v>
      </c>
      <c r="B2245" t="s">
        <v>644</v>
      </c>
      <c r="C2245" s="1" t="s">
        <v>456</v>
      </c>
      <c r="D2245" s="1" t="s">
        <v>458</v>
      </c>
      <c r="E2245" s="2"/>
      <c r="F2245" s="3"/>
      <c r="G2245" s="2">
        <v>1</v>
      </c>
      <c r="H2245" s="3">
        <v>1</v>
      </c>
      <c r="I2245" s="68" t="str">
        <f>VLOOKUP(C2245,СПРАВОЧНИК!B:D,2,0)</f>
        <v>ЯПОНИЯ</v>
      </c>
      <c r="J2245" s="68" t="str">
        <f>VLOOKUP(C2245,СПРАВОЧНИК!B:D,3,0)</f>
        <v>ИНОМАРКИ</v>
      </c>
      <c r="K2245" s="69" t="str">
        <f>VLOOKUP(СВОД2023[[#This Row],[ФО]],СПРАВОЧНИК!H:P,2,0)</f>
        <v>Уральский ФО</v>
      </c>
    </row>
    <row r="2246" spans="1:11" x14ac:dyDescent="0.2">
      <c r="A2246" t="s">
        <v>649</v>
      </c>
      <c r="B2246" t="s">
        <v>644</v>
      </c>
      <c r="C2246" s="1" t="s">
        <v>456</v>
      </c>
      <c r="D2246" s="1" t="s">
        <v>461</v>
      </c>
      <c r="E2246" s="2"/>
      <c r="F2246" s="3"/>
      <c r="G2246" s="2">
        <v>1</v>
      </c>
      <c r="H2246" s="3">
        <v>1</v>
      </c>
      <c r="I2246" s="68" t="str">
        <f>VLOOKUP(C2246,СПРАВОЧНИК!B:D,2,0)</f>
        <v>ЯПОНИЯ</v>
      </c>
      <c r="J2246" s="68" t="str">
        <f>VLOOKUP(C2246,СПРАВОЧНИК!B:D,3,0)</f>
        <v>ИНОМАРКИ</v>
      </c>
      <c r="K2246" s="69" t="str">
        <f>VLOOKUP(СВОД2023[[#This Row],[ФО]],СПРАВОЧНИК!H:P,2,0)</f>
        <v>Уральский ФО</v>
      </c>
    </row>
    <row r="2247" spans="1:11" x14ac:dyDescent="0.2">
      <c r="A2247" t="s">
        <v>649</v>
      </c>
      <c r="B2247" t="s">
        <v>644</v>
      </c>
      <c r="C2247" s="1" t="s">
        <v>456</v>
      </c>
      <c r="D2247" s="1" t="s">
        <v>464</v>
      </c>
      <c r="E2247" s="2">
        <v>3</v>
      </c>
      <c r="F2247" s="3">
        <v>2</v>
      </c>
      <c r="G2247" s="2">
        <v>5</v>
      </c>
      <c r="H2247" s="3">
        <v>46</v>
      </c>
      <c r="I2247" s="68" t="str">
        <f>VLOOKUP(C2247,СПРАВОЧНИК!B:D,2,0)</f>
        <v>ЯПОНИЯ</v>
      </c>
      <c r="J2247" s="68" t="str">
        <f>VLOOKUP(C2247,СПРАВОЧНИК!B:D,3,0)</f>
        <v>ИНОМАРКИ</v>
      </c>
      <c r="K2247" s="69" t="str">
        <f>VLOOKUP(СВОД2023[[#This Row],[ФО]],СПРАВОЧНИК!H:P,2,0)</f>
        <v>Уральский ФО</v>
      </c>
    </row>
    <row r="2248" spans="1:11" x14ac:dyDescent="0.2">
      <c r="A2248" t="s">
        <v>649</v>
      </c>
      <c r="B2248" t="s">
        <v>644</v>
      </c>
      <c r="C2248" s="1" t="s">
        <v>456</v>
      </c>
      <c r="D2248" s="1" t="s">
        <v>1020</v>
      </c>
      <c r="E2248" s="2">
        <v>2</v>
      </c>
      <c r="F2248" s="3"/>
      <c r="G2248" s="2">
        <v>2</v>
      </c>
      <c r="H2248" s="3"/>
      <c r="I2248" s="68" t="str">
        <f>VLOOKUP(C2248,СПРАВОЧНИК!B:D,2,0)</f>
        <v>ЯПОНИЯ</v>
      </c>
      <c r="J2248" s="68" t="str">
        <f>VLOOKUP(C2248,СПРАВОЧНИК!B:D,3,0)</f>
        <v>ИНОМАРКИ</v>
      </c>
      <c r="K2248" s="69" t="str">
        <f>VLOOKUP(СВОД2023[[#This Row],[ФО]],СПРАВОЧНИК!H:P,2,0)</f>
        <v>Уральский ФО</v>
      </c>
    </row>
    <row r="2249" spans="1:11" x14ac:dyDescent="0.2">
      <c r="A2249" t="s">
        <v>649</v>
      </c>
      <c r="B2249" t="s">
        <v>644</v>
      </c>
      <c r="C2249" s="1" t="s">
        <v>456</v>
      </c>
      <c r="D2249" s="1" t="s">
        <v>465</v>
      </c>
      <c r="E2249" s="2"/>
      <c r="F2249" s="3"/>
      <c r="G2249" s="2">
        <v>1</v>
      </c>
      <c r="H2249" s="3"/>
      <c r="I2249" s="68" t="str">
        <f>VLOOKUP(C2249,СПРАВОЧНИК!B:D,2,0)</f>
        <v>ЯПОНИЯ</v>
      </c>
      <c r="J2249" s="68" t="str">
        <f>VLOOKUP(C2249,СПРАВОЧНИК!B:D,3,0)</f>
        <v>ИНОМАРКИ</v>
      </c>
      <c r="K2249" s="69" t="str">
        <f>VLOOKUP(СВОД2023[[#This Row],[ФО]],СПРАВОЧНИК!H:P,2,0)</f>
        <v>Уральский ФО</v>
      </c>
    </row>
    <row r="2250" spans="1:11" x14ac:dyDescent="0.2">
      <c r="A2250" t="s">
        <v>649</v>
      </c>
      <c r="B2250" t="s">
        <v>644</v>
      </c>
      <c r="C2250" s="1" t="s">
        <v>456</v>
      </c>
      <c r="D2250" s="1" t="s">
        <v>466</v>
      </c>
      <c r="E2250" s="2">
        <v>2</v>
      </c>
      <c r="F2250" s="3"/>
      <c r="G2250" s="2">
        <v>3</v>
      </c>
      <c r="H2250" s="3">
        <v>1</v>
      </c>
      <c r="I2250" s="68" t="str">
        <f>VLOOKUP(C2250,СПРАВОЧНИК!B:D,2,0)</f>
        <v>ЯПОНИЯ</v>
      </c>
      <c r="J2250" s="68" t="str">
        <f>VLOOKUP(C2250,СПРАВОЧНИК!B:D,3,0)</f>
        <v>ИНОМАРКИ</v>
      </c>
      <c r="K2250" s="69" t="str">
        <f>VLOOKUP(СВОД2023[[#This Row],[ФО]],СПРАВОЧНИК!H:P,2,0)</f>
        <v>Уральский ФО</v>
      </c>
    </row>
    <row r="2251" spans="1:11" x14ac:dyDescent="0.2">
      <c r="A2251" t="s">
        <v>649</v>
      </c>
      <c r="B2251" t="s">
        <v>644</v>
      </c>
      <c r="C2251" s="1" t="s">
        <v>456</v>
      </c>
      <c r="D2251" s="1" t="s">
        <v>467</v>
      </c>
      <c r="E2251" s="2">
        <v>1</v>
      </c>
      <c r="F2251" s="3"/>
      <c r="G2251" s="2">
        <v>2</v>
      </c>
      <c r="H2251" s="3">
        <v>14</v>
      </c>
      <c r="I2251" s="68" t="str">
        <f>VLOOKUP(C2251,СПРАВОЧНИК!B:D,2,0)</f>
        <v>ЯПОНИЯ</v>
      </c>
      <c r="J2251" s="68" t="str">
        <f>VLOOKUP(C2251,СПРАВОЧНИК!B:D,3,0)</f>
        <v>ИНОМАРКИ</v>
      </c>
      <c r="K2251" s="69" t="str">
        <f>VLOOKUP(СВОД2023[[#This Row],[ФО]],СПРАВОЧНИК!H:P,2,0)</f>
        <v>Уральский ФО</v>
      </c>
    </row>
    <row r="2252" spans="1:11" x14ac:dyDescent="0.2">
      <c r="A2252" t="s">
        <v>649</v>
      </c>
      <c r="B2252" t="s">
        <v>644</v>
      </c>
      <c r="C2252" s="1" t="s">
        <v>456</v>
      </c>
      <c r="D2252" s="1" t="s">
        <v>468</v>
      </c>
      <c r="E2252" s="2"/>
      <c r="F2252" s="3"/>
      <c r="G2252" s="2">
        <v>7</v>
      </c>
      <c r="H2252" s="3"/>
      <c r="I2252" s="68" t="str">
        <f>VLOOKUP(C2252,СПРАВОЧНИК!B:D,2,0)</f>
        <v>ЯПОНИЯ</v>
      </c>
      <c r="J2252" s="68" t="str">
        <f>VLOOKUP(C2252,СПРАВОЧНИК!B:D,3,0)</f>
        <v>ИНОМАРКИ</v>
      </c>
      <c r="K2252" s="69" t="str">
        <f>VLOOKUP(СВОД2023[[#This Row],[ФО]],СПРАВОЧНИК!H:P,2,0)</f>
        <v>Уральский ФО</v>
      </c>
    </row>
    <row r="2253" spans="1:11" x14ac:dyDescent="0.2">
      <c r="A2253" t="s">
        <v>649</v>
      </c>
      <c r="B2253" t="s">
        <v>644</v>
      </c>
      <c r="C2253" s="1" t="s">
        <v>456</v>
      </c>
      <c r="D2253" s="1" t="s">
        <v>469</v>
      </c>
      <c r="E2253" s="2">
        <v>10</v>
      </c>
      <c r="F2253" s="3">
        <v>39</v>
      </c>
      <c r="G2253" s="2">
        <v>97</v>
      </c>
      <c r="H2253" s="3">
        <v>348</v>
      </c>
      <c r="I2253" s="68" t="str">
        <f>VLOOKUP(C2253,СПРАВОЧНИК!B:D,2,0)</f>
        <v>ЯПОНИЯ</v>
      </c>
      <c r="J2253" s="68" t="str">
        <f>VLOOKUP(C2253,СПРАВОЧНИК!B:D,3,0)</f>
        <v>ИНОМАРКИ</v>
      </c>
      <c r="K2253" s="69" t="str">
        <f>VLOOKUP(СВОД2023[[#This Row],[ФО]],СПРАВОЧНИК!H:P,2,0)</f>
        <v>Уральский ФО</v>
      </c>
    </row>
    <row r="2254" spans="1:11" x14ac:dyDescent="0.2">
      <c r="A2254" t="s">
        <v>649</v>
      </c>
      <c r="B2254" t="s">
        <v>644</v>
      </c>
      <c r="C2254" s="1" t="s">
        <v>456</v>
      </c>
      <c r="D2254" s="1" t="s">
        <v>470</v>
      </c>
      <c r="E2254" s="2"/>
      <c r="F2254" s="3"/>
      <c r="G2254" s="2">
        <v>1</v>
      </c>
      <c r="H2254" s="3"/>
      <c r="I2254" s="68" t="str">
        <f>VLOOKUP(C2254,СПРАВОЧНИК!B:D,2,0)</f>
        <v>ЯПОНИЯ</v>
      </c>
      <c r="J2254" s="68" t="str">
        <f>VLOOKUP(C2254,СПРАВОЧНИК!B:D,3,0)</f>
        <v>ИНОМАРКИ</v>
      </c>
      <c r="K2254" s="69" t="str">
        <f>VLOOKUP(СВОД2023[[#This Row],[ФО]],СПРАВОЧНИК!H:P,2,0)</f>
        <v>Уральский ФО</v>
      </c>
    </row>
    <row r="2255" spans="1:11" x14ac:dyDescent="0.2">
      <c r="A2255" t="s">
        <v>649</v>
      </c>
      <c r="B2255" t="s">
        <v>644</v>
      </c>
      <c r="C2255" s="1" t="s">
        <v>456</v>
      </c>
      <c r="D2255" s="1" t="s">
        <v>472</v>
      </c>
      <c r="E2255" s="2"/>
      <c r="F2255" s="3">
        <v>19</v>
      </c>
      <c r="G2255" s="2">
        <v>4</v>
      </c>
      <c r="H2255" s="3">
        <v>140</v>
      </c>
      <c r="I2255" s="68" t="str">
        <f>VLOOKUP(C2255,СПРАВОЧНИК!B:D,2,0)</f>
        <v>ЯПОНИЯ</v>
      </c>
      <c r="J2255" s="68" t="str">
        <f>VLOOKUP(C2255,СПРАВОЧНИК!B:D,3,0)</f>
        <v>ИНОМАРКИ</v>
      </c>
      <c r="K2255" s="69" t="str">
        <f>VLOOKUP(СВОД2023[[#This Row],[ФО]],СПРАВОЧНИК!H:P,2,0)</f>
        <v>Уральский ФО</v>
      </c>
    </row>
    <row r="2256" spans="1:11" x14ac:dyDescent="0.2">
      <c r="A2256" t="s">
        <v>649</v>
      </c>
      <c r="B2256" t="s">
        <v>644</v>
      </c>
      <c r="C2256" s="1" t="s">
        <v>456</v>
      </c>
      <c r="D2256" s="1" t="s">
        <v>474</v>
      </c>
      <c r="E2256" s="2">
        <v>4</v>
      </c>
      <c r="F2256" s="3">
        <v>31</v>
      </c>
      <c r="G2256" s="2">
        <v>40</v>
      </c>
      <c r="H2256" s="3">
        <v>420</v>
      </c>
      <c r="I2256" s="68" t="str">
        <f>VLOOKUP(C2256,СПРАВОЧНИК!B:D,2,0)</f>
        <v>ЯПОНИЯ</v>
      </c>
      <c r="J2256" s="68" t="str">
        <f>VLOOKUP(C2256,СПРАВОЧНИК!B:D,3,0)</f>
        <v>ИНОМАРКИ</v>
      </c>
      <c r="K2256" s="69" t="str">
        <f>VLOOKUP(СВОД2023[[#This Row],[ФО]],СПРАВОЧНИК!H:P,2,0)</f>
        <v>Уральский ФО</v>
      </c>
    </row>
    <row r="2257" spans="1:11" x14ac:dyDescent="0.2">
      <c r="A2257" t="s">
        <v>649</v>
      </c>
      <c r="B2257" t="s">
        <v>644</v>
      </c>
      <c r="C2257" s="1" t="s">
        <v>475</v>
      </c>
      <c r="D2257" s="1" t="s">
        <v>476</v>
      </c>
      <c r="E2257" s="2">
        <v>224</v>
      </c>
      <c r="F2257" s="3"/>
      <c r="G2257" s="2">
        <v>1050</v>
      </c>
      <c r="H2257" s="3"/>
      <c r="I2257" s="68" t="str">
        <f>VLOOKUP(C2257,СПРАВОЧНИК!B:D,2,0)</f>
        <v>КИТАЙ</v>
      </c>
      <c r="J2257" s="68" t="str">
        <f>VLOOKUP(C2257,СПРАВОЧНИК!B:D,3,0)</f>
        <v>ИНОМАРКИ</v>
      </c>
      <c r="K2257" s="69" t="str">
        <f>VLOOKUP(СВОД2023[[#This Row],[ФО]],СПРАВОЧНИК!H:P,2,0)</f>
        <v>Уральский ФО</v>
      </c>
    </row>
    <row r="2258" spans="1:11" x14ac:dyDescent="0.2">
      <c r="A2258" t="s">
        <v>649</v>
      </c>
      <c r="B2258" t="s">
        <v>644</v>
      </c>
      <c r="C2258" s="1" t="s">
        <v>475</v>
      </c>
      <c r="D2258" s="1" t="s">
        <v>683</v>
      </c>
      <c r="E2258" s="2">
        <v>30</v>
      </c>
      <c r="F2258" s="3"/>
      <c r="G2258" s="2">
        <v>30</v>
      </c>
      <c r="H2258" s="3"/>
      <c r="I2258" s="68" t="str">
        <f>VLOOKUP(C2258,СПРАВОЧНИК!B:D,2,0)</f>
        <v>КИТАЙ</v>
      </c>
      <c r="J2258" s="68" t="str">
        <f>VLOOKUP(C2258,СПРАВОЧНИК!B:D,3,0)</f>
        <v>ИНОМАРКИ</v>
      </c>
      <c r="K2258" s="69" t="str">
        <f>VLOOKUP(СВОД2023[[#This Row],[ФО]],СПРАВОЧНИК!H:P,2,0)</f>
        <v>Уральский ФО</v>
      </c>
    </row>
    <row r="2259" spans="1:11" x14ac:dyDescent="0.2">
      <c r="A2259" t="s">
        <v>649</v>
      </c>
      <c r="B2259" t="s">
        <v>644</v>
      </c>
      <c r="C2259" s="1" t="s">
        <v>477</v>
      </c>
      <c r="D2259" s="1" t="s">
        <v>479</v>
      </c>
      <c r="E2259" s="2"/>
      <c r="F2259" s="3"/>
      <c r="G2259" s="2"/>
      <c r="H2259" s="3">
        <v>3</v>
      </c>
      <c r="I2259" s="68" t="str">
        <f>VLOOKUP(C2259,СПРАВОЧНИК!B:D,2,0)</f>
        <v>ЕВРОПА</v>
      </c>
      <c r="J2259" s="68" t="str">
        <f>VLOOKUP(C2259,СПРАВОЧНИК!B:D,3,0)</f>
        <v>ИНОМАРКИ</v>
      </c>
      <c r="K2259" s="69" t="str">
        <f>VLOOKUP(СВОД2023[[#This Row],[ФО]],СПРАВОЧНИК!H:P,2,0)</f>
        <v>Уральский ФО</v>
      </c>
    </row>
    <row r="2260" spans="1:11" x14ac:dyDescent="0.2">
      <c r="A2260" t="s">
        <v>649</v>
      </c>
      <c r="B2260" t="s">
        <v>644</v>
      </c>
      <c r="C2260" s="1" t="s">
        <v>477</v>
      </c>
      <c r="D2260" s="1" t="s">
        <v>481</v>
      </c>
      <c r="E2260" s="2"/>
      <c r="F2260" s="3"/>
      <c r="G2260" s="2"/>
      <c r="H2260" s="3">
        <v>7</v>
      </c>
      <c r="I2260" s="68" t="str">
        <f>VLOOKUP(C2260,СПРАВОЧНИК!B:D,2,0)</f>
        <v>ЕВРОПА</v>
      </c>
      <c r="J2260" s="68" t="str">
        <f>VLOOKUP(C2260,СПРАВОЧНИК!B:D,3,0)</f>
        <v>ИНОМАРКИ</v>
      </c>
      <c r="K2260" s="69" t="str">
        <f>VLOOKUP(СВОД2023[[#This Row],[ФО]],СПРАВОЧНИК!H:P,2,0)</f>
        <v>Уральский ФО</v>
      </c>
    </row>
    <row r="2261" spans="1:11" x14ac:dyDescent="0.2">
      <c r="A2261" t="s">
        <v>649</v>
      </c>
      <c r="B2261" t="s">
        <v>644</v>
      </c>
      <c r="C2261" s="1" t="s">
        <v>485</v>
      </c>
      <c r="D2261" s="1" t="s">
        <v>486</v>
      </c>
      <c r="E2261" s="2"/>
      <c r="F2261" s="3">
        <v>1</v>
      </c>
      <c r="G2261" s="2"/>
      <c r="H2261" s="3">
        <v>4</v>
      </c>
      <c r="I2261" s="68" t="str">
        <f>VLOOKUP(C2261,СПРАВОЧНИК!B:D,2,0)</f>
        <v>ЕВРОПА</v>
      </c>
      <c r="J2261" s="68" t="str">
        <f>VLOOKUP(C2261,СПРАВОЧНИК!B:D,3,0)</f>
        <v>ИНОМАРКИ</v>
      </c>
      <c r="K2261" s="69" t="str">
        <f>VLOOKUP(СВОД2023[[#This Row],[ФО]],СПРАВОЧНИК!H:P,2,0)</f>
        <v>Уральский ФО</v>
      </c>
    </row>
    <row r="2262" spans="1:11" x14ac:dyDescent="0.2">
      <c r="A2262" t="s">
        <v>649</v>
      </c>
      <c r="B2262" t="s">
        <v>644</v>
      </c>
      <c r="C2262" s="1" t="s">
        <v>485</v>
      </c>
      <c r="D2262" s="1" t="s">
        <v>488</v>
      </c>
      <c r="E2262" s="2"/>
      <c r="F2262" s="3">
        <v>4</v>
      </c>
      <c r="G2262" s="2"/>
      <c r="H2262" s="3">
        <v>11</v>
      </c>
      <c r="I2262" s="68" t="str">
        <f>VLOOKUP(C2262,СПРАВОЧНИК!B:D,2,0)</f>
        <v>ЕВРОПА</v>
      </c>
      <c r="J2262" s="68" t="str">
        <f>VLOOKUP(C2262,СПРАВОЧНИК!B:D,3,0)</f>
        <v>ИНОМАРКИ</v>
      </c>
      <c r="K2262" s="69" t="str">
        <f>VLOOKUP(СВОД2023[[#This Row],[ФО]],СПРАВОЧНИК!H:P,2,0)</f>
        <v>Уральский ФО</v>
      </c>
    </row>
    <row r="2263" spans="1:11" x14ac:dyDescent="0.2">
      <c r="A2263" t="s">
        <v>649</v>
      </c>
      <c r="B2263" t="s">
        <v>644</v>
      </c>
      <c r="C2263" s="1" t="s">
        <v>485</v>
      </c>
      <c r="D2263" s="1" t="s">
        <v>489</v>
      </c>
      <c r="E2263" s="2"/>
      <c r="F2263" s="3"/>
      <c r="G2263" s="2"/>
      <c r="H2263" s="3">
        <v>1</v>
      </c>
      <c r="I2263" s="68" t="str">
        <f>VLOOKUP(C2263,СПРАВОЧНИК!B:D,2,0)</f>
        <v>ЕВРОПА</v>
      </c>
      <c r="J2263" s="68" t="str">
        <f>VLOOKUP(C2263,СПРАВОЧНИК!B:D,3,0)</f>
        <v>ИНОМАРКИ</v>
      </c>
      <c r="K2263" s="69" t="str">
        <f>VLOOKUP(СВОД2023[[#This Row],[ФО]],СПРАВОЧНИК!H:P,2,0)</f>
        <v>Уральский ФО</v>
      </c>
    </row>
    <row r="2264" spans="1:11" x14ac:dyDescent="0.2">
      <c r="A2264" t="s">
        <v>649</v>
      </c>
      <c r="B2264" t="s">
        <v>644</v>
      </c>
      <c r="C2264" s="1" t="s">
        <v>485</v>
      </c>
      <c r="D2264" s="1" t="s">
        <v>490</v>
      </c>
      <c r="E2264" s="2"/>
      <c r="F2264" s="3"/>
      <c r="G2264" s="2"/>
      <c r="H2264" s="3">
        <v>2</v>
      </c>
      <c r="I2264" s="68" t="str">
        <f>VLOOKUP(C2264,СПРАВОЧНИК!B:D,2,0)</f>
        <v>ЕВРОПА</v>
      </c>
      <c r="J2264" s="68" t="str">
        <f>VLOOKUP(C2264,СПРАВОЧНИК!B:D,3,0)</f>
        <v>ИНОМАРКИ</v>
      </c>
      <c r="K2264" s="69" t="str">
        <f>VLOOKUP(СВОД2023[[#This Row],[ФО]],СПРАВОЧНИК!H:P,2,0)</f>
        <v>Уральский ФО</v>
      </c>
    </row>
    <row r="2265" spans="1:11" x14ac:dyDescent="0.2">
      <c r="A2265" t="s">
        <v>649</v>
      </c>
      <c r="B2265" t="s">
        <v>644</v>
      </c>
      <c r="C2265" s="1" t="s">
        <v>493</v>
      </c>
      <c r="D2265" s="1" t="s">
        <v>494</v>
      </c>
      <c r="E2265" s="2"/>
      <c r="F2265" s="3"/>
      <c r="G2265" s="2"/>
      <c r="H2265" s="3">
        <v>2</v>
      </c>
      <c r="I2265" s="68" t="str">
        <f>VLOOKUP(C2265,СПРАВОЧНИК!B:D,2,0)</f>
        <v>ЕВРОПА</v>
      </c>
      <c r="J2265" s="68" t="str">
        <f>VLOOKUP(C2265,СПРАВОЧНИК!B:D,3,0)</f>
        <v>ИНОМАРКИ</v>
      </c>
      <c r="K2265" s="69" t="str">
        <f>VLOOKUP(СВОД2023[[#This Row],[ФО]],СПРАВОЧНИК!H:P,2,0)</f>
        <v>Уральский ФО</v>
      </c>
    </row>
    <row r="2266" spans="1:11" x14ac:dyDescent="0.2">
      <c r="A2266" t="s">
        <v>649</v>
      </c>
      <c r="B2266" t="s">
        <v>644</v>
      </c>
      <c r="C2266" s="1" t="s">
        <v>493</v>
      </c>
      <c r="D2266" s="1" t="s">
        <v>495</v>
      </c>
      <c r="E2266" s="2">
        <v>6</v>
      </c>
      <c r="F2266" s="3">
        <v>3</v>
      </c>
      <c r="G2266" s="2">
        <v>35</v>
      </c>
      <c r="H2266" s="3">
        <v>34</v>
      </c>
      <c r="I2266" s="68" t="str">
        <f>VLOOKUP(C2266,СПРАВОЧНИК!B:D,2,0)</f>
        <v>ЕВРОПА</v>
      </c>
      <c r="J2266" s="68" t="str">
        <f>VLOOKUP(C2266,СПРАВОЧНИК!B:D,3,0)</f>
        <v>ИНОМАРКИ</v>
      </c>
      <c r="K2266" s="69" t="str">
        <f>VLOOKUP(СВОД2023[[#This Row],[ФО]],СПРАВОЧНИК!H:P,2,0)</f>
        <v>Уральский ФО</v>
      </c>
    </row>
    <row r="2267" spans="1:11" x14ac:dyDescent="0.2">
      <c r="A2267" t="s">
        <v>649</v>
      </c>
      <c r="B2267" t="s">
        <v>644</v>
      </c>
      <c r="C2267" s="1" t="s">
        <v>493</v>
      </c>
      <c r="D2267" s="1" t="s">
        <v>496</v>
      </c>
      <c r="E2267" s="2"/>
      <c r="F2267" s="3"/>
      <c r="G2267" s="2"/>
      <c r="H2267" s="3">
        <v>1</v>
      </c>
      <c r="I2267" s="68" t="str">
        <f>VLOOKUP(C2267,СПРАВОЧНИК!B:D,2,0)</f>
        <v>ЕВРОПА</v>
      </c>
      <c r="J2267" s="68" t="str">
        <f>VLOOKUP(C2267,СПРАВОЧНИК!B:D,3,0)</f>
        <v>ИНОМАРКИ</v>
      </c>
      <c r="K2267" s="69" t="str">
        <f>VLOOKUP(СВОД2023[[#This Row],[ФО]],СПРАВОЧНИК!H:P,2,0)</f>
        <v>Уральский ФО</v>
      </c>
    </row>
    <row r="2268" spans="1:11" x14ac:dyDescent="0.2">
      <c r="A2268" t="s">
        <v>649</v>
      </c>
      <c r="B2268" t="s">
        <v>644</v>
      </c>
      <c r="C2268" s="1" t="s">
        <v>493</v>
      </c>
      <c r="D2268" s="1" t="s">
        <v>497</v>
      </c>
      <c r="E2268" s="2">
        <v>1</v>
      </c>
      <c r="F2268" s="3">
        <v>1</v>
      </c>
      <c r="G2268" s="2">
        <v>10</v>
      </c>
      <c r="H2268" s="3">
        <v>14</v>
      </c>
      <c r="I2268" s="68" t="str">
        <f>VLOOKUP(C2268,СПРАВОЧНИК!B:D,2,0)</f>
        <v>ЕВРОПА</v>
      </c>
      <c r="J2268" s="68" t="str">
        <f>VLOOKUP(C2268,СПРАВОЧНИК!B:D,3,0)</f>
        <v>ИНОМАРКИ</v>
      </c>
      <c r="K2268" s="69" t="str">
        <f>VLOOKUP(СВОД2023[[#This Row],[ФО]],СПРАВОЧНИК!H:P,2,0)</f>
        <v>Уральский ФО</v>
      </c>
    </row>
    <row r="2269" spans="1:11" x14ac:dyDescent="0.2">
      <c r="A2269" t="s">
        <v>649</v>
      </c>
      <c r="B2269" t="s">
        <v>644</v>
      </c>
      <c r="C2269" s="1" t="s">
        <v>493</v>
      </c>
      <c r="D2269" s="1" t="s">
        <v>498</v>
      </c>
      <c r="E2269" s="2">
        <v>2</v>
      </c>
      <c r="F2269" s="3"/>
      <c r="G2269" s="2">
        <v>4</v>
      </c>
      <c r="H2269" s="3">
        <v>5</v>
      </c>
      <c r="I2269" s="68" t="str">
        <f>VLOOKUP(C2269,СПРАВОЧНИК!B:D,2,0)</f>
        <v>ЕВРОПА</v>
      </c>
      <c r="J2269" s="68" t="str">
        <f>VLOOKUP(C2269,СПРАВОЧНИК!B:D,3,0)</f>
        <v>ИНОМАРКИ</v>
      </c>
      <c r="K2269" s="69" t="str">
        <f>VLOOKUP(СВОД2023[[#This Row],[ФО]],СПРАВОЧНИК!H:P,2,0)</f>
        <v>Уральский ФО</v>
      </c>
    </row>
    <row r="2270" spans="1:11" x14ac:dyDescent="0.2">
      <c r="A2270" t="s">
        <v>649</v>
      </c>
      <c r="B2270" t="s">
        <v>644</v>
      </c>
      <c r="C2270" s="1" t="s">
        <v>493</v>
      </c>
      <c r="D2270" s="1" t="s">
        <v>1056</v>
      </c>
      <c r="E2270" s="2">
        <v>1</v>
      </c>
      <c r="F2270" s="3"/>
      <c r="G2270" s="2">
        <v>1</v>
      </c>
      <c r="H2270" s="3"/>
      <c r="I2270" s="68" t="str">
        <f>VLOOKUP(C2270,СПРАВОЧНИК!B:D,2,0)</f>
        <v>ЕВРОПА</v>
      </c>
      <c r="J2270" s="68" t="str">
        <f>VLOOKUP(C2270,СПРАВОЧНИК!B:D,3,0)</f>
        <v>ИНОМАРКИ</v>
      </c>
      <c r="K2270" s="69" t="str">
        <f>VLOOKUP(СВОД2023[[#This Row],[ФО]],СПРАВОЧНИК!H:P,2,0)</f>
        <v>Уральский ФО</v>
      </c>
    </row>
    <row r="2271" spans="1:11" x14ac:dyDescent="0.2">
      <c r="A2271" t="s">
        <v>649</v>
      </c>
      <c r="B2271" t="s">
        <v>644</v>
      </c>
      <c r="C2271" s="1" t="s">
        <v>493</v>
      </c>
      <c r="D2271" s="1" t="s">
        <v>499</v>
      </c>
      <c r="E2271" s="2"/>
      <c r="F2271" s="3">
        <v>1</v>
      </c>
      <c r="G2271" s="2"/>
      <c r="H2271" s="3">
        <v>1</v>
      </c>
      <c r="I2271" s="68" t="str">
        <f>VLOOKUP(C2271,СПРАВОЧНИК!B:D,2,0)</f>
        <v>ЕВРОПА</v>
      </c>
      <c r="J2271" s="68" t="str">
        <f>VLOOKUP(C2271,СПРАВОЧНИК!B:D,3,0)</f>
        <v>ИНОМАРКИ</v>
      </c>
      <c r="K2271" s="69" t="str">
        <f>VLOOKUP(СВОД2023[[#This Row],[ФО]],СПРАВОЧНИК!H:P,2,0)</f>
        <v>Уральский ФО</v>
      </c>
    </row>
    <row r="2272" spans="1:11" x14ac:dyDescent="0.2">
      <c r="A2272" t="s">
        <v>649</v>
      </c>
      <c r="B2272" t="s">
        <v>644</v>
      </c>
      <c r="C2272" s="1" t="s">
        <v>493</v>
      </c>
      <c r="D2272" s="1" t="s">
        <v>501</v>
      </c>
      <c r="E2272" s="2"/>
      <c r="F2272" s="3"/>
      <c r="G2272" s="2">
        <v>2</v>
      </c>
      <c r="H2272" s="3">
        <v>8</v>
      </c>
      <c r="I2272" s="68" t="str">
        <f>VLOOKUP(C2272,СПРАВОЧНИК!B:D,2,0)</f>
        <v>ЕВРОПА</v>
      </c>
      <c r="J2272" s="68" t="str">
        <f>VLOOKUP(C2272,СПРАВОЧНИК!B:D,3,0)</f>
        <v>ИНОМАРКИ</v>
      </c>
      <c r="K2272" s="69" t="str">
        <f>VLOOKUP(СВОД2023[[#This Row],[ФО]],СПРАВОЧНИК!H:P,2,0)</f>
        <v>Уральский ФО</v>
      </c>
    </row>
    <row r="2273" spans="1:11" x14ac:dyDescent="0.2">
      <c r="A2273" t="s">
        <v>649</v>
      </c>
      <c r="B2273" t="s">
        <v>644</v>
      </c>
      <c r="C2273" s="1" t="s">
        <v>504</v>
      </c>
      <c r="D2273" s="1" t="s">
        <v>505</v>
      </c>
      <c r="E2273" s="2">
        <v>13</v>
      </c>
      <c r="F2273" s="3">
        <v>23</v>
      </c>
      <c r="G2273" s="2">
        <v>67</v>
      </c>
      <c r="H2273" s="3">
        <v>346</v>
      </c>
      <c r="I2273" s="68" t="str">
        <f>VLOOKUP(C2273,СПРАВОЧНИК!B:D,2,0)</f>
        <v>ЕВРОПА</v>
      </c>
      <c r="J2273" s="68" t="str">
        <f>VLOOKUP(C2273,СПРАВОЧНИК!B:D,3,0)</f>
        <v>ИНОМАРКИ</v>
      </c>
      <c r="K2273" s="69" t="str">
        <f>VLOOKUP(СВОД2023[[#This Row],[ФО]],СПРАВОЧНИК!H:P,2,0)</f>
        <v>Уральский ФО</v>
      </c>
    </row>
    <row r="2274" spans="1:11" x14ac:dyDescent="0.2">
      <c r="A2274" t="s">
        <v>649</v>
      </c>
      <c r="B2274" t="s">
        <v>644</v>
      </c>
      <c r="C2274" s="1" t="s">
        <v>504</v>
      </c>
      <c r="D2274" s="1" t="s">
        <v>506</v>
      </c>
      <c r="E2274" s="2">
        <v>3</v>
      </c>
      <c r="F2274" s="3">
        <v>63</v>
      </c>
      <c r="G2274" s="2">
        <v>28</v>
      </c>
      <c r="H2274" s="3">
        <v>929</v>
      </c>
      <c r="I2274" s="68" t="str">
        <f>VLOOKUP(C2274,СПРАВОЧНИК!B:D,2,0)</f>
        <v>ЕВРОПА</v>
      </c>
      <c r="J2274" s="68" t="str">
        <f>VLOOKUP(C2274,СПРАВОЧНИК!B:D,3,0)</f>
        <v>ИНОМАРКИ</v>
      </c>
      <c r="K2274" s="69" t="str">
        <f>VLOOKUP(СВОД2023[[#This Row],[ФО]],СПРАВОЧНИК!H:P,2,0)</f>
        <v>Уральский ФО</v>
      </c>
    </row>
    <row r="2275" spans="1:11" x14ac:dyDescent="0.2">
      <c r="A2275" t="s">
        <v>649</v>
      </c>
      <c r="B2275" t="s">
        <v>644</v>
      </c>
      <c r="C2275" s="1" t="s">
        <v>504</v>
      </c>
      <c r="D2275" s="1" t="s">
        <v>507</v>
      </c>
      <c r="E2275" s="2">
        <v>5</v>
      </c>
      <c r="F2275" s="3">
        <v>20</v>
      </c>
      <c r="G2275" s="2">
        <v>51</v>
      </c>
      <c r="H2275" s="3">
        <v>347</v>
      </c>
      <c r="I2275" s="68" t="str">
        <f>VLOOKUP(C2275,СПРАВОЧНИК!B:D,2,0)</f>
        <v>ЕВРОПА</v>
      </c>
      <c r="J2275" s="68" t="str">
        <f>VLOOKUP(C2275,СПРАВОЧНИК!B:D,3,0)</f>
        <v>ИНОМАРКИ</v>
      </c>
      <c r="K2275" s="69" t="str">
        <f>VLOOKUP(СВОД2023[[#This Row],[ФО]],СПРАВОЧНИК!H:P,2,0)</f>
        <v>Уральский ФО</v>
      </c>
    </row>
    <row r="2276" spans="1:11" x14ac:dyDescent="0.2">
      <c r="A2276" t="s">
        <v>649</v>
      </c>
      <c r="B2276" t="s">
        <v>644</v>
      </c>
      <c r="C2276" s="1" t="s">
        <v>504</v>
      </c>
      <c r="D2276" s="1" t="s">
        <v>508</v>
      </c>
      <c r="E2276" s="2"/>
      <c r="F2276" s="3"/>
      <c r="G2276" s="2">
        <v>2</v>
      </c>
      <c r="H2276" s="3"/>
      <c r="I2276" s="68" t="str">
        <f>VLOOKUP(C2276,СПРАВОЧНИК!B:D,2,0)</f>
        <v>ЕВРОПА</v>
      </c>
      <c r="J2276" s="68" t="str">
        <f>VLOOKUP(C2276,СПРАВОЧНИК!B:D,3,0)</f>
        <v>ИНОМАРКИ</v>
      </c>
      <c r="K2276" s="69" t="str">
        <f>VLOOKUP(СВОД2023[[#This Row],[ФО]],СПРАВОЧНИК!H:P,2,0)</f>
        <v>Уральский ФО</v>
      </c>
    </row>
    <row r="2277" spans="1:11" x14ac:dyDescent="0.2">
      <c r="A2277" t="s">
        <v>649</v>
      </c>
      <c r="B2277" t="s">
        <v>644</v>
      </c>
      <c r="C2277" s="1" t="s">
        <v>504</v>
      </c>
      <c r="D2277" s="1" t="s">
        <v>510</v>
      </c>
      <c r="E2277" s="2">
        <v>17</v>
      </c>
      <c r="F2277" s="3">
        <v>34</v>
      </c>
      <c r="G2277" s="2">
        <v>121</v>
      </c>
      <c r="H2277" s="3">
        <v>444</v>
      </c>
      <c r="I2277" s="68" t="str">
        <f>VLOOKUP(C2277,СПРАВОЧНИК!B:D,2,0)</f>
        <v>ЕВРОПА</v>
      </c>
      <c r="J2277" s="68" t="str">
        <f>VLOOKUP(C2277,СПРАВОЧНИК!B:D,3,0)</f>
        <v>ИНОМАРКИ</v>
      </c>
      <c r="K2277" s="69" t="str">
        <f>VLOOKUP(СВОД2023[[#This Row],[ФО]],СПРАВОЧНИК!H:P,2,0)</f>
        <v>Уральский ФО</v>
      </c>
    </row>
    <row r="2278" spans="1:11" x14ac:dyDescent="0.2">
      <c r="A2278" t="s">
        <v>649</v>
      </c>
      <c r="B2278" t="s">
        <v>644</v>
      </c>
      <c r="C2278" s="1" t="s">
        <v>504</v>
      </c>
      <c r="D2278" s="1" t="s">
        <v>511</v>
      </c>
      <c r="E2278" s="2">
        <v>15</v>
      </c>
      <c r="F2278" s="3">
        <v>27</v>
      </c>
      <c r="G2278" s="2">
        <v>116</v>
      </c>
      <c r="H2278" s="3">
        <v>393</v>
      </c>
      <c r="I2278" s="68" t="str">
        <f>VLOOKUP(C2278,СПРАВОЧНИК!B:D,2,0)</f>
        <v>ЕВРОПА</v>
      </c>
      <c r="J2278" s="68" t="str">
        <f>VLOOKUP(C2278,СПРАВОЧНИК!B:D,3,0)</f>
        <v>ИНОМАРКИ</v>
      </c>
      <c r="K2278" s="69" t="str">
        <f>VLOOKUP(СВОД2023[[#This Row],[ФО]],СПРАВОЧНИК!H:P,2,0)</f>
        <v>Уральский ФО</v>
      </c>
    </row>
    <row r="2279" spans="1:11" x14ac:dyDescent="0.2">
      <c r="A2279" t="s">
        <v>649</v>
      </c>
      <c r="B2279" t="s">
        <v>644</v>
      </c>
      <c r="C2279" s="1" t="s">
        <v>517</v>
      </c>
      <c r="D2279" s="1" t="s">
        <v>518</v>
      </c>
      <c r="E2279" s="2"/>
      <c r="F2279" s="3"/>
      <c r="G2279" s="2">
        <v>1</v>
      </c>
      <c r="H2279" s="3"/>
      <c r="I2279" s="68" t="str">
        <f>VLOOKUP(C2279,СПРАВОЧНИК!B:D,2,0)</f>
        <v>ЕВРОПА</v>
      </c>
      <c r="J2279" s="68" t="str">
        <f>VLOOKUP(C2279,СПРАВОЧНИК!B:D,3,0)</f>
        <v>ИНОМАРКИ</v>
      </c>
      <c r="K2279" s="69" t="str">
        <f>VLOOKUP(СВОД2023[[#This Row],[ФО]],СПРАВОЧНИК!H:P,2,0)</f>
        <v>Уральский ФО</v>
      </c>
    </row>
    <row r="2280" spans="1:11" x14ac:dyDescent="0.2">
      <c r="A2280" t="s">
        <v>649</v>
      </c>
      <c r="B2280" t="s">
        <v>644</v>
      </c>
      <c r="C2280" s="1" t="s">
        <v>517</v>
      </c>
      <c r="D2280" s="1" t="s">
        <v>519</v>
      </c>
      <c r="E2280" s="2"/>
      <c r="F2280" s="3"/>
      <c r="G2280" s="2"/>
      <c r="H2280" s="3">
        <v>2</v>
      </c>
      <c r="I2280" s="68" t="str">
        <f>VLOOKUP(C2280,СПРАВОЧНИК!B:D,2,0)</f>
        <v>ЕВРОПА</v>
      </c>
      <c r="J2280" s="68" t="str">
        <f>VLOOKUP(C2280,СПРАВОЧНИК!B:D,3,0)</f>
        <v>ИНОМАРКИ</v>
      </c>
      <c r="K2280" s="69" t="str">
        <f>VLOOKUP(СВОД2023[[#This Row],[ФО]],СПРАВОЧНИК!H:P,2,0)</f>
        <v>Уральский ФО</v>
      </c>
    </row>
    <row r="2281" spans="1:11" x14ac:dyDescent="0.2">
      <c r="A2281" t="s">
        <v>649</v>
      </c>
      <c r="B2281" t="s">
        <v>644</v>
      </c>
      <c r="C2281" s="1" t="s">
        <v>524</v>
      </c>
      <c r="D2281" s="1" t="s">
        <v>525</v>
      </c>
      <c r="E2281" s="2"/>
      <c r="F2281" s="3"/>
      <c r="G2281" s="2">
        <v>1</v>
      </c>
      <c r="H2281" s="3"/>
      <c r="I2281" s="68" t="str">
        <f>VLOOKUP(C2281,СПРАВОЧНИК!B:D,2,0)</f>
        <v>ЕВРОПА</v>
      </c>
      <c r="J2281" s="68" t="str">
        <f>VLOOKUP(C2281,СПРАВОЧНИК!B:D,3,0)</f>
        <v>ИНОМАРКИ</v>
      </c>
      <c r="K2281" s="69" t="str">
        <f>VLOOKUP(СВОД2023[[#This Row],[ФО]],СПРАВОЧНИК!H:P,2,0)</f>
        <v>Уральский ФО</v>
      </c>
    </row>
    <row r="2282" spans="1:11" x14ac:dyDescent="0.2">
      <c r="A2282" t="s">
        <v>649</v>
      </c>
      <c r="B2282" t="s">
        <v>644</v>
      </c>
      <c r="C2282" s="1" t="s">
        <v>524</v>
      </c>
      <c r="D2282" s="1" t="s">
        <v>526</v>
      </c>
      <c r="E2282" s="2">
        <v>4</v>
      </c>
      <c r="F2282" s="3">
        <v>13</v>
      </c>
      <c r="G2282" s="2">
        <v>28</v>
      </c>
      <c r="H2282" s="3">
        <v>303</v>
      </c>
      <c r="I2282" s="68" t="str">
        <f>VLOOKUP(C2282,СПРАВОЧНИК!B:D,2,0)</f>
        <v>ЕВРОПА</v>
      </c>
      <c r="J2282" s="68" t="str">
        <f>VLOOKUP(C2282,СПРАВОЧНИК!B:D,3,0)</f>
        <v>ИНОМАРКИ</v>
      </c>
      <c r="K2282" s="69" t="str">
        <f>VLOOKUP(СВОД2023[[#This Row],[ФО]],СПРАВОЧНИК!H:P,2,0)</f>
        <v>Уральский ФО</v>
      </c>
    </row>
    <row r="2283" spans="1:11" x14ac:dyDescent="0.2">
      <c r="A2283" t="s">
        <v>649</v>
      </c>
      <c r="B2283" t="s">
        <v>644</v>
      </c>
      <c r="C2283" s="1" t="s">
        <v>524</v>
      </c>
      <c r="D2283" s="1" t="s">
        <v>527</v>
      </c>
      <c r="E2283" s="2">
        <v>3</v>
      </c>
      <c r="F2283" s="3">
        <v>6</v>
      </c>
      <c r="G2283" s="2">
        <v>26</v>
      </c>
      <c r="H2283" s="3">
        <v>241</v>
      </c>
      <c r="I2283" s="68" t="str">
        <f>VLOOKUP(C2283,СПРАВОЧНИК!B:D,2,0)</f>
        <v>ЕВРОПА</v>
      </c>
      <c r="J2283" s="68" t="str">
        <f>VLOOKUP(C2283,СПРАВОЧНИК!B:D,3,0)</f>
        <v>ИНОМАРКИ</v>
      </c>
      <c r="K2283" s="69" t="str">
        <f>VLOOKUP(СВОД2023[[#This Row],[ФО]],СПРАВОЧНИК!H:P,2,0)</f>
        <v>Уральский ФО</v>
      </c>
    </row>
    <row r="2284" spans="1:11" x14ac:dyDescent="0.2">
      <c r="A2284" t="s">
        <v>649</v>
      </c>
      <c r="B2284" t="s">
        <v>644</v>
      </c>
      <c r="C2284" s="1" t="s">
        <v>524</v>
      </c>
      <c r="D2284" s="1" t="s">
        <v>528</v>
      </c>
      <c r="E2284" s="2">
        <v>2</v>
      </c>
      <c r="F2284" s="3">
        <v>3</v>
      </c>
      <c r="G2284" s="2">
        <v>5</v>
      </c>
      <c r="H2284" s="3">
        <v>103</v>
      </c>
      <c r="I2284" s="68" t="str">
        <f>VLOOKUP(C2284,СПРАВОЧНИК!B:D,2,0)</f>
        <v>ЕВРОПА</v>
      </c>
      <c r="J2284" s="68" t="str">
        <f>VLOOKUP(C2284,СПРАВОЧНИК!B:D,3,0)</f>
        <v>ИНОМАРКИ</v>
      </c>
      <c r="K2284" s="69" t="str">
        <f>VLOOKUP(СВОД2023[[#This Row],[ФО]],СПРАВОЧНИК!H:P,2,0)</f>
        <v>Уральский ФО</v>
      </c>
    </row>
    <row r="2285" spans="1:11" x14ac:dyDescent="0.2">
      <c r="A2285" t="s">
        <v>649</v>
      </c>
      <c r="B2285" t="s">
        <v>644</v>
      </c>
      <c r="C2285" s="1" t="s">
        <v>524</v>
      </c>
      <c r="D2285" s="1" t="s">
        <v>529</v>
      </c>
      <c r="E2285" s="2">
        <v>2</v>
      </c>
      <c r="F2285" s="3"/>
      <c r="G2285" s="2">
        <v>5</v>
      </c>
      <c r="H2285" s="3"/>
      <c r="I2285" s="68" t="str">
        <f>VLOOKUP(C2285,СПРАВОЧНИК!B:D,2,0)</f>
        <v>ЕВРОПА</v>
      </c>
      <c r="J2285" s="68" t="str">
        <f>VLOOKUP(C2285,СПРАВОЧНИК!B:D,3,0)</f>
        <v>ИНОМАРКИ</v>
      </c>
      <c r="K2285" s="69" t="str">
        <f>VLOOKUP(СВОД2023[[#This Row],[ФО]],СПРАВОЧНИК!H:P,2,0)</f>
        <v>Уральский ФО</v>
      </c>
    </row>
    <row r="2286" spans="1:11" x14ac:dyDescent="0.2">
      <c r="A2286" t="s">
        <v>649</v>
      </c>
      <c r="B2286" t="s">
        <v>644</v>
      </c>
      <c r="C2286" s="1" t="s">
        <v>524</v>
      </c>
      <c r="D2286" s="1" t="s">
        <v>530</v>
      </c>
      <c r="E2286" s="2">
        <v>7</v>
      </c>
      <c r="F2286" s="3">
        <v>41</v>
      </c>
      <c r="G2286" s="2">
        <v>59</v>
      </c>
      <c r="H2286" s="3">
        <v>518</v>
      </c>
      <c r="I2286" s="68" t="str">
        <f>VLOOKUP(C2286,СПРАВОЧНИК!B:D,2,0)</f>
        <v>ЕВРОПА</v>
      </c>
      <c r="J2286" s="68" t="str">
        <f>VLOOKUP(C2286,СПРАВОЧНИК!B:D,3,0)</f>
        <v>ИНОМАРКИ</v>
      </c>
      <c r="K2286" s="69" t="str">
        <f>VLOOKUP(СВОД2023[[#This Row],[ФО]],СПРАВОЧНИК!H:P,2,0)</f>
        <v>Уральский ФО</v>
      </c>
    </row>
    <row r="2287" spans="1:11" x14ac:dyDescent="0.2">
      <c r="A2287" t="s">
        <v>649</v>
      </c>
      <c r="B2287" t="s">
        <v>644</v>
      </c>
      <c r="C2287" s="1" t="s">
        <v>524</v>
      </c>
      <c r="D2287" s="1" t="s">
        <v>531</v>
      </c>
      <c r="E2287" s="2"/>
      <c r="F2287" s="3">
        <v>1</v>
      </c>
      <c r="G2287" s="2">
        <v>4</v>
      </c>
      <c r="H2287" s="3">
        <v>9</v>
      </c>
      <c r="I2287" s="68" t="str">
        <f>VLOOKUP(C2287,СПРАВОЧНИК!B:D,2,0)</f>
        <v>ЕВРОПА</v>
      </c>
      <c r="J2287" s="68" t="str">
        <f>VLOOKUP(C2287,СПРАВОЧНИК!B:D,3,0)</f>
        <v>ИНОМАРКИ</v>
      </c>
      <c r="K2287" s="69" t="str">
        <f>VLOOKUP(СВОД2023[[#This Row],[ФО]],СПРАВОЧНИК!H:P,2,0)</f>
        <v>Уральский ФО</v>
      </c>
    </row>
    <row r="2288" spans="1:11" x14ac:dyDescent="0.2">
      <c r="A2288" t="s">
        <v>649</v>
      </c>
      <c r="B2288" t="s">
        <v>644</v>
      </c>
      <c r="C2288" s="1" t="s">
        <v>532</v>
      </c>
      <c r="D2288" s="1" t="s">
        <v>533</v>
      </c>
      <c r="E2288" s="2">
        <v>2</v>
      </c>
      <c r="F2288" s="3">
        <v>1</v>
      </c>
      <c r="G2288" s="2">
        <v>21</v>
      </c>
      <c r="H2288" s="3">
        <v>8</v>
      </c>
      <c r="I2288" s="68" t="str">
        <f>VLOOKUP(C2288,СПРАВОЧНИК!B:D,2,0)</f>
        <v>КИТАЙ</v>
      </c>
      <c r="J2288" s="68" t="str">
        <f>VLOOKUP(C2288,СПРАВОЧНИК!B:D,3,0)</f>
        <v>ИНОМАРКИ</v>
      </c>
      <c r="K2288" s="69" t="str">
        <f>VLOOKUP(СВОД2023[[#This Row],[ФО]],СПРАВОЧНИК!H:P,2,0)</f>
        <v>Уральский ФО</v>
      </c>
    </row>
    <row r="2289" spans="1:11" x14ac:dyDescent="0.2">
      <c r="A2289" t="s">
        <v>649</v>
      </c>
      <c r="B2289" t="s">
        <v>644</v>
      </c>
      <c r="C2289" s="1" t="s">
        <v>532</v>
      </c>
      <c r="D2289" s="1" t="s">
        <v>731</v>
      </c>
      <c r="E2289" s="2">
        <v>2</v>
      </c>
      <c r="F2289" s="3"/>
      <c r="G2289" s="2">
        <v>2</v>
      </c>
      <c r="H2289" s="3"/>
      <c r="I2289" s="68" t="str">
        <f>VLOOKUP(C2289,СПРАВОЧНИК!B:D,2,0)</f>
        <v>КИТАЙ</v>
      </c>
      <c r="J2289" s="68" t="str">
        <f>VLOOKUP(C2289,СПРАВОЧНИК!B:D,3,0)</f>
        <v>ИНОМАРКИ</v>
      </c>
      <c r="K2289" s="69" t="str">
        <f>VLOOKUP(СВОД2023[[#This Row],[ФО]],СПРАВОЧНИК!H:P,2,0)</f>
        <v>Уральский ФО</v>
      </c>
    </row>
    <row r="2290" spans="1:11" x14ac:dyDescent="0.2">
      <c r="A2290" t="s">
        <v>649</v>
      </c>
      <c r="B2290" t="s">
        <v>644</v>
      </c>
      <c r="C2290" s="1" t="s">
        <v>539</v>
      </c>
      <c r="D2290" s="1" t="s">
        <v>540</v>
      </c>
      <c r="E2290" s="2"/>
      <c r="F2290" s="3"/>
      <c r="G2290" s="2">
        <v>1</v>
      </c>
      <c r="H2290" s="3"/>
      <c r="I2290" s="68" t="str">
        <f>VLOOKUP(C2290,СПРАВОЧНИК!B:D,2,0)</f>
        <v>КИТАЙ</v>
      </c>
      <c r="J2290" s="68" t="str">
        <f>VLOOKUP(C2290,СПРАВОЧНИК!B:D,3,0)</f>
        <v>ИНОМАРКИ</v>
      </c>
      <c r="K2290" s="69" t="str">
        <f>VLOOKUP(СВОД2023[[#This Row],[ФО]],СПРАВОЧНИК!H:P,2,0)</f>
        <v>Уральский ФО</v>
      </c>
    </row>
    <row r="2291" spans="1:11" x14ac:dyDescent="0.2">
      <c r="A2291" t="s">
        <v>649</v>
      </c>
      <c r="B2291" t="s">
        <v>644</v>
      </c>
      <c r="C2291" s="1" t="s">
        <v>541</v>
      </c>
      <c r="D2291" s="1" t="s">
        <v>542</v>
      </c>
      <c r="E2291" s="2">
        <v>1</v>
      </c>
      <c r="F2291" s="3"/>
      <c r="G2291" s="2">
        <v>1</v>
      </c>
      <c r="H2291" s="3"/>
      <c r="I2291" s="68" t="str">
        <f>VLOOKUP(C2291,СПРАВОЧНИК!B:D,2,0)</f>
        <v>КОРЕЯ</v>
      </c>
      <c r="J2291" s="68" t="str">
        <f>VLOOKUP(C2291,СПРАВОЧНИК!B:D,3,0)</f>
        <v>ИНОМАРКИ</v>
      </c>
      <c r="K2291" s="69" t="str">
        <f>VLOOKUP(СВОД2023[[#This Row],[ФО]],СПРАВОЧНИК!H:P,2,0)</f>
        <v>Уральский ФО</v>
      </c>
    </row>
    <row r="2292" spans="1:11" x14ac:dyDescent="0.2">
      <c r="A2292" t="s">
        <v>649</v>
      </c>
      <c r="B2292" t="s">
        <v>644</v>
      </c>
      <c r="C2292" s="1" t="s">
        <v>541</v>
      </c>
      <c r="D2292" s="1" t="s">
        <v>543</v>
      </c>
      <c r="E2292" s="2"/>
      <c r="F2292" s="3"/>
      <c r="G2292" s="2">
        <v>1</v>
      </c>
      <c r="H2292" s="3"/>
      <c r="I2292" s="68" t="str">
        <f>VLOOKUP(C2292,СПРАВОЧНИК!B:D,2,0)</f>
        <v>КОРЕЯ</v>
      </c>
      <c r="J2292" s="68" t="str">
        <f>VLOOKUP(C2292,СПРАВОЧНИК!B:D,3,0)</f>
        <v>ИНОМАРКИ</v>
      </c>
      <c r="K2292" s="69" t="str">
        <f>VLOOKUP(СВОД2023[[#This Row],[ФО]],СПРАВОЧНИК!H:P,2,0)</f>
        <v>Уральский ФО</v>
      </c>
    </row>
    <row r="2293" spans="1:11" x14ac:dyDescent="0.2">
      <c r="A2293" t="s">
        <v>649</v>
      </c>
      <c r="B2293" t="s">
        <v>644</v>
      </c>
      <c r="C2293" s="1" t="s">
        <v>544</v>
      </c>
      <c r="D2293" s="1" t="s">
        <v>547</v>
      </c>
      <c r="E2293" s="2">
        <v>9</v>
      </c>
      <c r="F2293" s="3">
        <v>5</v>
      </c>
      <c r="G2293" s="2">
        <v>34</v>
      </c>
      <c r="H2293" s="3">
        <v>68</v>
      </c>
      <c r="I2293" s="68" t="str">
        <f>VLOOKUP(C2293,СПРАВОЧНИК!B:D,2,0)</f>
        <v>ЯПОНИЯ</v>
      </c>
      <c r="J2293" s="68" t="str">
        <f>VLOOKUP(C2293,СПРАВОЧНИК!B:D,3,0)</f>
        <v>ИНОМАРКИ</v>
      </c>
      <c r="K2293" s="69" t="str">
        <f>VLOOKUP(СВОД2023[[#This Row],[ФО]],СПРАВОЧНИК!H:P,2,0)</f>
        <v>Уральский ФО</v>
      </c>
    </row>
    <row r="2294" spans="1:11" x14ac:dyDescent="0.2">
      <c r="A2294" t="s">
        <v>649</v>
      </c>
      <c r="B2294" t="s">
        <v>644</v>
      </c>
      <c r="C2294" s="1" t="s">
        <v>544</v>
      </c>
      <c r="D2294" s="1" t="s">
        <v>550</v>
      </c>
      <c r="E2294" s="2"/>
      <c r="F2294" s="3"/>
      <c r="G2294" s="2">
        <v>1</v>
      </c>
      <c r="H2294" s="3"/>
      <c r="I2294" s="68" t="str">
        <f>VLOOKUP(C2294,СПРАВОЧНИК!B:D,2,0)</f>
        <v>ЯПОНИЯ</v>
      </c>
      <c r="J2294" s="68" t="str">
        <f>VLOOKUP(C2294,СПРАВОЧНИК!B:D,3,0)</f>
        <v>ИНОМАРКИ</v>
      </c>
      <c r="K2294" s="69" t="str">
        <f>VLOOKUP(СВОД2023[[#This Row],[ФО]],СПРАВОЧНИК!H:P,2,0)</f>
        <v>Уральский ФО</v>
      </c>
    </row>
    <row r="2295" spans="1:11" x14ac:dyDescent="0.2">
      <c r="A2295" t="s">
        <v>649</v>
      </c>
      <c r="B2295" t="s">
        <v>644</v>
      </c>
      <c r="C2295" s="1" t="s">
        <v>544</v>
      </c>
      <c r="D2295" s="1" t="s">
        <v>551</v>
      </c>
      <c r="E2295" s="2">
        <v>1</v>
      </c>
      <c r="F2295" s="3">
        <v>1</v>
      </c>
      <c r="G2295" s="2">
        <v>18</v>
      </c>
      <c r="H2295" s="3">
        <v>21</v>
      </c>
      <c r="I2295" s="68" t="str">
        <f>VLOOKUP(C2295,СПРАВОЧНИК!B:D,2,0)</f>
        <v>ЯПОНИЯ</v>
      </c>
      <c r="J2295" s="68" t="str">
        <f>VLOOKUP(C2295,СПРАВОЧНИК!B:D,3,0)</f>
        <v>ИНОМАРКИ</v>
      </c>
      <c r="K2295" s="69" t="str">
        <f>VLOOKUP(СВОД2023[[#This Row],[ФО]],СПРАВОЧНИК!H:P,2,0)</f>
        <v>Уральский ФО</v>
      </c>
    </row>
    <row r="2296" spans="1:11" x14ac:dyDescent="0.2">
      <c r="A2296" t="s">
        <v>649</v>
      </c>
      <c r="B2296" t="s">
        <v>644</v>
      </c>
      <c r="C2296" s="1" t="s">
        <v>544</v>
      </c>
      <c r="D2296" s="1" t="s">
        <v>552</v>
      </c>
      <c r="E2296" s="2"/>
      <c r="F2296" s="3"/>
      <c r="G2296" s="2">
        <v>1</v>
      </c>
      <c r="H2296" s="3"/>
      <c r="I2296" s="68" t="str">
        <f>VLOOKUP(C2296,СПРАВОЧНИК!B:D,2,0)</f>
        <v>ЯПОНИЯ</v>
      </c>
      <c r="J2296" s="68" t="str">
        <f>VLOOKUP(C2296,СПРАВОЧНИК!B:D,3,0)</f>
        <v>ИНОМАРКИ</v>
      </c>
      <c r="K2296" s="69" t="str">
        <f>VLOOKUP(СВОД2023[[#This Row],[ФО]],СПРАВОЧНИК!H:P,2,0)</f>
        <v>Уральский ФО</v>
      </c>
    </row>
    <row r="2297" spans="1:11" x14ac:dyDescent="0.2">
      <c r="A2297" t="s">
        <v>649</v>
      </c>
      <c r="B2297" t="s">
        <v>644</v>
      </c>
      <c r="C2297" s="1" t="s">
        <v>544</v>
      </c>
      <c r="D2297" s="1" t="s">
        <v>553</v>
      </c>
      <c r="E2297" s="2"/>
      <c r="F2297" s="3"/>
      <c r="G2297" s="2">
        <v>3</v>
      </c>
      <c r="H2297" s="3"/>
      <c r="I2297" s="68" t="str">
        <f>VLOOKUP(C2297,СПРАВОЧНИК!B:D,2,0)</f>
        <v>ЯПОНИЯ</v>
      </c>
      <c r="J2297" s="68" t="str">
        <f>VLOOKUP(C2297,СПРАВОЧНИК!B:D,3,0)</f>
        <v>ИНОМАРКИ</v>
      </c>
      <c r="K2297" s="69" t="str">
        <f>VLOOKUP(СВОД2023[[#This Row],[ФО]],СПРАВОЧНИК!H:P,2,0)</f>
        <v>Уральский ФО</v>
      </c>
    </row>
    <row r="2298" spans="1:11" x14ac:dyDescent="0.2">
      <c r="A2298" t="s">
        <v>649</v>
      </c>
      <c r="B2298" t="s">
        <v>644</v>
      </c>
      <c r="C2298" s="1" t="s">
        <v>555</v>
      </c>
      <c r="D2298" s="1" t="s">
        <v>557</v>
      </c>
      <c r="E2298" s="2">
        <v>9</v>
      </c>
      <c r="F2298" s="3"/>
      <c r="G2298" s="2">
        <v>22</v>
      </c>
      <c r="H2298" s="3"/>
      <c r="I2298" s="68" t="str">
        <f>VLOOKUP(C2298,СПРАВОЧНИК!B:D,2,0)</f>
        <v>ЯПОНИЯ</v>
      </c>
      <c r="J2298" s="68" t="str">
        <f>VLOOKUP(C2298,СПРАВОЧНИК!B:D,3,0)</f>
        <v>ИНОМАРКИ</v>
      </c>
      <c r="K2298" s="69" t="str">
        <f>VLOOKUP(СВОД2023[[#This Row],[ФО]],СПРАВОЧНИК!H:P,2,0)</f>
        <v>Уральский ФО</v>
      </c>
    </row>
    <row r="2299" spans="1:11" x14ac:dyDescent="0.2">
      <c r="A2299" t="s">
        <v>649</v>
      </c>
      <c r="B2299" t="s">
        <v>644</v>
      </c>
      <c r="C2299" s="1" t="s">
        <v>555</v>
      </c>
      <c r="D2299" s="1" t="s">
        <v>560</v>
      </c>
      <c r="E2299" s="2">
        <v>1</v>
      </c>
      <c r="F2299" s="3">
        <v>7</v>
      </c>
      <c r="G2299" s="2">
        <v>13</v>
      </c>
      <c r="H2299" s="3">
        <v>68</v>
      </c>
      <c r="I2299" s="68" t="str">
        <f>VLOOKUP(C2299,СПРАВОЧНИК!B:D,2,0)</f>
        <v>ЯПОНИЯ</v>
      </c>
      <c r="J2299" s="68" t="str">
        <f>VLOOKUP(C2299,СПРАВОЧНИК!B:D,3,0)</f>
        <v>ИНОМАРКИ</v>
      </c>
      <c r="K2299" s="69" t="str">
        <f>VLOOKUP(СВОД2023[[#This Row],[ФО]],СПРАВОЧНИК!H:P,2,0)</f>
        <v>Уральский ФО</v>
      </c>
    </row>
    <row r="2300" spans="1:11" x14ac:dyDescent="0.2">
      <c r="A2300" t="s">
        <v>649</v>
      </c>
      <c r="B2300" t="s">
        <v>644</v>
      </c>
      <c r="C2300" s="1" t="s">
        <v>555</v>
      </c>
      <c r="D2300" s="1" t="s">
        <v>561</v>
      </c>
      <c r="E2300" s="2"/>
      <c r="F2300" s="3"/>
      <c r="G2300" s="2">
        <v>1</v>
      </c>
      <c r="H2300" s="3"/>
      <c r="I2300" s="68" t="str">
        <f>VLOOKUP(C2300,СПРАВОЧНИК!B:D,2,0)</f>
        <v>ЯПОНИЯ</v>
      </c>
      <c r="J2300" s="68" t="str">
        <f>VLOOKUP(C2300,СПРАВОЧНИК!B:D,3,0)</f>
        <v>ИНОМАРКИ</v>
      </c>
      <c r="K2300" s="69" t="str">
        <f>VLOOKUP(СВОД2023[[#This Row],[ФО]],СПРАВОЧНИК!H:P,2,0)</f>
        <v>Уральский ФО</v>
      </c>
    </row>
    <row r="2301" spans="1:11" x14ac:dyDescent="0.2">
      <c r="A2301" t="s">
        <v>649</v>
      </c>
      <c r="B2301" t="s">
        <v>644</v>
      </c>
      <c r="C2301" s="1" t="s">
        <v>555</v>
      </c>
      <c r="D2301" s="1" t="s">
        <v>563</v>
      </c>
      <c r="E2301" s="2">
        <v>1</v>
      </c>
      <c r="F2301" s="3">
        <v>3</v>
      </c>
      <c r="G2301" s="2">
        <v>2</v>
      </c>
      <c r="H2301" s="3">
        <v>47</v>
      </c>
      <c r="I2301" s="68" t="str">
        <f>VLOOKUP(C2301,СПРАВОЧНИК!B:D,2,0)</f>
        <v>ЯПОНИЯ</v>
      </c>
      <c r="J2301" s="68" t="str">
        <f>VLOOKUP(C2301,СПРАВОЧНИК!B:D,3,0)</f>
        <v>ИНОМАРКИ</v>
      </c>
      <c r="K2301" s="69" t="str">
        <f>VLOOKUP(СВОД2023[[#This Row],[ФО]],СПРАВОЧНИК!H:P,2,0)</f>
        <v>Уральский ФО</v>
      </c>
    </row>
    <row r="2302" spans="1:11" x14ac:dyDescent="0.2">
      <c r="A2302" t="s">
        <v>649</v>
      </c>
      <c r="B2302" t="s">
        <v>644</v>
      </c>
      <c r="C2302" s="1" t="s">
        <v>555</v>
      </c>
      <c r="D2302" s="1" t="s">
        <v>568</v>
      </c>
      <c r="E2302" s="2"/>
      <c r="F2302" s="3"/>
      <c r="G2302" s="2">
        <v>1</v>
      </c>
      <c r="H2302" s="3"/>
      <c r="I2302" s="68" t="str">
        <f>VLOOKUP(C2302,СПРАВОЧНИК!B:D,2,0)</f>
        <v>ЯПОНИЯ</v>
      </c>
      <c r="J2302" s="68" t="str">
        <f>VLOOKUP(C2302,СПРАВОЧНИК!B:D,3,0)</f>
        <v>ИНОМАРКИ</v>
      </c>
      <c r="K2302" s="69" t="str">
        <f>VLOOKUP(СВОД2023[[#This Row],[ФО]],СПРАВОЧНИК!H:P,2,0)</f>
        <v>Уральский ФО</v>
      </c>
    </row>
    <row r="2303" spans="1:11" x14ac:dyDescent="0.2">
      <c r="A2303" t="s">
        <v>649</v>
      </c>
      <c r="B2303" t="s">
        <v>644</v>
      </c>
      <c r="C2303" s="1" t="s">
        <v>555</v>
      </c>
      <c r="D2303" s="1" t="s">
        <v>569</v>
      </c>
      <c r="E2303" s="2"/>
      <c r="F2303" s="3"/>
      <c r="G2303" s="2"/>
      <c r="H2303" s="3">
        <v>10</v>
      </c>
      <c r="I2303" s="68" t="str">
        <f>VLOOKUP(C2303,СПРАВОЧНИК!B:D,2,0)</f>
        <v>ЯПОНИЯ</v>
      </c>
      <c r="J2303" s="68" t="str">
        <f>VLOOKUP(C2303,СПРАВОЧНИК!B:D,3,0)</f>
        <v>ИНОМАРКИ</v>
      </c>
      <c r="K2303" s="69" t="str">
        <f>VLOOKUP(СВОД2023[[#This Row],[ФО]],СПРАВОЧНИК!H:P,2,0)</f>
        <v>Уральский ФО</v>
      </c>
    </row>
    <row r="2304" spans="1:11" x14ac:dyDescent="0.2">
      <c r="A2304" t="s">
        <v>649</v>
      </c>
      <c r="B2304" t="s">
        <v>644</v>
      </c>
      <c r="C2304" s="1" t="s">
        <v>571</v>
      </c>
      <c r="D2304" s="1" t="s">
        <v>572</v>
      </c>
      <c r="E2304" s="2">
        <v>38</v>
      </c>
      <c r="F2304" s="3"/>
      <c r="G2304" s="2">
        <v>99</v>
      </c>
      <c r="H2304" s="3"/>
      <c r="I2304" s="68" t="str">
        <f>VLOOKUP(C2304,СПРАВОЧНИК!B:D,2,0)</f>
        <v>КИТАЙ</v>
      </c>
      <c r="J2304" s="68" t="str">
        <f>VLOOKUP(C2304,СПРАВОЧНИК!B:D,3,0)</f>
        <v>ИНОМАРКИ</v>
      </c>
      <c r="K2304" s="69" t="str">
        <f>VLOOKUP(СВОД2023[[#This Row],[ФО]],СПРАВОЧНИК!H:P,2,0)</f>
        <v>Уральский ФО</v>
      </c>
    </row>
    <row r="2305" spans="1:11" x14ac:dyDescent="0.2">
      <c r="A2305" t="s">
        <v>649</v>
      </c>
      <c r="B2305" t="s">
        <v>644</v>
      </c>
      <c r="C2305" s="1" t="s">
        <v>571</v>
      </c>
      <c r="D2305" s="1" t="s">
        <v>573</v>
      </c>
      <c r="E2305" s="2">
        <v>30</v>
      </c>
      <c r="F2305" s="3"/>
      <c r="G2305" s="2">
        <v>51</v>
      </c>
      <c r="H2305" s="3"/>
      <c r="I2305" s="68" t="str">
        <f>VLOOKUP(C2305,СПРАВОЧНИК!B:D,2,0)</f>
        <v>КИТАЙ</v>
      </c>
      <c r="J2305" s="68" t="str">
        <f>VLOOKUP(C2305,СПРАВОЧНИК!B:D,3,0)</f>
        <v>ИНОМАРКИ</v>
      </c>
      <c r="K2305" s="69" t="str">
        <f>VLOOKUP(СВОД2023[[#This Row],[ФО]],СПРАВОЧНИК!H:P,2,0)</f>
        <v>Уральский ФО</v>
      </c>
    </row>
    <row r="2306" spans="1:11" x14ac:dyDescent="0.2">
      <c r="A2306" t="s">
        <v>649</v>
      </c>
      <c r="B2306" t="s">
        <v>644</v>
      </c>
      <c r="C2306" s="1" t="s">
        <v>574</v>
      </c>
      <c r="D2306" s="1" t="s">
        <v>575</v>
      </c>
      <c r="E2306" s="2">
        <v>2</v>
      </c>
      <c r="F2306" s="3">
        <v>3</v>
      </c>
      <c r="G2306" s="2">
        <v>4</v>
      </c>
      <c r="H2306" s="3">
        <v>15</v>
      </c>
      <c r="I2306" s="68" t="str">
        <f>VLOOKUP(C2306,СПРАВОЧНИК!B:D,2,0)</f>
        <v>США</v>
      </c>
      <c r="J2306" s="68" t="str">
        <f>VLOOKUP(C2306,СПРАВОЧНИК!B:D,3,0)</f>
        <v>ИНОМАРКИ</v>
      </c>
      <c r="K2306" s="69" t="str">
        <f>VLOOKUP(СВОД2023[[#This Row],[ФО]],СПРАВОЧНИК!H:P,2,0)</f>
        <v>Уральский ФО</v>
      </c>
    </row>
    <row r="2307" spans="1:11" x14ac:dyDescent="0.2">
      <c r="A2307" t="s">
        <v>649</v>
      </c>
      <c r="B2307" t="s">
        <v>644</v>
      </c>
      <c r="C2307" s="1" t="s">
        <v>574</v>
      </c>
      <c r="D2307" s="1" t="s">
        <v>576</v>
      </c>
      <c r="E2307" s="2"/>
      <c r="F2307" s="3"/>
      <c r="G2307" s="2"/>
      <c r="H2307" s="3">
        <v>2</v>
      </c>
      <c r="I2307" s="68" t="str">
        <f>VLOOKUP(C2307,СПРАВОЧНИК!B:D,2,0)</f>
        <v>США</v>
      </c>
      <c r="J2307" s="68" t="str">
        <f>VLOOKUP(C2307,СПРАВОЧНИК!B:D,3,0)</f>
        <v>ИНОМАРКИ</v>
      </c>
      <c r="K2307" s="69" t="str">
        <f>VLOOKUP(СВОД2023[[#This Row],[ФО]],СПРАВОЧНИК!H:P,2,0)</f>
        <v>Уральский ФО</v>
      </c>
    </row>
    <row r="2308" spans="1:11" x14ac:dyDescent="0.2">
      <c r="A2308" t="s">
        <v>649</v>
      </c>
      <c r="B2308" t="s">
        <v>644</v>
      </c>
      <c r="C2308" s="1" t="s">
        <v>574</v>
      </c>
      <c r="D2308" s="1" t="s">
        <v>577</v>
      </c>
      <c r="E2308" s="2">
        <v>2</v>
      </c>
      <c r="F2308" s="3"/>
      <c r="G2308" s="2">
        <v>3</v>
      </c>
      <c r="H2308" s="3"/>
      <c r="I2308" s="68" t="str">
        <f>VLOOKUP(C2308,СПРАВОЧНИК!B:D,2,0)</f>
        <v>США</v>
      </c>
      <c r="J2308" s="68" t="str">
        <f>VLOOKUP(C2308,СПРАВОЧНИК!B:D,3,0)</f>
        <v>ИНОМАРКИ</v>
      </c>
      <c r="K2308" s="69" t="str">
        <f>VLOOKUP(СВОД2023[[#This Row],[ФО]],СПРАВОЧНИК!H:P,2,0)</f>
        <v>Уральский ФО</v>
      </c>
    </row>
    <row r="2309" spans="1:11" x14ac:dyDescent="0.2">
      <c r="A2309" t="s">
        <v>649</v>
      </c>
      <c r="B2309" t="s">
        <v>644</v>
      </c>
      <c r="C2309" s="1" t="s">
        <v>574</v>
      </c>
      <c r="D2309" s="1" t="s">
        <v>578</v>
      </c>
      <c r="E2309" s="2">
        <v>2</v>
      </c>
      <c r="F2309" s="3">
        <v>2</v>
      </c>
      <c r="G2309" s="2">
        <v>16</v>
      </c>
      <c r="H2309" s="3">
        <v>11</v>
      </c>
      <c r="I2309" s="68" t="str">
        <f>VLOOKUP(C2309,СПРАВОЧНИК!B:D,2,0)</f>
        <v>США</v>
      </c>
      <c r="J2309" s="68" t="str">
        <f>VLOOKUP(C2309,СПРАВОЧНИК!B:D,3,0)</f>
        <v>ИНОМАРКИ</v>
      </c>
      <c r="K2309" s="69" t="str">
        <f>VLOOKUP(СВОД2023[[#This Row],[ФО]],СПРАВОЧНИК!H:P,2,0)</f>
        <v>Уральский ФО</v>
      </c>
    </row>
    <row r="2310" spans="1:11" x14ac:dyDescent="0.2">
      <c r="A2310" t="s">
        <v>649</v>
      </c>
      <c r="B2310" t="s">
        <v>644</v>
      </c>
      <c r="C2310" s="1" t="s">
        <v>579</v>
      </c>
      <c r="D2310" s="1" t="s">
        <v>949</v>
      </c>
      <c r="E2310" s="2"/>
      <c r="F2310" s="3"/>
      <c r="G2310" s="2">
        <v>1</v>
      </c>
      <c r="H2310" s="3">
        <v>3</v>
      </c>
      <c r="I2310" s="68" t="str">
        <f>VLOOKUP(C2310,СПРАВОЧНИК!B:D,2,0)</f>
        <v>ЯПОНИЯ</v>
      </c>
      <c r="J2310" s="68" t="str">
        <f>VLOOKUP(C2310,СПРАВОЧНИК!B:D,3,0)</f>
        <v>ИНОМАРКИ</v>
      </c>
      <c r="K2310" s="69" t="str">
        <f>VLOOKUP(СВОД2023[[#This Row],[ФО]],СПРАВОЧНИК!H:P,2,0)</f>
        <v>Уральский ФО</v>
      </c>
    </row>
    <row r="2311" spans="1:11" x14ac:dyDescent="0.2">
      <c r="A2311" t="s">
        <v>649</v>
      </c>
      <c r="B2311" t="s">
        <v>644</v>
      </c>
      <c r="C2311" s="1" t="s">
        <v>579</v>
      </c>
      <c r="D2311" s="1" t="s">
        <v>951</v>
      </c>
      <c r="E2311" s="2">
        <v>2</v>
      </c>
      <c r="F2311" s="3"/>
      <c r="G2311" s="2">
        <v>9</v>
      </c>
      <c r="H2311" s="3">
        <v>1</v>
      </c>
      <c r="I2311" s="68" t="str">
        <f>VLOOKUP(C2311,СПРАВОЧНИК!B:D,2,0)</f>
        <v>ЯПОНИЯ</v>
      </c>
      <c r="J2311" s="68" t="str">
        <f>VLOOKUP(C2311,СПРАВОЧНИК!B:D,3,0)</f>
        <v>ИНОМАРКИ</v>
      </c>
      <c r="K2311" s="69" t="str">
        <f>VLOOKUP(СВОД2023[[#This Row],[ФО]],СПРАВОЧНИК!H:P,2,0)</f>
        <v>Уральский ФО</v>
      </c>
    </row>
    <row r="2312" spans="1:11" x14ac:dyDescent="0.2">
      <c r="A2312" t="s">
        <v>649</v>
      </c>
      <c r="B2312" t="s">
        <v>644</v>
      </c>
      <c r="C2312" s="1" t="s">
        <v>579</v>
      </c>
      <c r="D2312" s="1" t="s">
        <v>1076</v>
      </c>
      <c r="E2312" s="2"/>
      <c r="F2312" s="3"/>
      <c r="G2312" s="2">
        <v>1</v>
      </c>
      <c r="H2312" s="3"/>
      <c r="I2312" s="68" t="str">
        <f>VLOOKUP(C2312,СПРАВОЧНИК!B:D,2,0)</f>
        <v>ЯПОНИЯ</v>
      </c>
      <c r="J2312" s="68" t="str">
        <f>VLOOKUP(C2312,СПРАВОЧНИК!B:D,3,0)</f>
        <v>ИНОМАРКИ</v>
      </c>
      <c r="K2312" s="69" t="str">
        <f>VLOOKUP(СВОД2023[[#This Row],[ФО]],СПРАВОЧНИК!H:P,2,0)</f>
        <v>Уральский ФО</v>
      </c>
    </row>
    <row r="2313" spans="1:11" x14ac:dyDescent="0.2">
      <c r="A2313" t="s">
        <v>649</v>
      </c>
      <c r="B2313" t="s">
        <v>644</v>
      </c>
      <c r="C2313" s="1" t="s">
        <v>579</v>
      </c>
      <c r="D2313" s="1" t="s">
        <v>952</v>
      </c>
      <c r="E2313" s="2">
        <v>28</v>
      </c>
      <c r="F2313" s="3">
        <v>21</v>
      </c>
      <c r="G2313" s="2">
        <v>102</v>
      </c>
      <c r="H2313" s="3">
        <v>474</v>
      </c>
      <c r="I2313" s="68" t="str">
        <f>VLOOKUP(C2313,СПРАВОЧНИК!B:D,2,0)</f>
        <v>ЯПОНИЯ</v>
      </c>
      <c r="J2313" s="68" t="str">
        <f>VLOOKUP(C2313,СПРАВОЧНИК!B:D,3,0)</f>
        <v>ИНОМАРКИ</v>
      </c>
      <c r="K2313" s="69" t="str">
        <f>VLOOKUP(СВОД2023[[#This Row],[ФО]],СПРАВОЧНИК!H:P,2,0)</f>
        <v>Уральский ФО</v>
      </c>
    </row>
    <row r="2314" spans="1:11" x14ac:dyDescent="0.2">
      <c r="A2314" t="s">
        <v>649</v>
      </c>
      <c r="B2314" t="s">
        <v>644</v>
      </c>
      <c r="C2314" s="1" t="s">
        <v>579</v>
      </c>
      <c r="D2314" s="1" t="s">
        <v>953</v>
      </c>
      <c r="E2314" s="2">
        <v>3</v>
      </c>
      <c r="F2314" s="3">
        <v>2</v>
      </c>
      <c r="G2314" s="2">
        <v>20</v>
      </c>
      <c r="H2314" s="3">
        <v>11</v>
      </c>
      <c r="I2314" s="68" t="str">
        <f>VLOOKUP(C2314,СПРАВОЧНИК!B:D,2,0)</f>
        <v>ЯПОНИЯ</v>
      </c>
      <c r="J2314" s="68" t="str">
        <f>VLOOKUP(C2314,СПРАВОЧНИК!B:D,3,0)</f>
        <v>ИНОМАРКИ</v>
      </c>
      <c r="K2314" s="69" t="str">
        <f>VLOOKUP(СВОД2023[[#This Row],[ФО]],СПРАВОЧНИК!H:P,2,0)</f>
        <v>Уральский ФО</v>
      </c>
    </row>
    <row r="2315" spans="1:11" x14ac:dyDescent="0.2">
      <c r="A2315" t="s">
        <v>649</v>
      </c>
      <c r="B2315" t="s">
        <v>644</v>
      </c>
      <c r="C2315" s="1" t="s">
        <v>579</v>
      </c>
      <c r="D2315" s="1" t="s">
        <v>954</v>
      </c>
      <c r="E2315" s="2">
        <v>15</v>
      </c>
      <c r="F2315" s="3"/>
      <c r="G2315" s="2">
        <v>66</v>
      </c>
      <c r="H2315" s="3">
        <v>4</v>
      </c>
      <c r="I2315" s="68" t="str">
        <f>VLOOKUP(C2315,СПРАВОЧНИК!B:D,2,0)</f>
        <v>ЯПОНИЯ</v>
      </c>
      <c r="J2315" s="68" t="str">
        <f>VLOOKUP(C2315,СПРАВОЧНИК!B:D,3,0)</f>
        <v>ИНОМАРКИ</v>
      </c>
      <c r="K2315" s="69" t="str">
        <f>VLOOKUP(СВОД2023[[#This Row],[ФО]],СПРАВОЧНИК!H:P,2,0)</f>
        <v>Уральский ФО</v>
      </c>
    </row>
    <row r="2316" spans="1:11" x14ac:dyDescent="0.2">
      <c r="A2316" t="s">
        <v>649</v>
      </c>
      <c r="B2316" t="s">
        <v>644</v>
      </c>
      <c r="C2316" s="1" t="s">
        <v>579</v>
      </c>
      <c r="D2316" s="1" t="s">
        <v>957</v>
      </c>
      <c r="E2316" s="2">
        <v>1</v>
      </c>
      <c r="F2316" s="3"/>
      <c r="G2316" s="2">
        <v>7</v>
      </c>
      <c r="H2316" s="3">
        <v>2</v>
      </c>
      <c r="I2316" s="68" t="str">
        <f>VLOOKUP(C2316,СПРАВОЧНИК!B:D,2,0)</f>
        <v>ЯПОНИЯ</v>
      </c>
      <c r="J2316" s="68" t="str">
        <f>VLOOKUP(C2316,СПРАВОЧНИК!B:D,3,0)</f>
        <v>ИНОМАРКИ</v>
      </c>
      <c r="K2316" s="69" t="str">
        <f>VLOOKUP(СВОД2023[[#This Row],[ФО]],СПРАВОЧНИК!H:P,2,0)</f>
        <v>Уральский ФО</v>
      </c>
    </row>
    <row r="2317" spans="1:11" x14ac:dyDescent="0.2">
      <c r="A2317" t="s">
        <v>649</v>
      </c>
      <c r="B2317" t="s">
        <v>644</v>
      </c>
      <c r="C2317" s="1" t="s">
        <v>579</v>
      </c>
      <c r="D2317" s="1" t="s">
        <v>958</v>
      </c>
      <c r="E2317" s="2">
        <v>7</v>
      </c>
      <c r="F2317" s="3">
        <v>4</v>
      </c>
      <c r="G2317" s="2">
        <v>44</v>
      </c>
      <c r="H2317" s="3">
        <v>48</v>
      </c>
      <c r="I2317" s="68" t="str">
        <f>VLOOKUP(C2317,СПРАВОЧНИК!B:D,2,0)</f>
        <v>ЯПОНИЯ</v>
      </c>
      <c r="J2317" s="68" t="str">
        <f>VLOOKUP(C2317,СПРАВОЧНИК!B:D,3,0)</f>
        <v>ИНОМАРКИ</v>
      </c>
      <c r="K2317" s="69" t="str">
        <f>VLOOKUP(СВОД2023[[#This Row],[ФО]],СПРАВОЧНИК!H:P,2,0)</f>
        <v>Уральский ФО</v>
      </c>
    </row>
    <row r="2318" spans="1:11" x14ac:dyDescent="0.2">
      <c r="A2318" t="s">
        <v>649</v>
      </c>
      <c r="B2318" t="s">
        <v>644</v>
      </c>
      <c r="C2318" s="1" t="s">
        <v>579</v>
      </c>
      <c r="D2318" s="1" t="s">
        <v>959</v>
      </c>
      <c r="E2318" s="2"/>
      <c r="F2318" s="3"/>
      <c r="G2318" s="2">
        <v>1</v>
      </c>
      <c r="H2318" s="3"/>
      <c r="I2318" s="68" t="str">
        <f>VLOOKUP(C2318,СПРАВОЧНИК!B:D,2,0)</f>
        <v>ЯПОНИЯ</v>
      </c>
      <c r="J2318" s="68" t="str">
        <f>VLOOKUP(C2318,СПРАВОЧНИК!B:D,3,0)</f>
        <v>ИНОМАРКИ</v>
      </c>
      <c r="K2318" s="69" t="str">
        <f>VLOOKUP(СВОД2023[[#This Row],[ФО]],СПРАВОЧНИК!H:P,2,0)</f>
        <v>Уральский ФО</v>
      </c>
    </row>
    <row r="2319" spans="1:11" x14ac:dyDescent="0.2">
      <c r="A2319" t="s">
        <v>649</v>
      </c>
      <c r="B2319" t="s">
        <v>644</v>
      </c>
      <c r="C2319" s="1" t="s">
        <v>579</v>
      </c>
      <c r="D2319" s="1" t="s">
        <v>960</v>
      </c>
      <c r="E2319" s="2">
        <v>9</v>
      </c>
      <c r="F2319" s="3">
        <v>1</v>
      </c>
      <c r="G2319" s="2">
        <v>44</v>
      </c>
      <c r="H2319" s="3">
        <v>22</v>
      </c>
      <c r="I2319" s="68" t="str">
        <f>VLOOKUP(C2319,СПРАВОЧНИК!B:D,2,0)</f>
        <v>ЯПОНИЯ</v>
      </c>
      <c r="J2319" s="68" t="str">
        <f>VLOOKUP(C2319,СПРАВОЧНИК!B:D,3,0)</f>
        <v>ИНОМАРКИ</v>
      </c>
      <c r="K2319" s="69" t="str">
        <f>VLOOKUP(СВОД2023[[#This Row],[ФО]],СПРАВОЧНИК!H:P,2,0)</f>
        <v>Уральский ФО</v>
      </c>
    </row>
    <row r="2320" spans="1:11" x14ac:dyDescent="0.2">
      <c r="A2320" t="s">
        <v>649</v>
      </c>
      <c r="B2320" t="s">
        <v>644</v>
      </c>
      <c r="C2320" s="1" t="s">
        <v>579</v>
      </c>
      <c r="D2320" s="1" t="s">
        <v>961</v>
      </c>
      <c r="E2320" s="2">
        <v>16</v>
      </c>
      <c r="F2320" s="3">
        <v>9</v>
      </c>
      <c r="G2320" s="2">
        <v>81</v>
      </c>
      <c r="H2320" s="3">
        <v>85</v>
      </c>
      <c r="I2320" s="68" t="str">
        <f>VLOOKUP(C2320,СПРАВОЧНИК!B:D,2,0)</f>
        <v>ЯПОНИЯ</v>
      </c>
      <c r="J2320" s="68" t="str">
        <f>VLOOKUP(C2320,СПРАВОЧНИК!B:D,3,0)</f>
        <v>ИНОМАРКИ</v>
      </c>
      <c r="K2320" s="69" t="str">
        <f>VLOOKUP(СВОД2023[[#This Row],[ФО]],СПРАВОЧНИК!H:P,2,0)</f>
        <v>Уральский ФО</v>
      </c>
    </row>
    <row r="2321" spans="1:11" x14ac:dyDescent="0.2">
      <c r="A2321" t="s">
        <v>649</v>
      </c>
      <c r="B2321" t="s">
        <v>644</v>
      </c>
      <c r="C2321" s="1" t="s">
        <v>579</v>
      </c>
      <c r="D2321" s="1" t="s">
        <v>962</v>
      </c>
      <c r="E2321" s="2">
        <v>15</v>
      </c>
      <c r="F2321" s="3">
        <v>16</v>
      </c>
      <c r="G2321" s="2">
        <v>104</v>
      </c>
      <c r="H2321" s="3">
        <v>326</v>
      </c>
      <c r="I2321" s="68" t="str">
        <f>VLOOKUP(C2321,СПРАВОЧНИК!B:D,2,0)</f>
        <v>ЯПОНИЯ</v>
      </c>
      <c r="J2321" s="68" t="str">
        <f>VLOOKUP(C2321,СПРАВОЧНИК!B:D,3,0)</f>
        <v>ИНОМАРКИ</v>
      </c>
      <c r="K2321" s="69" t="str">
        <f>VLOOKUP(СВОД2023[[#This Row],[ФО]],СПРАВОЧНИК!H:P,2,0)</f>
        <v>Уральский ФО</v>
      </c>
    </row>
    <row r="2322" spans="1:11" x14ac:dyDescent="0.2">
      <c r="A2322" t="s">
        <v>649</v>
      </c>
      <c r="B2322" t="s">
        <v>644</v>
      </c>
      <c r="C2322" s="1" t="s">
        <v>579</v>
      </c>
      <c r="D2322" s="1" t="s">
        <v>963</v>
      </c>
      <c r="E2322" s="2"/>
      <c r="F2322" s="3">
        <v>1</v>
      </c>
      <c r="G2322" s="2">
        <v>5</v>
      </c>
      <c r="H2322" s="3">
        <v>4</v>
      </c>
      <c r="I2322" s="68" t="str">
        <f>VLOOKUP(C2322,СПРАВОЧНИК!B:D,2,0)</f>
        <v>ЯПОНИЯ</v>
      </c>
      <c r="J2322" s="68" t="str">
        <f>VLOOKUP(C2322,СПРАВОЧНИК!B:D,3,0)</f>
        <v>ИНОМАРКИ</v>
      </c>
      <c r="K2322" s="69" t="str">
        <f>VLOOKUP(СВОД2023[[#This Row],[ФО]],СПРАВОЧНИК!H:P,2,0)</f>
        <v>Уральский ФО</v>
      </c>
    </row>
    <row r="2323" spans="1:11" x14ac:dyDescent="0.2">
      <c r="A2323" t="s">
        <v>649</v>
      </c>
      <c r="B2323" t="s">
        <v>644</v>
      </c>
      <c r="C2323" s="1" t="s">
        <v>579</v>
      </c>
      <c r="D2323" s="1" t="s">
        <v>967</v>
      </c>
      <c r="E2323" s="2">
        <v>1</v>
      </c>
      <c r="F2323" s="3">
        <v>2</v>
      </c>
      <c r="G2323" s="2">
        <v>3</v>
      </c>
      <c r="H2323" s="3">
        <v>3</v>
      </c>
      <c r="I2323" s="68" t="str">
        <f>VLOOKUP(C2323,СПРАВОЧНИК!B:D,2,0)</f>
        <v>ЯПОНИЯ</v>
      </c>
      <c r="J2323" s="68" t="str">
        <f>VLOOKUP(C2323,СПРАВОЧНИК!B:D,3,0)</f>
        <v>ИНОМАРКИ</v>
      </c>
      <c r="K2323" s="69" t="str">
        <f>VLOOKUP(СВОД2023[[#This Row],[ФО]],СПРАВОЧНИК!H:P,2,0)</f>
        <v>Уральский ФО</v>
      </c>
    </row>
    <row r="2324" spans="1:11" x14ac:dyDescent="0.2">
      <c r="A2324" t="s">
        <v>649</v>
      </c>
      <c r="B2324" t="s">
        <v>644</v>
      </c>
      <c r="C2324" s="1" t="s">
        <v>579</v>
      </c>
      <c r="D2324" s="1" t="s">
        <v>969</v>
      </c>
      <c r="E2324" s="2">
        <v>24</v>
      </c>
      <c r="F2324" s="3">
        <v>49</v>
      </c>
      <c r="G2324" s="2">
        <v>130</v>
      </c>
      <c r="H2324" s="3">
        <v>928</v>
      </c>
      <c r="I2324" s="68" t="str">
        <f>VLOOKUP(C2324,СПРАВОЧНИК!B:D,2,0)</f>
        <v>ЯПОНИЯ</v>
      </c>
      <c r="J2324" s="68" t="str">
        <f>VLOOKUP(C2324,СПРАВОЧНИК!B:D,3,0)</f>
        <v>ИНОМАРКИ</v>
      </c>
      <c r="K2324" s="69" t="str">
        <f>VLOOKUP(СВОД2023[[#This Row],[ФО]],СПРАВОЧНИК!H:P,2,0)</f>
        <v>Уральский ФО</v>
      </c>
    </row>
    <row r="2325" spans="1:11" x14ac:dyDescent="0.2">
      <c r="A2325" t="s">
        <v>649</v>
      </c>
      <c r="B2325" t="s">
        <v>644</v>
      </c>
      <c r="C2325" s="1" t="s">
        <v>579</v>
      </c>
      <c r="D2325" s="1" t="s">
        <v>970</v>
      </c>
      <c r="E2325" s="2"/>
      <c r="F2325" s="3"/>
      <c r="G2325" s="2">
        <v>1</v>
      </c>
      <c r="H2325" s="3"/>
      <c r="I2325" s="68" t="str">
        <f>VLOOKUP(C2325,СПРАВОЧНИК!B:D,2,0)</f>
        <v>ЯПОНИЯ</v>
      </c>
      <c r="J2325" s="68" t="str">
        <f>VLOOKUP(C2325,СПРАВОЧНИК!B:D,3,0)</f>
        <v>ИНОМАРКИ</v>
      </c>
      <c r="K2325" s="69" t="str">
        <f>VLOOKUP(СВОД2023[[#This Row],[ФО]],СПРАВОЧНИК!H:P,2,0)</f>
        <v>Уральский ФО</v>
      </c>
    </row>
    <row r="2326" spans="1:11" x14ac:dyDescent="0.2">
      <c r="A2326" t="s">
        <v>649</v>
      </c>
      <c r="B2326" t="s">
        <v>644</v>
      </c>
      <c r="C2326" s="1" t="s">
        <v>579</v>
      </c>
      <c r="D2326" s="1" t="s">
        <v>1025</v>
      </c>
      <c r="E2326" s="2">
        <v>1</v>
      </c>
      <c r="F2326" s="3"/>
      <c r="G2326" s="2">
        <v>3</v>
      </c>
      <c r="H2326" s="3"/>
      <c r="I2326" s="68" t="str">
        <f>VLOOKUP(C2326,СПРАВОЧНИК!B:D,2,0)</f>
        <v>ЯПОНИЯ</v>
      </c>
      <c r="J2326" s="68" t="str">
        <f>VLOOKUP(C2326,СПРАВОЧНИК!B:D,3,0)</f>
        <v>ИНОМАРКИ</v>
      </c>
      <c r="K2326" s="69" t="str">
        <f>VLOOKUP(СВОД2023[[#This Row],[ФО]],СПРАВОЧНИК!H:P,2,0)</f>
        <v>Уральский ФО</v>
      </c>
    </row>
    <row r="2327" spans="1:11" x14ac:dyDescent="0.2">
      <c r="A2327" t="s">
        <v>649</v>
      </c>
      <c r="B2327" t="s">
        <v>644</v>
      </c>
      <c r="C2327" s="1" t="s">
        <v>579</v>
      </c>
      <c r="D2327" s="1" t="s">
        <v>971</v>
      </c>
      <c r="E2327" s="2"/>
      <c r="F2327" s="3"/>
      <c r="G2327" s="2">
        <v>3</v>
      </c>
      <c r="H2327" s="3">
        <v>1</v>
      </c>
      <c r="I2327" s="68" t="str">
        <f>VLOOKUP(C2327,СПРАВОЧНИК!B:D,2,0)</f>
        <v>ЯПОНИЯ</v>
      </c>
      <c r="J2327" s="68" t="str">
        <f>VLOOKUP(C2327,СПРАВОЧНИК!B:D,3,0)</f>
        <v>ИНОМАРКИ</v>
      </c>
      <c r="K2327" s="69" t="str">
        <f>VLOOKUP(СВОД2023[[#This Row],[ФО]],СПРАВОЧНИК!H:P,2,0)</f>
        <v>Уральский ФО</v>
      </c>
    </row>
    <row r="2328" spans="1:11" x14ac:dyDescent="0.2">
      <c r="A2328" t="s">
        <v>649</v>
      </c>
      <c r="B2328" t="s">
        <v>644</v>
      </c>
      <c r="C2328" s="1" t="s">
        <v>579</v>
      </c>
      <c r="D2328" s="1" t="s">
        <v>1026</v>
      </c>
      <c r="E2328" s="2"/>
      <c r="F2328" s="3"/>
      <c r="G2328" s="2">
        <v>2</v>
      </c>
      <c r="H2328" s="3"/>
      <c r="I2328" s="68" t="str">
        <f>VLOOKUP(C2328,СПРАВОЧНИК!B:D,2,0)</f>
        <v>ЯПОНИЯ</v>
      </c>
      <c r="J2328" s="68" t="str">
        <f>VLOOKUP(C2328,СПРАВОЧНИК!B:D,3,0)</f>
        <v>ИНОМАРКИ</v>
      </c>
      <c r="K2328" s="69" t="str">
        <f>VLOOKUP(СВОД2023[[#This Row],[ФО]],СПРАВОЧНИК!H:P,2,0)</f>
        <v>Уральский ФО</v>
      </c>
    </row>
    <row r="2329" spans="1:11" x14ac:dyDescent="0.2">
      <c r="A2329" t="s">
        <v>649</v>
      </c>
      <c r="B2329" t="s">
        <v>644</v>
      </c>
      <c r="C2329" s="1" t="s">
        <v>579</v>
      </c>
      <c r="D2329" s="1" t="s">
        <v>975</v>
      </c>
      <c r="E2329" s="2"/>
      <c r="F2329" s="3"/>
      <c r="G2329" s="2">
        <v>1</v>
      </c>
      <c r="H2329" s="3"/>
      <c r="I2329" s="68" t="str">
        <f>VLOOKUP(C2329,СПРАВОЧНИК!B:D,2,0)</f>
        <v>ЯПОНИЯ</v>
      </c>
      <c r="J2329" s="68" t="str">
        <f>VLOOKUP(C2329,СПРАВОЧНИК!B:D,3,0)</f>
        <v>ИНОМАРКИ</v>
      </c>
      <c r="K2329" s="69" t="str">
        <f>VLOOKUP(СВОД2023[[#This Row],[ФО]],СПРАВОЧНИК!H:P,2,0)</f>
        <v>Уральский ФО</v>
      </c>
    </row>
    <row r="2330" spans="1:11" x14ac:dyDescent="0.2">
      <c r="A2330" t="s">
        <v>649</v>
      </c>
      <c r="B2330" t="s">
        <v>644</v>
      </c>
      <c r="C2330" s="1" t="s">
        <v>579</v>
      </c>
      <c r="D2330" s="1" t="s">
        <v>977</v>
      </c>
      <c r="E2330" s="2"/>
      <c r="F2330" s="3"/>
      <c r="G2330" s="2">
        <v>1</v>
      </c>
      <c r="H2330" s="3"/>
      <c r="I2330" s="68" t="str">
        <f>VLOOKUP(C2330,СПРАВОЧНИК!B:D,2,0)</f>
        <v>ЯПОНИЯ</v>
      </c>
      <c r="J2330" s="68" t="str">
        <f>VLOOKUP(C2330,СПРАВОЧНИК!B:D,3,0)</f>
        <v>ИНОМАРКИ</v>
      </c>
      <c r="K2330" s="69" t="str">
        <f>VLOOKUP(СВОД2023[[#This Row],[ФО]],СПРАВОЧНИК!H:P,2,0)</f>
        <v>Уральский ФО</v>
      </c>
    </row>
    <row r="2331" spans="1:11" x14ac:dyDescent="0.2">
      <c r="A2331" t="s">
        <v>649</v>
      </c>
      <c r="B2331" t="s">
        <v>644</v>
      </c>
      <c r="C2331" s="1" t="s">
        <v>579</v>
      </c>
      <c r="D2331" s="1" t="s">
        <v>978</v>
      </c>
      <c r="E2331" s="2"/>
      <c r="F2331" s="3"/>
      <c r="G2331" s="2">
        <v>1</v>
      </c>
      <c r="H2331" s="3"/>
      <c r="I2331" s="68" t="str">
        <f>VLOOKUP(C2331,СПРАВОЧНИК!B:D,2,0)</f>
        <v>ЯПОНИЯ</v>
      </c>
      <c r="J2331" s="68" t="str">
        <f>VLOOKUP(C2331,СПРАВОЧНИК!B:D,3,0)</f>
        <v>ИНОМАРКИ</v>
      </c>
      <c r="K2331" s="69" t="str">
        <f>VLOOKUP(СВОД2023[[#This Row],[ФО]],СПРАВОЧНИК!H:P,2,0)</f>
        <v>Уральский ФО</v>
      </c>
    </row>
    <row r="2332" spans="1:11" x14ac:dyDescent="0.2">
      <c r="A2332" t="s">
        <v>649</v>
      </c>
      <c r="B2332" t="s">
        <v>644</v>
      </c>
      <c r="C2332" s="1" t="s">
        <v>579</v>
      </c>
      <c r="D2332" s="1" t="s">
        <v>979</v>
      </c>
      <c r="E2332" s="2">
        <v>1</v>
      </c>
      <c r="F2332" s="3"/>
      <c r="G2332" s="2">
        <v>3</v>
      </c>
      <c r="H2332" s="3"/>
      <c r="I2332" s="68" t="str">
        <f>VLOOKUP(C2332,СПРАВОЧНИК!B:D,2,0)</f>
        <v>ЯПОНИЯ</v>
      </c>
      <c r="J2332" s="68" t="str">
        <f>VLOOKUP(C2332,СПРАВОЧНИК!B:D,3,0)</f>
        <v>ИНОМАРКИ</v>
      </c>
      <c r="K2332" s="69" t="str">
        <f>VLOOKUP(СВОД2023[[#This Row],[ФО]],СПРАВОЧНИК!H:P,2,0)</f>
        <v>Уральский ФО</v>
      </c>
    </row>
    <row r="2333" spans="1:11" x14ac:dyDescent="0.2">
      <c r="A2333" t="s">
        <v>649</v>
      </c>
      <c r="B2333" t="s">
        <v>644</v>
      </c>
      <c r="C2333" s="1" t="s">
        <v>610</v>
      </c>
      <c r="D2333" s="1" t="s">
        <v>611</v>
      </c>
      <c r="E2333" s="2">
        <v>20</v>
      </c>
      <c r="F2333" s="3">
        <v>3</v>
      </c>
      <c r="G2333" s="2">
        <v>35</v>
      </c>
      <c r="H2333" s="3">
        <v>11</v>
      </c>
      <c r="I2333" s="68" t="str">
        <f>VLOOKUP(C2333,СПРАВОЧНИК!B:D,2,0)</f>
        <v>РОССИЯ</v>
      </c>
      <c r="J2333" s="68" t="str">
        <f>VLOOKUP(C2333,СПРАВОЧНИК!B:D,3,0)</f>
        <v>ОТЕЧЕСТВЕННЫЕ</v>
      </c>
      <c r="K2333" s="69" t="str">
        <f>VLOOKUP(СВОД2023[[#This Row],[ФО]],СПРАВОЧНИК!H:P,2,0)</f>
        <v>Уральский ФО</v>
      </c>
    </row>
    <row r="2334" spans="1:11" x14ac:dyDescent="0.2">
      <c r="A2334" t="s">
        <v>649</v>
      </c>
      <c r="B2334" t="s">
        <v>644</v>
      </c>
      <c r="C2334" s="1" t="s">
        <v>610</v>
      </c>
      <c r="D2334" s="1" t="s">
        <v>612</v>
      </c>
      <c r="E2334" s="2">
        <v>60</v>
      </c>
      <c r="F2334" s="3">
        <v>12</v>
      </c>
      <c r="G2334" s="2">
        <v>294</v>
      </c>
      <c r="H2334" s="3">
        <v>265</v>
      </c>
      <c r="I2334" s="68" t="str">
        <f>VLOOKUP(C2334,СПРАВОЧНИК!B:D,2,0)</f>
        <v>РОССИЯ</v>
      </c>
      <c r="J2334" s="68" t="str">
        <f>VLOOKUP(C2334,СПРАВОЧНИК!B:D,3,0)</f>
        <v>ОТЕЧЕСТВЕННЫЕ</v>
      </c>
      <c r="K2334" s="69" t="str">
        <f>VLOOKUP(СВОД2023[[#This Row],[ФО]],СПРАВОЧНИК!H:P,2,0)</f>
        <v>Уральский ФО</v>
      </c>
    </row>
    <row r="2335" spans="1:11" x14ac:dyDescent="0.2">
      <c r="A2335" t="s">
        <v>649</v>
      </c>
      <c r="B2335" t="s">
        <v>644</v>
      </c>
      <c r="C2335" s="1" t="s">
        <v>614</v>
      </c>
      <c r="D2335" s="1" t="s">
        <v>1028</v>
      </c>
      <c r="E2335" s="2"/>
      <c r="F2335" s="3"/>
      <c r="G2335" s="2">
        <v>1</v>
      </c>
      <c r="H2335" s="3"/>
      <c r="I2335" s="68" t="str">
        <f>VLOOKUP(C2335,СПРАВОЧНИК!B:D,2,0)</f>
        <v>ЕВРОПА</v>
      </c>
      <c r="J2335" s="68" t="str">
        <f>VLOOKUP(C2335,СПРАВОЧНИК!B:D,3,0)</f>
        <v>ИНОМАРКИ</v>
      </c>
      <c r="K2335" s="69" t="str">
        <f>VLOOKUP(СВОД2023[[#This Row],[ФО]],СПРАВОЧНИК!H:P,2,0)</f>
        <v>Уральский ФО</v>
      </c>
    </row>
    <row r="2336" spans="1:11" x14ac:dyDescent="0.2">
      <c r="A2336" t="s">
        <v>649</v>
      </c>
      <c r="B2336" t="s">
        <v>644</v>
      </c>
      <c r="C2336" s="1" t="s">
        <v>614</v>
      </c>
      <c r="D2336" s="1" t="s">
        <v>980</v>
      </c>
      <c r="E2336" s="2">
        <v>10</v>
      </c>
      <c r="F2336" s="3"/>
      <c r="G2336" s="2">
        <v>22</v>
      </c>
      <c r="H2336" s="3"/>
      <c r="I2336" s="68" t="str">
        <f>VLOOKUP(C2336,СПРАВОЧНИК!B:D,2,0)</f>
        <v>ЕВРОПА</v>
      </c>
      <c r="J2336" s="68" t="str">
        <f>VLOOKUP(C2336,СПРАВОЧНИК!B:D,3,0)</f>
        <v>ИНОМАРКИ</v>
      </c>
      <c r="K2336" s="69" t="str">
        <f>VLOOKUP(СВОД2023[[#This Row],[ФО]],СПРАВОЧНИК!H:P,2,0)</f>
        <v>Уральский ФО</v>
      </c>
    </row>
    <row r="2337" spans="1:11" x14ac:dyDescent="0.2">
      <c r="A2337" t="s">
        <v>649</v>
      </c>
      <c r="B2337" t="s">
        <v>644</v>
      </c>
      <c r="C2337" s="1" t="s">
        <v>614</v>
      </c>
      <c r="D2337" s="1" t="s">
        <v>1030</v>
      </c>
      <c r="E2337" s="2"/>
      <c r="F2337" s="3"/>
      <c r="G2337" s="2"/>
      <c r="H2337" s="3">
        <v>1</v>
      </c>
      <c r="I2337" s="68" t="str">
        <f>VLOOKUP(C2337,СПРАВОЧНИК!B:D,2,0)</f>
        <v>ЕВРОПА</v>
      </c>
      <c r="J2337" s="68" t="str">
        <f>VLOOKUP(C2337,СПРАВОЧНИК!B:D,3,0)</f>
        <v>ИНОМАРКИ</v>
      </c>
      <c r="K2337" s="69" t="str">
        <f>VLOOKUP(СВОД2023[[#This Row],[ФО]],СПРАВОЧНИК!H:P,2,0)</f>
        <v>Уральский ФО</v>
      </c>
    </row>
    <row r="2338" spans="1:11" x14ac:dyDescent="0.2">
      <c r="A2338" t="s">
        <v>649</v>
      </c>
      <c r="B2338" t="s">
        <v>644</v>
      </c>
      <c r="C2338" s="1" t="s">
        <v>614</v>
      </c>
      <c r="D2338" s="1" t="s">
        <v>1031</v>
      </c>
      <c r="E2338" s="2"/>
      <c r="F2338" s="3"/>
      <c r="G2338" s="2"/>
      <c r="H2338" s="3">
        <v>1</v>
      </c>
      <c r="I2338" s="68" t="str">
        <f>VLOOKUP(C2338,СПРАВОЧНИК!B:D,2,0)</f>
        <v>ЕВРОПА</v>
      </c>
      <c r="J2338" s="68" t="str">
        <f>VLOOKUP(C2338,СПРАВОЧНИК!B:D,3,0)</f>
        <v>ИНОМАРКИ</v>
      </c>
      <c r="K2338" s="69" t="str">
        <f>VLOOKUP(СВОД2023[[#This Row],[ФО]],СПРАВОЧНИК!H:P,2,0)</f>
        <v>Уральский ФО</v>
      </c>
    </row>
    <row r="2339" spans="1:11" x14ac:dyDescent="0.2">
      <c r="A2339" t="s">
        <v>649</v>
      </c>
      <c r="B2339" t="s">
        <v>644</v>
      </c>
      <c r="C2339" s="1" t="s">
        <v>614</v>
      </c>
      <c r="D2339" s="1" t="s">
        <v>1032</v>
      </c>
      <c r="E2339" s="2">
        <v>2</v>
      </c>
      <c r="F2339" s="3"/>
      <c r="G2339" s="2">
        <v>2</v>
      </c>
      <c r="H2339" s="3"/>
      <c r="I2339" s="68" t="str">
        <f>VLOOKUP(C2339,СПРАВОЧНИК!B:D,2,0)</f>
        <v>ЕВРОПА</v>
      </c>
      <c r="J2339" s="68" t="str">
        <f>VLOOKUP(C2339,СПРАВОЧНИК!B:D,3,0)</f>
        <v>ИНОМАРКИ</v>
      </c>
      <c r="K2339" s="69" t="str">
        <f>VLOOKUP(СВОД2023[[#This Row],[ФО]],СПРАВОЧНИК!H:P,2,0)</f>
        <v>Уральский ФО</v>
      </c>
    </row>
    <row r="2340" spans="1:11" x14ac:dyDescent="0.2">
      <c r="A2340" t="s">
        <v>649</v>
      </c>
      <c r="B2340" t="s">
        <v>644</v>
      </c>
      <c r="C2340" s="1" t="s">
        <v>614</v>
      </c>
      <c r="D2340" s="1" t="s">
        <v>981</v>
      </c>
      <c r="E2340" s="2">
        <v>11</v>
      </c>
      <c r="F2340" s="3"/>
      <c r="G2340" s="2">
        <v>49</v>
      </c>
      <c r="H2340" s="3">
        <v>2</v>
      </c>
      <c r="I2340" s="68" t="str">
        <f>VLOOKUP(C2340,СПРАВОЧНИК!B:D,2,0)</f>
        <v>ЕВРОПА</v>
      </c>
      <c r="J2340" s="68" t="str">
        <f>VLOOKUP(C2340,СПРАВОЧНИК!B:D,3,0)</f>
        <v>ИНОМАРКИ</v>
      </c>
      <c r="K2340" s="69" t="str">
        <f>VLOOKUP(СВОД2023[[#This Row],[ФО]],СПРАВОЧНИК!H:P,2,0)</f>
        <v>Уральский ФО</v>
      </c>
    </row>
    <row r="2341" spans="1:11" x14ac:dyDescent="0.2">
      <c r="A2341" t="s">
        <v>649</v>
      </c>
      <c r="B2341" t="s">
        <v>644</v>
      </c>
      <c r="C2341" s="1" t="s">
        <v>614</v>
      </c>
      <c r="D2341" s="1" t="s">
        <v>982</v>
      </c>
      <c r="E2341" s="2">
        <v>4</v>
      </c>
      <c r="F2341" s="3"/>
      <c r="G2341" s="2">
        <v>31</v>
      </c>
      <c r="H2341" s="3"/>
      <c r="I2341" s="68" t="str">
        <f>VLOOKUP(C2341,СПРАВОЧНИК!B:D,2,0)</f>
        <v>ЕВРОПА</v>
      </c>
      <c r="J2341" s="68" t="str">
        <f>VLOOKUP(C2341,СПРАВОЧНИК!B:D,3,0)</f>
        <v>ИНОМАРКИ</v>
      </c>
      <c r="K2341" s="69" t="str">
        <f>VLOOKUP(СВОД2023[[#This Row],[ФО]],СПРАВОЧНИК!H:P,2,0)</f>
        <v>Уральский ФО</v>
      </c>
    </row>
    <row r="2342" spans="1:11" x14ac:dyDescent="0.2">
      <c r="A2342" t="s">
        <v>649</v>
      </c>
      <c r="B2342" t="s">
        <v>644</v>
      </c>
      <c r="C2342" s="1" t="s">
        <v>614</v>
      </c>
      <c r="D2342" s="1" t="s">
        <v>1033</v>
      </c>
      <c r="E2342" s="2"/>
      <c r="F2342" s="3"/>
      <c r="G2342" s="2">
        <v>8</v>
      </c>
      <c r="H2342" s="3"/>
      <c r="I2342" s="68" t="str">
        <f>VLOOKUP(C2342,СПРАВОЧНИК!B:D,2,0)</f>
        <v>ЕВРОПА</v>
      </c>
      <c r="J2342" s="68" t="str">
        <f>VLOOKUP(C2342,СПРАВОЧНИК!B:D,3,0)</f>
        <v>ИНОМАРКИ</v>
      </c>
      <c r="K2342" s="69" t="str">
        <f>VLOOKUP(СВОД2023[[#This Row],[ФО]],СПРАВОЧНИК!H:P,2,0)</f>
        <v>Уральский ФО</v>
      </c>
    </row>
    <row r="2343" spans="1:11" x14ac:dyDescent="0.2">
      <c r="A2343" t="s">
        <v>649</v>
      </c>
      <c r="B2343" t="s">
        <v>644</v>
      </c>
      <c r="C2343" s="1" t="s">
        <v>614</v>
      </c>
      <c r="D2343" s="1" t="s">
        <v>1034</v>
      </c>
      <c r="E2343" s="2">
        <v>2</v>
      </c>
      <c r="F2343" s="3">
        <v>1</v>
      </c>
      <c r="G2343" s="2">
        <v>2</v>
      </c>
      <c r="H2343" s="3">
        <v>4</v>
      </c>
      <c r="I2343" s="68" t="str">
        <f>VLOOKUP(C2343,СПРАВОЧНИК!B:D,2,0)</f>
        <v>ЕВРОПА</v>
      </c>
      <c r="J2343" s="68" t="str">
        <f>VLOOKUP(C2343,СПРАВОЧНИК!B:D,3,0)</f>
        <v>ИНОМАРКИ</v>
      </c>
      <c r="K2343" s="69" t="str">
        <f>VLOOKUP(СВОД2023[[#This Row],[ФО]],СПРАВОЧНИК!H:P,2,0)</f>
        <v>Уральский ФО</v>
      </c>
    </row>
    <row r="2344" spans="1:11" x14ac:dyDescent="0.2">
      <c r="A2344" t="s">
        <v>649</v>
      </c>
      <c r="B2344" t="s">
        <v>644</v>
      </c>
      <c r="C2344" s="1" t="s">
        <v>614</v>
      </c>
      <c r="D2344" s="1" t="s">
        <v>983</v>
      </c>
      <c r="E2344" s="2">
        <v>11</v>
      </c>
      <c r="F2344" s="3">
        <v>41</v>
      </c>
      <c r="G2344" s="2">
        <v>83</v>
      </c>
      <c r="H2344" s="3">
        <v>526</v>
      </c>
      <c r="I2344" s="68" t="str">
        <f>VLOOKUP(C2344,СПРАВОЧНИК!B:D,2,0)</f>
        <v>ЕВРОПА</v>
      </c>
      <c r="J2344" s="68" t="str">
        <f>VLOOKUP(C2344,СПРАВОЧНИК!B:D,3,0)</f>
        <v>ИНОМАРКИ</v>
      </c>
      <c r="K2344" s="69" t="str">
        <f>VLOOKUP(СВОД2023[[#This Row],[ФО]],СПРАВОЧНИК!H:P,2,0)</f>
        <v>Уральский ФО</v>
      </c>
    </row>
    <row r="2345" spans="1:11" x14ac:dyDescent="0.2">
      <c r="A2345" t="s">
        <v>649</v>
      </c>
      <c r="B2345" t="s">
        <v>644</v>
      </c>
      <c r="C2345" s="1" t="s">
        <v>614</v>
      </c>
      <c r="D2345" s="1" t="s">
        <v>984</v>
      </c>
      <c r="E2345" s="2">
        <v>4</v>
      </c>
      <c r="F2345" s="3"/>
      <c r="G2345" s="2">
        <v>8</v>
      </c>
      <c r="H2345" s="3">
        <v>37</v>
      </c>
      <c r="I2345" s="68" t="str">
        <f>VLOOKUP(C2345,СПРАВОЧНИК!B:D,2,0)</f>
        <v>ЕВРОПА</v>
      </c>
      <c r="J2345" s="68" t="str">
        <f>VLOOKUP(C2345,СПРАВОЧНИК!B:D,3,0)</f>
        <v>ИНОМАРКИ</v>
      </c>
      <c r="K2345" s="69" t="str">
        <f>VLOOKUP(СВОД2023[[#This Row],[ФО]],СПРАВОЧНИК!H:P,2,0)</f>
        <v>Уральский ФО</v>
      </c>
    </row>
    <row r="2346" spans="1:11" x14ac:dyDescent="0.2">
      <c r="A2346" t="s">
        <v>649</v>
      </c>
      <c r="B2346" t="s">
        <v>644</v>
      </c>
      <c r="C2346" s="1" t="s">
        <v>614</v>
      </c>
      <c r="D2346" s="1" t="s">
        <v>985</v>
      </c>
      <c r="E2346" s="2">
        <v>2</v>
      </c>
      <c r="F2346" s="3">
        <v>3</v>
      </c>
      <c r="G2346" s="2">
        <v>17</v>
      </c>
      <c r="H2346" s="3">
        <v>216</v>
      </c>
      <c r="I2346" s="68" t="str">
        <f>VLOOKUP(C2346,СПРАВОЧНИК!B:D,2,0)</f>
        <v>ЕВРОПА</v>
      </c>
      <c r="J2346" s="68" t="str">
        <f>VLOOKUP(C2346,СПРАВОЧНИК!B:D,3,0)</f>
        <v>ИНОМАРКИ</v>
      </c>
      <c r="K2346" s="69" t="str">
        <f>VLOOKUP(СВОД2023[[#This Row],[ФО]],СПРАВОЧНИК!H:P,2,0)</f>
        <v>Уральский ФО</v>
      </c>
    </row>
    <row r="2347" spans="1:11" x14ac:dyDescent="0.2">
      <c r="A2347" t="s">
        <v>649</v>
      </c>
      <c r="B2347" t="s">
        <v>644</v>
      </c>
      <c r="C2347" s="1" t="s">
        <v>614</v>
      </c>
      <c r="D2347" s="1" t="s">
        <v>986</v>
      </c>
      <c r="E2347" s="2"/>
      <c r="F2347" s="3">
        <v>1</v>
      </c>
      <c r="G2347" s="2">
        <v>10</v>
      </c>
      <c r="H2347" s="3">
        <v>31</v>
      </c>
      <c r="I2347" s="68" t="str">
        <f>VLOOKUP(C2347,СПРАВОЧНИК!B:D,2,0)</f>
        <v>ЕВРОПА</v>
      </c>
      <c r="J2347" s="68" t="str">
        <f>VLOOKUP(C2347,СПРАВОЧНИК!B:D,3,0)</f>
        <v>ИНОМАРКИ</v>
      </c>
      <c r="K2347" s="69" t="str">
        <f>VLOOKUP(СВОД2023[[#This Row],[ФО]],СПРАВОЧНИК!H:P,2,0)</f>
        <v>Уральский ФО</v>
      </c>
    </row>
    <row r="2348" spans="1:11" x14ac:dyDescent="0.2">
      <c r="A2348" t="s">
        <v>649</v>
      </c>
      <c r="B2348" t="s">
        <v>644</v>
      </c>
      <c r="C2348" s="1" t="s">
        <v>614</v>
      </c>
      <c r="D2348" s="1" t="s">
        <v>1038</v>
      </c>
      <c r="E2348" s="2"/>
      <c r="F2348" s="3"/>
      <c r="G2348" s="2">
        <v>3</v>
      </c>
      <c r="H2348" s="3"/>
      <c r="I2348" s="68" t="str">
        <f>VLOOKUP(C2348,СПРАВОЧНИК!B:D,2,0)</f>
        <v>ЕВРОПА</v>
      </c>
      <c r="J2348" s="68" t="str">
        <f>VLOOKUP(C2348,СПРАВОЧНИК!B:D,3,0)</f>
        <v>ИНОМАРКИ</v>
      </c>
      <c r="K2348" s="69" t="str">
        <f>VLOOKUP(СВОД2023[[#This Row],[ФО]],СПРАВОЧНИК!H:P,2,0)</f>
        <v>Уральский ФО</v>
      </c>
    </row>
    <row r="2349" spans="1:11" x14ac:dyDescent="0.2">
      <c r="A2349" t="s">
        <v>649</v>
      </c>
      <c r="B2349" t="s">
        <v>644</v>
      </c>
      <c r="C2349" s="1" t="s">
        <v>614</v>
      </c>
      <c r="D2349" s="1" t="s">
        <v>1039</v>
      </c>
      <c r="E2349" s="2">
        <v>2</v>
      </c>
      <c r="F2349" s="3">
        <v>5</v>
      </c>
      <c r="G2349" s="2">
        <v>14</v>
      </c>
      <c r="H2349" s="3">
        <v>112</v>
      </c>
      <c r="I2349" s="68" t="str">
        <f>VLOOKUP(C2349,СПРАВОЧНИК!B:D,2,0)</f>
        <v>ЕВРОПА</v>
      </c>
      <c r="J2349" s="68" t="str">
        <f>VLOOKUP(C2349,СПРАВОЧНИК!B:D,3,0)</f>
        <v>ИНОМАРКИ</v>
      </c>
      <c r="K2349" s="69" t="str">
        <f>VLOOKUP(СВОД2023[[#This Row],[ФО]],СПРАВОЧНИК!H:P,2,0)</f>
        <v>Уральский ФО</v>
      </c>
    </row>
    <row r="2350" spans="1:11" x14ac:dyDescent="0.2">
      <c r="A2350" t="s">
        <v>649</v>
      </c>
      <c r="B2350" t="s">
        <v>644</v>
      </c>
      <c r="C2350" s="1" t="s">
        <v>614</v>
      </c>
      <c r="D2350" s="1" t="s">
        <v>1067</v>
      </c>
      <c r="E2350" s="2">
        <v>3</v>
      </c>
      <c r="F2350" s="3"/>
      <c r="G2350" s="2">
        <v>6</v>
      </c>
      <c r="H2350" s="3"/>
      <c r="I2350" s="68" t="str">
        <f>VLOOKUP(C2350,СПРАВОЧНИК!B:D,2,0)</f>
        <v>ЕВРОПА</v>
      </c>
      <c r="J2350" s="68" t="str">
        <f>VLOOKUP(C2350,СПРАВОЧНИК!B:D,3,0)</f>
        <v>ИНОМАРКИ</v>
      </c>
      <c r="K2350" s="69" t="str">
        <f>VLOOKUP(СВОД2023[[#This Row],[ФО]],СПРАВОЧНИК!H:P,2,0)</f>
        <v>Уральский ФО</v>
      </c>
    </row>
    <row r="2351" spans="1:11" x14ac:dyDescent="0.2">
      <c r="A2351" t="s">
        <v>649</v>
      </c>
      <c r="B2351" t="s">
        <v>644</v>
      </c>
      <c r="C2351" s="1" t="s">
        <v>614</v>
      </c>
      <c r="D2351" s="1" t="s">
        <v>1077</v>
      </c>
      <c r="E2351" s="2"/>
      <c r="F2351" s="3"/>
      <c r="G2351" s="2">
        <v>5</v>
      </c>
      <c r="H2351" s="3"/>
      <c r="I2351" s="68" t="str">
        <f>VLOOKUP(C2351,СПРАВОЧНИК!B:D,2,0)</f>
        <v>ЕВРОПА</v>
      </c>
      <c r="J2351" s="68" t="str">
        <f>VLOOKUP(C2351,СПРАВОЧНИК!B:D,3,0)</f>
        <v>ИНОМАРКИ</v>
      </c>
      <c r="K2351" s="69" t="str">
        <f>VLOOKUP(СВОД2023[[#This Row],[ФО]],СПРАВОЧНИК!H:P,2,0)</f>
        <v>Уральский ФО</v>
      </c>
    </row>
    <row r="2352" spans="1:11" x14ac:dyDescent="0.2">
      <c r="A2352" t="s">
        <v>649</v>
      </c>
      <c r="B2352" t="s">
        <v>644</v>
      </c>
      <c r="C2352" s="1" t="s">
        <v>616</v>
      </c>
      <c r="D2352" s="1" t="s">
        <v>620</v>
      </c>
      <c r="E2352" s="2"/>
      <c r="F2352" s="3"/>
      <c r="G2352" s="2"/>
      <c r="H2352" s="3">
        <v>1</v>
      </c>
      <c r="I2352" s="68" t="str">
        <f>VLOOKUP(C2352,СПРАВОЧНИК!B:D,2,0)</f>
        <v>ЕВРОПА</v>
      </c>
      <c r="J2352" s="68" t="str">
        <f>VLOOKUP(C2352,СПРАВОЧНИК!B:D,3,0)</f>
        <v>ИНОМАРКИ</v>
      </c>
      <c r="K2352" s="69" t="str">
        <f>VLOOKUP(СВОД2023[[#This Row],[ФО]],СПРАВОЧНИК!H:P,2,0)</f>
        <v>Уральский ФО</v>
      </c>
    </row>
    <row r="2353" spans="1:11" x14ac:dyDescent="0.2">
      <c r="A2353" t="s">
        <v>649</v>
      </c>
      <c r="B2353" t="s">
        <v>644</v>
      </c>
      <c r="C2353" s="1" t="s">
        <v>616</v>
      </c>
      <c r="D2353" s="1" t="s">
        <v>623</v>
      </c>
      <c r="E2353" s="2"/>
      <c r="F2353" s="3"/>
      <c r="G2353" s="2"/>
      <c r="H2353" s="3">
        <v>32</v>
      </c>
      <c r="I2353" s="68" t="str">
        <f>VLOOKUP(C2353,СПРАВОЧНИК!B:D,2,0)</f>
        <v>ЕВРОПА</v>
      </c>
      <c r="J2353" s="68" t="str">
        <f>VLOOKUP(C2353,СПРАВОЧНИК!B:D,3,0)</f>
        <v>ИНОМАРКИ</v>
      </c>
      <c r="K2353" s="69" t="str">
        <f>VLOOKUP(СВОД2023[[#This Row],[ФО]],СПРАВОЧНИК!H:P,2,0)</f>
        <v>Уральский ФО</v>
      </c>
    </row>
    <row r="2354" spans="1:11" x14ac:dyDescent="0.2">
      <c r="A2354" t="s">
        <v>649</v>
      </c>
      <c r="B2354" t="s">
        <v>644</v>
      </c>
      <c r="C2354" s="1" t="s">
        <v>616</v>
      </c>
      <c r="D2354" s="1" t="s">
        <v>624</v>
      </c>
      <c r="E2354" s="2">
        <v>1</v>
      </c>
      <c r="F2354" s="3"/>
      <c r="G2354" s="2">
        <v>5</v>
      </c>
      <c r="H2354" s="3">
        <v>28</v>
      </c>
      <c r="I2354" s="68" t="str">
        <f>VLOOKUP(C2354,СПРАВОЧНИК!B:D,2,0)</f>
        <v>ЕВРОПА</v>
      </c>
      <c r="J2354" s="68" t="str">
        <f>VLOOKUP(C2354,СПРАВОЧНИК!B:D,3,0)</f>
        <v>ИНОМАРКИ</v>
      </c>
      <c r="K2354" s="69" t="str">
        <f>VLOOKUP(СВОД2023[[#This Row],[ФО]],СПРАВОЧНИК!H:P,2,0)</f>
        <v>Уральский ФО</v>
      </c>
    </row>
    <row r="2355" spans="1:11" x14ac:dyDescent="0.2">
      <c r="A2355" t="s">
        <v>649</v>
      </c>
      <c r="B2355" t="s">
        <v>644</v>
      </c>
      <c r="C2355" s="1" t="s">
        <v>616</v>
      </c>
      <c r="D2355" s="1" t="s">
        <v>625</v>
      </c>
      <c r="E2355" s="2">
        <v>1</v>
      </c>
      <c r="F2355" s="3">
        <v>2</v>
      </c>
      <c r="G2355" s="2">
        <v>4</v>
      </c>
      <c r="H2355" s="3">
        <v>19</v>
      </c>
      <c r="I2355" s="68" t="str">
        <f>VLOOKUP(C2355,СПРАВОЧНИК!B:D,2,0)</f>
        <v>ЕВРОПА</v>
      </c>
      <c r="J2355" s="68" t="str">
        <f>VLOOKUP(C2355,СПРАВОЧНИК!B:D,3,0)</f>
        <v>ИНОМАРКИ</v>
      </c>
      <c r="K2355" s="69" t="str">
        <f>VLOOKUP(СВОД2023[[#This Row],[ФО]],СПРАВОЧНИК!H:P,2,0)</f>
        <v>Уральский ФО</v>
      </c>
    </row>
    <row r="2356" spans="1:11" x14ac:dyDescent="0.2">
      <c r="A2356" t="s">
        <v>649</v>
      </c>
      <c r="B2356" t="s">
        <v>644</v>
      </c>
      <c r="C2356" s="1" t="s">
        <v>626</v>
      </c>
      <c r="D2356" s="1" t="s">
        <v>627</v>
      </c>
      <c r="E2356" s="2"/>
      <c r="F2356" s="3"/>
      <c r="G2356" s="2">
        <v>2</v>
      </c>
      <c r="H2356" s="3"/>
      <c r="I2356" s="68" t="str">
        <f>VLOOKUP(C2356,СПРАВОЧНИК!B:D,2,0)</f>
        <v>КИТАЙ</v>
      </c>
      <c r="J2356" s="68" t="str">
        <f>VLOOKUP(C2356,СПРАВОЧНИК!B:D,3,0)</f>
        <v>ИНОМАРКИ</v>
      </c>
      <c r="K2356" s="69" t="str">
        <f>VLOOKUP(СВОД2023[[#This Row],[ФО]],СПРАВОЧНИК!H:P,2,0)</f>
        <v>Уральский ФО</v>
      </c>
    </row>
    <row r="2357" spans="1:11" x14ac:dyDescent="0.2">
      <c r="A2357" t="s">
        <v>649</v>
      </c>
      <c r="B2357" t="s">
        <v>644</v>
      </c>
      <c r="C2357" s="1" t="s">
        <v>626</v>
      </c>
      <c r="D2357" s="1" t="s">
        <v>628</v>
      </c>
      <c r="E2357" s="2">
        <v>6</v>
      </c>
      <c r="F2357" s="3"/>
      <c r="G2357" s="2">
        <v>16</v>
      </c>
      <c r="H2357" s="3"/>
      <c r="I2357" s="68" t="str">
        <f>VLOOKUP(C2357,СПРАВОЧНИК!B:D,2,0)</f>
        <v>КИТАЙ</v>
      </c>
      <c r="J2357" s="68" t="str">
        <f>VLOOKUP(C2357,СПРАВОЧНИК!B:D,3,0)</f>
        <v>ИНОМАРКИ</v>
      </c>
      <c r="K2357" s="69" t="str">
        <f>VLOOKUP(СВОД2023[[#This Row],[ФО]],СПРАВОЧНИК!H:P,2,0)</f>
        <v>Уральский ФО</v>
      </c>
    </row>
    <row r="2358" spans="1:11" x14ac:dyDescent="0.2">
      <c r="A2358" t="s">
        <v>649</v>
      </c>
      <c r="B2358" t="s">
        <v>644</v>
      </c>
      <c r="C2358" s="1" t="s">
        <v>626</v>
      </c>
      <c r="D2358" s="1" t="s">
        <v>1064</v>
      </c>
      <c r="E2358" s="2">
        <v>2</v>
      </c>
      <c r="F2358" s="3"/>
      <c r="G2358" s="2">
        <v>2</v>
      </c>
      <c r="H2358" s="3"/>
      <c r="I2358" s="68" t="str">
        <f>VLOOKUP(C2358,СПРАВОЧНИК!B:D,2,0)</f>
        <v>КИТАЙ</v>
      </c>
      <c r="J2358" s="68" t="str">
        <f>VLOOKUP(C2358,СПРАВОЧНИК!B:D,3,0)</f>
        <v>ИНОМАРКИ</v>
      </c>
      <c r="K2358" s="69" t="str">
        <f>VLOOKUP(СВОД2023[[#This Row],[ФО]],СПРАВОЧНИК!H:P,2,0)</f>
        <v>Уральский ФО</v>
      </c>
    </row>
    <row r="2359" spans="1:11" x14ac:dyDescent="0.2">
      <c r="A2359" t="s">
        <v>649</v>
      </c>
      <c r="B2359" t="s">
        <v>644</v>
      </c>
      <c r="C2359" s="1" t="s">
        <v>629</v>
      </c>
      <c r="D2359" s="1" t="s">
        <v>630</v>
      </c>
      <c r="E2359" s="2">
        <v>1</v>
      </c>
      <c r="F2359" s="3">
        <v>1</v>
      </c>
      <c r="G2359" s="2">
        <v>3</v>
      </c>
      <c r="H2359" s="3">
        <v>2</v>
      </c>
      <c r="I2359" s="68" t="str">
        <f>VLOOKUP(C2359,СПРАВОЧНИК!B:D,2,0)</f>
        <v>КИТАЙ</v>
      </c>
      <c r="J2359" s="68" t="str">
        <f>VLOOKUP(C2359,СПРАВОЧНИК!B:D,3,0)</f>
        <v>ИНОМАРКИ</v>
      </c>
      <c r="K2359" s="69" t="str">
        <f>VLOOKUP(СВОД2023[[#This Row],[ФО]],СПРАВОЧНИК!H:P,2,0)</f>
        <v>Уральский ФО</v>
      </c>
    </row>
    <row r="2360" spans="1:11" x14ac:dyDescent="0.2">
      <c r="A2360" t="s">
        <v>649</v>
      </c>
      <c r="B2360" t="s">
        <v>644</v>
      </c>
      <c r="C2360" s="1" t="s">
        <v>629</v>
      </c>
      <c r="D2360" s="1" t="s">
        <v>631</v>
      </c>
      <c r="E2360" s="2"/>
      <c r="F2360" s="3"/>
      <c r="G2360" s="2">
        <v>1</v>
      </c>
      <c r="H2360" s="3">
        <v>1</v>
      </c>
      <c r="I2360" s="68" t="str">
        <f>VLOOKUP(C2360,СПРАВОЧНИК!B:D,2,0)</f>
        <v>КИТАЙ</v>
      </c>
      <c r="J2360" s="68" t="str">
        <f>VLOOKUP(C2360,СПРАВОЧНИК!B:D,3,0)</f>
        <v>ИНОМАРКИ</v>
      </c>
      <c r="K2360" s="69" t="str">
        <f>VLOOKUP(СВОД2023[[#This Row],[ФО]],СПРАВОЧНИК!H:P,2,0)</f>
        <v>Уральский ФО</v>
      </c>
    </row>
    <row r="2361" spans="1:11" x14ac:dyDescent="0.2">
      <c r="A2361" t="s">
        <v>649</v>
      </c>
      <c r="B2361" t="s">
        <v>644</v>
      </c>
      <c r="C2361" s="1" t="s">
        <v>634</v>
      </c>
      <c r="D2361" s="1" t="s">
        <v>635</v>
      </c>
      <c r="E2361" s="2"/>
      <c r="F2361" s="3"/>
      <c r="G2361" s="2"/>
      <c r="H2361" s="3">
        <v>1</v>
      </c>
      <c r="I2361" s="68" t="str">
        <f>VLOOKUP(C2361,СПРАВОЧНИК!B:D,2,0)</f>
        <v>КИТАЙ</v>
      </c>
      <c r="J2361" s="68" t="str">
        <f>VLOOKUP(C2361,СПРАВОЧНИК!B:D,3,0)</f>
        <v>ИНОМАРКИ</v>
      </c>
      <c r="K2361" s="69" t="str">
        <f>VLOOKUP(СВОД2023[[#This Row],[ФО]],СПРАВОЧНИК!H:P,2,0)</f>
        <v>Уральский ФО</v>
      </c>
    </row>
    <row r="2362" spans="1:11" x14ac:dyDescent="0.2">
      <c r="A2362" t="s">
        <v>649</v>
      </c>
      <c r="B2362" t="s">
        <v>644</v>
      </c>
      <c r="C2362" s="1" t="s">
        <v>634</v>
      </c>
      <c r="D2362" s="1" t="s">
        <v>1078</v>
      </c>
      <c r="E2362" s="2">
        <v>2</v>
      </c>
      <c r="F2362" s="3"/>
      <c r="G2362" s="2">
        <v>2</v>
      </c>
      <c r="H2362" s="3"/>
      <c r="I2362" s="68" t="str">
        <f>VLOOKUP(C2362,СПРАВОЧНИК!B:D,2,0)</f>
        <v>КИТАЙ</v>
      </c>
      <c r="J2362" s="68" t="str">
        <f>VLOOKUP(C2362,СПРАВОЧНИК!B:D,3,0)</f>
        <v>ИНОМАРКИ</v>
      </c>
      <c r="K2362" s="69" t="str">
        <f>VLOOKUP(СВОД2023[[#This Row],[ФО]],СПРАВОЧНИК!H:P,2,0)</f>
        <v>Уральский ФО</v>
      </c>
    </row>
    <row r="2363" spans="1:11" x14ac:dyDescent="0.2">
      <c r="A2363" t="s">
        <v>649</v>
      </c>
      <c r="B2363" t="s">
        <v>644</v>
      </c>
      <c r="C2363" s="1" t="s">
        <v>634</v>
      </c>
      <c r="D2363" s="1" t="s">
        <v>636</v>
      </c>
      <c r="E2363" s="2"/>
      <c r="F2363" s="3"/>
      <c r="G2363" s="2"/>
      <c r="H2363" s="3">
        <v>1</v>
      </c>
      <c r="I2363" s="68" t="str">
        <f>VLOOKUP(C2363,СПРАВОЧНИК!B:D,2,0)</f>
        <v>КИТАЙ</v>
      </c>
      <c r="J2363" s="68" t="str">
        <f>VLOOKUP(C2363,СПРАВОЧНИК!B:D,3,0)</f>
        <v>ИНОМАРКИ</v>
      </c>
      <c r="K2363" s="69" t="str">
        <f>VLOOKUP(СВОД2023[[#This Row],[ФО]],СПРАВОЧНИК!H:P,2,0)</f>
        <v>Уральский ФО</v>
      </c>
    </row>
    <row r="2364" spans="1:11" x14ac:dyDescent="0.2">
      <c r="A2364" t="s">
        <v>649</v>
      </c>
      <c r="B2364" t="s">
        <v>645</v>
      </c>
      <c r="C2364" s="1" t="s">
        <v>2</v>
      </c>
      <c r="D2364" s="1" t="s">
        <v>3</v>
      </c>
      <c r="E2364" s="2"/>
      <c r="F2364" s="3"/>
      <c r="G2364" s="2"/>
      <c r="H2364" s="3">
        <v>1</v>
      </c>
      <c r="I2364" s="68" t="str">
        <f>VLOOKUP(C2364,СПРАВОЧНИК!B:D,2,0)</f>
        <v>ЯПОНИЯ</v>
      </c>
      <c r="J2364" s="68" t="str">
        <f>VLOOKUP(C2364,СПРАВОЧНИК!B:D,3,0)</f>
        <v>ИНОМАРКИ</v>
      </c>
      <c r="K2364" s="69" t="str">
        <f>VLOOKUP(СВОД2023[[#This Row],[ФО]],СПРАВОЧНИК!H:P,2,0)</f>
        <v>Центральный ФО</v>
      </c>
    </row>
    <row r="2365" spans="1:11" x14ac:dyDescent="0.2">
      <c r="A2365" t="s">
        <v>649</v>
      </c>
      <c r="B2365" t="s">
        <v>645</v>
      </c>
      <c r="C2365" s="1" t="s">
        <v>2</v>
      </c>
      <c r="D2365" s="1" t="s">
        <v>4</v>
      </c>
      <c r="E2365" s="2">
        <v>2</v>
      </c>
      <c r="F2365" s="3"/>
      <c r="G2365" s="2">
        <v>13</v>
      </c>
      <c r="H2365" s="3">
        <v>2</v>
      </c>
      <c r="I2365" s="68" t="str">
        <f>VLOOKUP(C2365,СПРАВОЧНИК!B:D,2,0)</f>
        <v>ЯПОНИЯ</v>
      </c>
      <c r="J2365" s="68" t="str">
        <f>VLOOKUP(C2365,СПРАВОЧНИК!B:D,3,0)</f>
        <v>ИНОМАРКИ</v>
      </c>
      <c r="K2365" s="69" t="str">
        <f>VLOOKUP(СВОД2023[[#This Row],[ФО]],СПРАВОЧНИК!H:P,2,0)</f>
        <v>Центральный ФО</v>
      </c>
    </row>
    <row r="2366" spans="1:11" x14ac:dyDescent="0.2">
      <c r="A2366" t="s">
        <v>649</v>
      </c>
      <c r="B2366" t="s">
        <v>645</v>
      </c>
      <c r="C2366" s="1" t="s">
        <v>2</v>
      </c>
      <c r="D2366" s="1" t="s">
        <v>5</v>
      </c>
      <c r="E2366" s="2"/>
      <c r="F2366" s="3"/>
      <c r="G2366" s="2">
        <v>1</v>
      </c>
      <c r="H2366" s="3"/>
      <c r="I2366" s="68" t="str">
        <f>VLOOKUP(C2366,СПРАВОЧНИК!B:D,2,0)</f>
        <v>ЯПОНИЯ</v>
      </c>
      <c r="J2366" s="68" t="str">
        <f>VLOOKUP(C2366,СПРАВОЧНИК!B:D,3,0)</f>
        <v>ИНОМАРКИ</v>
      </c>
      <c r="K2366" s="69" t="str">
        <f>VLOOKUP(СВОД2023[[#This Row],[ФО]],СПРАВОЧНИК!H:P,2,0)</f>
        <v>Центральный ФО</v>
      </c>
    </row>
    <row r="2367" spans="1:11" x14ac:dyDescent="0.2">
      <c r="A2367" t="s">
        <v>649</v>
      </c>
      <c r="B2367" t="s">
        <v>645</v>
      </c>
      <c r="C2367" s="1" t="s">
        <v>2</v>
      </c>
      <c r="D2367" s="1" t="s">
        <v>6</v>
      </c>
      <c r="E2367" s="2"/>
      <c r="F2367" s="3"/>
      <c r="G2367" s="2"/>
      <c r="H2367" s="3">
        <v>1</v>
      </c>
      <c r="I2367" s="68" t="str">
        <f>VLOOKUP(C2367,СПРАВОЧНИК!B:D,2,0)</f>
        <v>ЯПОНИЯ</v>
      </c>
      <c r="J2367" s="68" t="str">
        <f>VLOOKUP(C2367,СПРАВОЧНИК!B:D,3,0)</f>
        <v>ИНОМАРКИ</v>
      </c>
      <c r="K2367" s="69" t="str">
        <f>VLOOKUP(СВОД2023[[#This Row],[ФО]],СПРАВОЧНИК!H:P,2,0)</f>
        <v>Центральный ФО</v>
      </c>
    </row>
    <row r="2368" spans="1:11" x14ac:dyDescent="0.2">
      <c r="A2368" t="s">
        <v>649</v>
      </c>
      <c r="B2368" t="s">
        <v>645</v>
      </c>
      <c r="C2368" s="1" t="s">
        <v>7</v>
      </c>
      <c r="D2368" s="1" t="s">
        <v>8</v>
      </c>
      <c r="E2368" s="2">
        <v>2</v>
      </c>
      <c r="F2368" s="3"/>
      <c r="G2368" s="2">
        <v>6</v>
      </c>
      <c r="H2368" s="3"/>
      <c r="I2368" s="68" t="str">
        <f>VLOOKUP(C2368,СПРАВОЧНИК!B:D,2,0)</f>
        <v>ЕВРОПА</v>
      </c>
      <c r="J2368" s="68" t="str">
        <f>VLOOKUP(C2368,СПРАВОЧНИК!B:D,3,0)</f>
        <v>ИНОМАРКИ</v>
      </c>
      <c r="K2368" s="69" t="str">
        <f>VLOOKUP(СВОД2023[[#This Row],[ФО]],СПРАВОЧНИК!H:P,2,0)</f>
        <v>Центральный ФО</v>
      </c>
    </row>
    <row r="2369" spans="1:11" x14ac:dyDescent="0.2">
      <c r="A2369" t="s">
        <v>649</v>
      </c>
      <c r="B2369" t="s">
        <v>645</v>
      </c>
      <c r="C2369" s="1" t="s">
        <v>7</v>
      </c>
      <c r="D2369" s="1" t="s">
        <v>9</v>
      </c>
      <c r="E2369" s="2">
        <v>1</v>
      </c>
      <c r="F2369" s="3">
        <v>1</v>
      </c>
      <c r="G2369" s="2">
        <v>3</v>
      </c>
      <c r="H2369" s="3">
        <v>1</v>
      </c>
      <c r="I2369" s="68" t="str">
        <f>VLOOKUP(C2369,СПРАВОЧНИК!B:D,2,0)</f>
        <v>ЕВРОПА</v>
      </c>
      <c r="J2369" s="68" t="str">
        <f>VLOOKUP(C2369,СПРАВОЧНИК!B:D,3,0)</f>
        <v>ИНОМАРКИ</v>
      </c>
      <c r="K2369" s="69" t="str">
        <f>VLOOKUP(СВОД2023[[#This Row],[ФО]],СПРАВОЧНИК!H:P,2,0)</f>
        <v>Центральный ФО</v>
      </c>
    </row>
    <row r="2370" spans="1:11" x14ac:dyDescent="0.2">
      <c r="A2370" t="s">
        <v>649</v>
      </c>
      <c r="B2370" t="s">
        <v>645</v>
      </c>
      <c r="C2370" s="1" t="s">
        <v>7</v>
      </c>
      <c r="D2370" s="1" t="s">
        <v>10</v>
      </c>
      <c r="E2370" s="2"/>
      <c r="F2370" s="3"/>
      <c r="G2370" s="2">
        <v>1</v>
      </c>
      <c r="H2370" s="3"/>
      <c r="I2370" s="68" t="str">
        <f>VLOOKUP(C2370,СПРАВОЧНИК!B:D,2,0)</f>
        <v>ЕВРОПА</v>
      </c>
      <c r="J2370" s="68" t="str">
        <f>VLOOKUP(C2370,СПРАВОЧНИК!B:D,3,0)</f>
        <v>ИНОМАРКИ</v>
      </c>
      <c r="K2370" s="69" t="str">
        <f>VLOOKUP(СВОД2023[[#This Row],[ФО]],СПРАВОЧНИК!H:P,2,0)</f>
        <v>Центральный ФО</v>
      </c>
    </row>
    <row r="2371" spans="1:11" x14ac:dyDescent="0.2">
      <c r="A2371" t="s">
        <v>649</v>
      </c>
      <c r="B2371" t="s">
        <v>645</v>
      </c>
      <c r="C2371" s="1" t="s">
        <v>11</v>
      </c>
      <c r="D2371" s="1" t="s">
        <v>12</v>
      </c>
      <c r="E2371" s="2"/>
      <c r="F2371" s="3"/>
      <c r="G2371" s="2">
        <v>1</v>
      </c>
      <c r="H2371" s="3"/>
      <c r="I2371" s="68" t="str">
        <f>VLOOKUP(C2371,СПРАВОЧНИК!B:D,2,0)</f>
        <v>ЕВРОПА</v>
      </c>
      <c r="J2371" s="68" t="str">
        <f>VLOOKUP(C2371,СПРАВОЧНИК!B:D,3,0)</f>
        <v>ИНОМАРКИ</v>
      </c>
      <c r="K2371" s="69" t="str">
        <f>VLOOKUP(СВОД2023[[#This Row],[ФО]],СПРАВОЧНИК!H:P,2,0)</f>
        <v>Центральный ФО</v>
      </c>
    </row>
    <row r="2372" spans="1:11" x14ac:dyDescent="0.2">
      <c r="A2372" t="s">
        <v>649</v>
      </c>
      <c r="B2372" t="s">
        <v>645</v>
      </c>
      <c r="C2372" s="1" t="s">
        <v>11</v>
      </c>
      <c r="D2372" s="1" t="s">
        <v>13</v>
      </c>
      <c r="E2372" s="2"/>
      <c r="F2372" s="3"/>
      <c r="G2372" s="2">
        <v>3</v>
      </c>
      <c r="H2372" s="3">
        <v>1</v>
      </c>
      <c r="I2372" s="68" t="str">
        <f>VLOOKUP(C2372,СПРАВОЧНИК!B:D,2,0)</f>
        <v>ЕВРОПА</v>
      </c>
      <c r="J2372" s="68" t="str">
        <f>VLOOKUP(C2372,СПРАВОЧНИК!B:D,3,0)</f>
        <v>ИНОМАРКИ</v>
      </c>
      <c r="K2372" s="69" t="str">
        <f>VLOOKUP(СВОД2023[[#This Row],[ФО]],СПРАВОЧНИК!H:P,2,0)</f>
        <v>Центральный ФО</v>
      </c>
    </row>
    <row r="2373" spans="1:11" x14ac:dyDescent="0.2">
      <c r="A2373" t="s">
        <v>649</v>
      </c>
      <c r="B2373" t="s">
        <v>645</v>
      </c>
      <c r="C2373" s="1" t="s">
        <v>11</v>
      </c>
      <c r="D2373" s="1" t="s">
        <v>698</v>
      </c>
      <c r="E2373" s="2">
        <v>1</v>
      </c>
      <c r="F2373" s="3"/>
      <c r="G2373" s="2">
        <v>2</v>
      </c>
      <c r="H2373" s="3"/>
      <c r="I2373" s="68" t="str">
        <f>VLOOKUP(C2373,СПРАВОЧНИК!B:D,2,0)</f>
        <v>ЕВРОПА</v>
      </c>
      <c r="J2373" s="68" t="str">
        <f>VLOOKUP(C2373,СПРАВОЧНИК!B:D,3,0)</f>
        <v>ИНОМАРКИ</v>
      </c>
      <c r="K2373" s="69" t="str">
        <f>VLOOKUP(СВОД2023[[#This Row],[ФО]],СПРАВОЧНИК!H:P,2,0)</f>
        <v>Центральный ФО</v>
      </c>
    </row>
    <row r="2374" spans="1:11" x14ac:dyDescent="0.2">
      <c r="A2374" t="s">
        <v>649</v>
      </c>
      <c r="B2374" t="s">
        <v>645</v>
      </c>
      <c r="C2374" s="1" t="s">
        <v>14</v>
      </c>
      <c r="D2374" s="1" t="s">
        <v>15</v>
      </c>
      <c r="E2374" s="2"/>
      <c r="F2374" s="3"/>
      <c r="G2374" s="2">
        <v>1</v>
      </c>
      <c r="H2374" s="3"/>
      <c r="I2374" s="68" t="str">
        <f>VLOOKUP(C2374,СПРАВОЧНИК!B:D,2,0)</f>
        <v>ЕВРОПА</v>
      </c>
      <c r="J2374" s="68" t="str">
        <f>VLOOKUP(C2374,СПРАВОЧНИК!B:D,3,0)</f>
        <v>ИНОМАРКИ</v>
      </c>
      <c r="K2374" s="69" t="str">
        <f>VLOOKUP(СВОД2023[[#This Row],[ФО]],СПРАВОЧНИК!H:P,2,0)</f>
        <v>Центральный ФО</v>
      </c>
    </row>
    <row r="2375" spans="1:11" x14ac:dyDescent="0.2">
      <c r="A2375" t="s">
        <v>649</v>
      </c>
      <c r="B2375" t="s">
        <v>645</v>
      </c>
      <c r="C2375" s="1" t="s">
        <v>16</v>
      </c>
      <c r="D2375" s="1" t="s">
        <v>17</v>
      </c>
      <c r="E2375" s="2"/>
      <c r="F2375" s="3"/>
      <c r="G2375" s="2"/>
      <c r="H2375" s="3">
        <v>2</v>
      </c>
      <c r="I2375" s="68" t="str">
        <f>VLOOKUP(C2375,СПРАВОЧНИК!B:D,2,0)</f>
        <v>ЕВРОПА</v>
      </c>
      <c r="J2375" s="68" t="str">
        <f>VLOOKUP(C2375,СПРАВОЧНИК!B:D,3,0)</f>
        <v>ИНОМАРКИ</v>
      </c>
      <c r="K2375" s="69" t="str">
        <f>VLOOKUP(СВОД2023[[#This Row],[ФО]],СПРАВОЧНИК!H:P,2,0)</f>
        <v>Центральный ФО</v>
      </c>
    </row>
    <row r="2376" spans="1:11" x14ac:dyDescent="0.2">
      <c r="A2376" t="s">
        <v>649</v>
      </c>
      <c r="B2376" t="s">
        <v>645</v>
      </c>
      <c r="C2376" s="1" t="s">
        <v>18</v>
      </c>
      <c r="D2376" s="1" t="s">
        <v>20</v>
      </c>
      <c r="E2376" s="2"/>
      <c r="F2376" s="3"/>
      <c r="G2376" s="2">
        <v>2</v>
      </c>
      <c r="H2376" s="3">
        <v>2</v>
      </c>
      <c r="I2376" s="68" t="str">
        <f>VLOOKUP(C2376,СПРАВОЧНИК!B:D,2,0)</f>
        <v>ЕВРОПА</v>
      </c>
      <c r="J2376" s="68" t="str">
        <f>VLOOKUP(C2376,СПРАВОЧНИК!B:D,3,0)</f>
        <v>ИНОМАРКИ</v>
      </c>
      <c r="K2376" s="69" t="str">
        <f>VLOOKUP(СВОД2023[[#This Row],[ФО]],СПРАВОЧНИК!H:P,2,0)</f>
        <v>Центральный ФО</v>
      </c>
    </row>
    <row r="2377" spans="1:11" x14ac:dyDescent="0.2">
      <c r="A2377" t="s">
        <v>649</v>
      </c>
      <c r="B2377" t="s">
        <v>645</v>
      </c>
      <c r="C2377" s="1" t="s">
        <v>21</v>
      </c>
      <c r="D2377" s="1" t="s">
        <v>989</v>
      </c>
      <c r="E2377" s="2">
        <v>3</v>
      </c>
      <c r="F2377" s="3">
        <v>4</v>
      </c>
      <c r="G2377" s="2">
        <v>18</v>
      </c>
      <c r="H2377" s="3">
        <v>59</v>
      </c>
      <c r="I2377" s="68" t="str">
        <f>VLOOKUP(C2377,СПРАВОЧНИК!B:D,2,0)</f>
        <v>ЕВРОПА</v>
      </c>
      <c r="J2377" s="68" t="str">
        <f>VLOOKUP(C2377,СПРАВОЧНИК!B:D,3,0)</f>
        <v>ИНОМАРКИ</v>
      </c>
      <c r="K2377" s="69" t="str">
        <f>VLOOKUP(СВОД2023[[#This Row],[ФО]],СПРАВОЧНИК!H:P,2,0)</f>
        <v>Центральный ФО</v>
      </c>
    </row>
    <row r="2378" spans="1:11" x14ac:dyDescent="0.2">
      <c r="A2378" t="s">
        <v>649</v>
      </c>
      <c r="B2378" t="s">
        <v>645</v>
      </c>
      <c r="C2378" s="1" t="s">
        <v>21</v>
      </c>
      <c r="D2378" s="1" t="s">
        <v>990</v>
      </c>
      <c r="E2378" s="2"/>
      <c r="F2378" s="3">
        <v>1</v>
      </c>
      <c r="G2378" s="2">
        <v>2</v>
      </c>
      <c r="H2378" s="3">
        <v>14</v>
      </c>
      <c r="I2378" s="68" t="str">
        <f>VLOOKUP(C2378,СПРАВОЧНИК!B:D,2,0)</f>
        <v>ЕВРОПА</v>
      </c>
      <c r="J2378" s="68" t="str">
        <f>VLOOKUP(C2378,СПРАВОЧНИК!B:D,3,0)</f>
        <v>ИНОМАРКИ</v>
      </c>
      <c r="K2378" s="69" t="str">
        <f>VLOOKUP(СВОД2023[[#This Row],[ФО]],СПРАВОЧНИК!H:P,2,0)</f>
        <v>Центральный ФО</v>
      </c>
    </row>
    <row r="2379" spans="1:11" x14ac:dyDescent="0.2">
      <c r="A2379" t="s">
        <v>649</v>
      </c>
      <c r="B2379" t="s">
        <v>645</v>
      </c>
      <c r="C2379" s="1" t="s">
        <v>21</v>
      </c>
      <c r="D2379" s="1" t="s">
        <v>991</v>
      </c>
      <c r="E2379" s="2">
        <v>9</v>
      </c>
      <c r="F2379" s="3">
        <v>15</v>
      </c>
      <c r="G2379" s="2">
        <v>47</v>
      </c>
      <c r="H2379" s="3">
        <v>141</v>
      </c>
      <c r="I2379" s="68" t="str">
        <f>VLOOKUP(C2379,СПРАВОЧНИК!B:D,2,0)</f>
        <v>ЕВРОПА</v>
      </c>
      <c r="J2379" s="68" t="str">
        <f>VLOOKUP(C2379,СПРАВОЧНИК!B:D,3,0)</f>
        <v>ИНОМАРКИ</v>
      </c>
      <c r="K2379" s="69" t="str">
        <f>VLOOKUP(СВОД2023[[#This Row],[ФО]],СПРАВОЧНИК!H:P,2,0)</f>
        <v>Центральный ФО</v>
      </c>
    </row>
    <row r="2380" spans="1:11" x14ac:dyDescent="0.2">
      <c r="A2380" t="s">
        <v>649</v>
      </c>
      <c r="B2380" t="s">
        <v>645</v>
      </c>
      <c r="C2380" s="1" t="s">
        <v>21</v>
      </c>
      <c r="D2380" s="1" t="s">
        <v>992</v>
      </c>
      <c r="E2380" s="2">
        <v>6</v>
      </c>
      <c r="F2380" s="3">
        <v>10</v>
      </c>
      <c r="G2380" s="2">
        <v>26</v>
      </c>
      <c r="H2380" s="3">
        <v>93</v>
      </c>
      <c r="I2380" s="68" t="str">
        <f>VLOOKUP(C2380,СПРАВОЧНИК!B:D,2,0)</f>
        <v>ЕВРОПА</v>
      </c>
      <c r="J2380" s="68" t="str">
        <f>VLOOKUP(C2380,СПРАВОЧНИК!B:D,3,0)</f>
        <v>ИНОМАРКИ</v>
      </c>
      <c r="K2380" s="69" t="str">
        <f>VLOOKUP(СВОД2023[[#This Row],[ФО]],СПРАВОЧНИК!H:P,2,0)</f>
        <v>Центральный ФО</v>
      </c>
    </row>
    <row r="2381" spans="1:11" x14ac:dyDescent="0.2">
      <c r="A2381" t="s">
        <v>649</v>
      </c>
      <c r="B2381" t="s">
        <v>645</v>
      </c>
      <c r="C2381" s="1" t="s">
        <v>21</v>
      </c>
      <c r="D2381" s="1" t="s">
        <v>916</v>
      </c>
      <c r="E2381" s="2">
        <v>20</v>
      </c>
      <c r="F2381" s="3">
        <v>22</v>
      </c>
      <c r="G2381" s="2">
        <v>68</v>
      </c>
      <c r="H2381" s="3">
        <v>241</v>
      </c>
      <c r="I2381" s="68" t="str">
        <f>VLOOKUP(C2381,СПРАВОЧНИК!B:D,2,0)</f>
        <v>ЕВРОПА</v>
      </c>
      <c r="J2381" s="68" t="str">
        <f>VLOOKUP(C2381,СПРАВОЧНИК!B:D,3,0)</f>
        <v>ИНОМАРКИ</v>
      </c>
      <c r="K2381" s="69" t="str">
        <f>VLOOKUP(СВОД2023[[#This Row],[ФО]],СПРАВОЧНИК!H:P,2,0)</f>
        <v>Центральный ФО</v>
      </c>
    </row>
    <row r="2382" spans="1:11" x14ac:dyDescent="0.2">
      <c r="A2382" t="s">
        <v>649</v>
      </c>
      <c r="B2382" t="s">
        <v>645</v>
      </c>
      <c r="C2382" s="1" t="s">
        <v>21</v>
      </c>
      <c r="D2382" s="1" t="s">
        <v>993</v>
      </c>
      <c r="E2382" s="2">
        <v>4</v>
      </c>
      <c r="F2382" s="3"/>
      <c r="G2382" s="2">
        <v>11</v>
      </c>
      <c r="H2382" s="3">
        <v>44</v>
      </c>
      <c r="I2382" s="68" t="str">
        <f>VLOOKUP(C2382,СПРАВОЧНИК!B:D,2,0)</f>
        <v>ЕВРОПА</v>
      </c>
      <c r="J2382" s="68" t="str">
        <f>VLOOKUP(C2382,СПРАВОЧНИК!B:D,3,0)</f>
        <v>ИНОМАРКИ</v>
      </c>
      <c r="K2382" s="69" t="str">
        <f>VLOOKUP(СВОД2023[[#This Row],[ФО]],СПРАВОЧНИК!H:P,2,0)</f>
        <v>Центральный ФО</v>
      </c>
    </row>
    <row r="2383" spans="1:11" x14ac:dyDescent="0.2">
      <c r="A2383" t="s">
        <v>649</v>
      </c>
      <c r="B2383" t="s">
        <v>645</v>
      </c>
      <c r="C2383" s="1" t="s">
        <v>21</v>
      </c>
      <c r="D2383" s="1" t="s">
        <v>917</v>
      </c>
      <c r="E2383" s="2">
        <v>4</v>
      </c>
      <c r="F2383" s="3">
        <v>7</v>
      </c>
      <c r="G2383" s="2">
        <v>46</v>
      </c>
      <c r="H2383" s="3">
        <v>50</v>
      </c>
      <c r="I2383" s="68" t="str">
        <f>VLOOKUP(C2383,СПРАВОЧНИК!B:D,2,0)</f>
        <v>ЕВРОПА</v>
      </c>
      <c r="J2383" s="68" t="str">
        <f>VLOOKUP(C2383,СПРАВОЧНИК!B:D,3,0)</f>
        <v>ИНОМАРКИ</v>
      </c>
      <c r="K2383" s="69" t="str">
        <f>VLOOKUP(СВОД2023[[#This Row],[ФО]],СПРАВОЧНИК!H:P,2,0)</f>
        <v>Центральный ФО</v>
      </c>
    </row>
    <row r="2384" spans="1:11" x14ac:dyDescent="0.2">
      <c r="A2384" t="s">
        <v>649</v>
      </c>
      <c r="B2384" t="s">
        <v>645</v>
      </c>
      <c r="C2384" s="1" t="s">
        <v>21</v>
      </c>
      <c r="D2384" s="1" t="s">
        <v>918</v>
      </c>
      <c r="E2384" s="2">
        <v>8</v>
      </c>
      <c r="F2384" s="3">
        <v>7</v>
      </c>
      <c r="G2384" s="2">
        <v>58</v>
      </c>
      <c r="H2384" s="3">
        <v>97</v>
      </c>
      <c r="I2384" s="68" t="str">
        <f>VLOOKUP(C2384,СПРАВОЧНИК!B:D,2,0)</f>
        <v>ЕВРОПА</v>
      </c>
      <c r="J2384" s="68" t="str">
        <f>VLOOKUP(C2384,СПРАВОЧНИК!B:D,3,0)</f>
        <v>ИНОМАРКИ</v>
      </c>
      <c r="K2384" s="69" t="str">
        <f>VLOOKUP(СВОД2023[[#This Row],[ФО]],СПРАВОЧНИК!H:P,2,0)</f>
        <v>Центральный ФО</v>
      </c>
    </row>
    <row r="2385" spans="1:11" x14ac:dyDescent="0.2">
      <c r="A2385" t="s">
        <v>649</v>
      </c>
      <c r="B2385" t="s">
        <v>645</v>
      </c>
      <c r="C2385" s="1" t="s">
        <v>21</v>
      </c>
      <c r="D2385" s="1" t="s">
        <v>919</v>
      </c>
      <c r="E2385" s="2"/>
      <c r="F2385" s="3"/>
      <c r="G2385" s="2">
        <v>1</v>
      </c>
      <c r="H2385" s="3">
        <v>1</v>
      </c>
      <c r="I2385" s="68" t="str">
        <f>VLOOKUP(C2385,СПРАВОЧНИК!B:D,2,0)</f>
        <v>ЕВРОПА</v>
      </c>
      <c r="J2385" s="68" t="str">
        <f>VLOOKUP(C2385,СПРАВОЧНИК!B:D,3,0)</f>
        <v>ИНОМАРКИ</v>
      </c>
      <c r="K2385" s="69" t="str">
        <f>VLOOKUP(СВОД2023[[#This Row],[ФО]],СПРАВОЧНИК!H:P,2,0)</f>
        <v>Центральный ФО</v>
      </c>
    </row>
    <row r="2386" spans="1:11" x14ac:dyDescent="0.2">
      <c r="A2386" t="s">
        <v>649</v>
      </c>
      <c r="B2386" t="s">
        <v>645</v>
      </c>
      <c r="C2386" s="1" t="s">
        <v>21</v>
      </c>
      <c r="D2386" s="1" t="s">
        <v>1042</v>
      </c>
      <c r="E2386" s="2">
        <v>1</v>
      </c>
      <c r="F2386" s="3"/>
      <c r="G2386" s="2">
        <v>4</v>
      </c>
      <c r="H2386" s="3"/>
      <c r="I2386" s="68" t="str">
        <f>VLOOKUP(C2386,СПРАВОЧНИК!B:D,2,0)</f>
        <v>ЕВРОПА</v>
      </c>
      <c r="J2386" s="68" t="str">
        <f>VLOOKUP(C2386,СПРАВОЧНИК!B:D,3,0)</f>
        <v>ИНОМАРКИ</v>
      </c>
      <c r="K2386" s="69" t="str">
        <f>VLOOKUP(СВОД2023[[#This Row],[ФО]],СПРАВОЧНИК!H:P,2,0)</f>
        <v>Центральный ФО</v>
      </c>
    </row>
    <row r="2387" spans="1:11" x14ac:dyDescent="0.2">
      <c r="A2387" t="s">
        <v>649</v>
      </c>
      <c r="B2387" t="s">
        <v>645</v>
      </c>
      <c r="C2387" s="1" t="s">
        <v>21</v>
      </c>
      <c r="D2387" s="1" t="s">
        <v>994</v>
      </c>
      <c r="E2387" s="2">
        <v>8</v>
      </c>
      <c r="F2387" s="3">
        <v>2</v>
      </c>
      <c r="G2387" s="2">
        <v>33</v>
      </c>
      <c r="H2387" s="3">
        <v>56</v>
      </c>
      <c r="I2387" s="68" t="str">
        <f>VLOOKUP(C2387,СПРАВОЧНИК!B:D,2,0)</f>
        <v>ЕВРОПА</v>
      </c>
      <c r="J2387" s="68" t="str">
        <f>VLOOKUP(C2387,СПРАВОЧНИК!B:D,3,0)</f>
        <v>ИНОМАРКИ</v>
      </c>
      <c r="K2387" s="69" t="str">
        <f>VLOOKUP(СВОД2023[[#This Row],[ФО]],СПРАВОЧНИК!H:P,2,0)</f>
        <v>Центральный ФО</v>
      </c>
    </row>
    <row r="2388" spans="1:11" x14ac:dyDescent="0.2">
      <c r="A2388" t="s">
        <v>649</v>
      </c>
      <c r="B2388" t="s">
        <v>645</v>
      </c>
      <c r="C2388" s="1" t="s">
        <v>21</v>
      </c>
      <c r="D2388" s="1" t="s">
        <v>1079</v>
      </c>
      <c r="E2388" s="2"/>
      <c r="F2388" s="3">
        <v>2</v>
      </c>
      <c r="G2388" s="2">
        <v>2</v>
      </c>
      <c r="H2388" s="3">
        <v>5</v>
      </c>
      <c r="I2388" s="68" t="str">
        <f>VLOOKUP(C2388,СПРАВОЧНИК!B:D,2,0)</f>
        <v>ЕВРОПА</v>
      </c>
      <c r="J2388" s="68" t="str">
        <f>VLOOKUP(C2388,СПРАВОЧНИК!B:D,3,0)</f>
        <v>ИНОМАРКИ</v>
      </c>
      <c r="K2388" s="69" t="str">
        <f>VLOOKUP(СВОД2023[[#This Row],[ФО]],СПРАВОЧНИК!H:P,2,0)</f>
        <v>Центральный ФО</v>
      </c>
    </row>
    <row r="2389" spans="1:11" x14ac:dyDescent="0.2">
      <c r="A2389" t="s">
        <v>649</v>
      </c>
      <c r="B2389" t="s">
        <v>645</v>
      </c>
      <c r="C2389" s="1" t="s">
        <v>21</v>
      </c>
      <c r="D2389" s="1" t="s">
        <v>920</v>
      </c>
      <c r="E2389" s="2">
        <v>44</v>
      </c>
      <c r="F2389" s="3">
        <v>22</v>
      </c>
      <c r="G2389" s="2">
        <v>170</v>
      </c>
      <c r="H2389" s="3">
        <v>378</v>
      </c>
      <c r="I2389" s="68" t="str">
        <f>VLOOKUP(C2389,СПРАВОЧНИК!B:D,2,0)</f>
        <v>ЕВРОПА</v>
      </c>
      <c r="J2389" s="68" t="str">
        <f>VLOOKUP(C2389,СПРАВОЧНИК!B:D,3,0)</f>
        <v>ИНОМАРКИ</v>
      </c>
      <c r="K2389" s="69" t="str">
        <f>VLOOKUP(СВОД2023[[#This Row],[ФО]],СПРАВОЧНИК!H:P,2,0)</f>
        <v>Центральный ФО</v>
      </c>
    </row>
    <row r="2390" spans="1:11" x14ac:dyDescent="0.2">
      <c r="A2390" t="s">
        <v>649</v>
      </c>
      <c r="B2390" t="s">
        <v>645</v>
      </c>
      <c r="C2390" s="1" t="s">
        <v>21</v>
      </c>
      <c r="D2390" s="1" t="s">
        <v>921</v>
      </c>
      <c r="E2390" s="2">
        <v>32</v>
      </c>
      <c r="F2390" s="3">
        <v>13</v>
      </c>
      <c r="G2390" s="2">
        <v>154</v>
      </c>
      <c r="H2390" s="3">
        <v>213</v>
      </c>
      <c r="I2390" s="68" t="str">
        <f>VLOOKUP(C2390,СПРАВОЧНИК!B:D,2,0)</f>
        <v>ЕВРОПА</v>
      </c>
      <c r="J2390" s="68" t="str">
        <f>VLOOKUP(C2390,СПРАВОЧНИК!B:D,3,0)</f>
        <v>ИНОМАРКИ</v>
      </c>
      <c r="K2390" s="69" t="str">
        <f>VLOOKUP(СВОД2023[[#This Row],[ФО]],СПРАВОЧНИК!H:P,2,0)</f>
        <v>Центральный ФО</v>
      </c>
    </row>
    <row r="2391" spans="1:11" x14ac:dyDescent="0.2">
      <c r="A2391" t="s">
        <v>649</v>
      </c>
      <c r="B2391" t="s">
        <v>645</v>
      </c>
      <c r="C2391" s="1" t="s">
        <v>21</v>
      </c>
      <c r="D2391" s="1" t="s">
        <v>922</v>
      </c>
      <c r="E2391" s="2">
        <v>38</v>
      </c>
      <c r="F2391" s="3">
        <v>19</v>
      </c>
      <c r="G2391" s="2">
        <v>152</v>
      </c>
      <c r="H2391" s="3">
        <v>179</v>
      </c>
      <c r="I2391" s="68" t="str">
        <f>VLOOKUP(C2391,СПРАВОЧНИК!B:D,2,0)</f>
        <v>ЕВРОПА</v>
      </c>
      <c r="J2391" s="68" t="str">
        <f>VLOOKUP(C2391,СПРАВОЧНИК!B:D,3,0)</f>
        <v>ИНОМАРКИ</v>
      </c>
      <c r="K2391" s="69" t="str">
        <f>VLOOKUP(СВОД2023[[#This Row],[ФО]],СПРАВОЧНИК!H:P,2,0)</f>
        <v>Центральный ФО</v>
      </c>
    </row>
    <row r="2392" spans="1:11" x14ac:dyDescent="0.2">
      <c r="A2392" t="s">
        <v>649</v>
      </c>
      <c r="B2392" t="s">
        <v>645</v>
      </c>
      <c r="C2392" s="1" t="s">
        <v>21</v>
      </c>
      <c r="D2392" s="1" t="s">
        <v>1080</v>
      </c>
      <c r="E2392" s="2"/>
      <c r="F2392" s="3"/>
      <c r="G2392" s="2">
        <v>1</v>
      </c>
      <c r="H2392" s="3"/>
      <c r="I2392" s="68" t="str">
        <f>VLOOKUP(C2392,СПРАВОЧНИК!B:D,2,0)</f>
        <v>ЕВРОПА</v>
      </c>
      <c r="J2392" s="68" t="str">
        <f>VLOOKUP(C2392,СПРАВОЧНИК!B:D,3,0)</f>
        <v>ИНОМАРКИ</v>
      </c>
      <c r="K2392" s="69" t="str">
        <f>VLOOKUP(СВОД2023[[#This Row],[ФО]],СПРАВОЧНИК!H:P,2,0)</f>
        <v>Центральный ФО</v>
      </c>
    </row>
    <row r="2393" spans="1:11" x14ac:dyDescent="0.2">
      <c r="A2393" t="s">
        <v>649</v>
      </c>
      <c r="B2393" t="s">
        <v>645</v>
      </c>
      <c r="C2393" s="1" t="s">
        <v>21</v>
      </c>
      <c r="D2393" s="1" t="s">
        <v>1043</v>
      </c>
      <c r="E2393" s="2"/>
      <c r="F2393" s="3"/>
      <c r="G2393" s="2">
        <v>1</v>
      </c>
      <c r="H2393" s="3"/>
      <c r="I2393" s="68" t="str">
        <f>VLOOKUP(C2393,СПРАВОЧНИК!B:D,2,0)</f>
        <v>ЕВРОПА</v>
      </c>
      <c r="J2393" s="68" t="str">
        <f>VLOOKUP(C2393,СПРАВОЧНИК!B:D,3,0)</f>
        <v>ИНОМАРКИ</v>
      </c>
      <c r="K2393" s="69" t="str">
        <f>VLOOKUP(СВОД2023[[#This Row],[ФО]],СПРАВОЧНИК!H:P,2,0)</f>
        <v>Центральный ФО</v>
      </c>
    </row>
    <row r="2394" spans="1:11" x14ac:dyDescent="0.2">
      <c r="A2394" t="s">
        <v>649</v>
      </c>
      <c r="B2394" t="s">
        <v>645</v>
      </c>
      <c r="C2394" s="1" t="s">
        <v>21</v>
      </c>
      <c r="D2394" s="1" t="s">
        <v>923</v>
      </c>
      <c r="E2394" s="2">
        <v>5</v>
      </c>
      <c r="F2394" s="3">
        <v>1</v>
      </c>
      <c r="G2394" s="2">
        <v>17</v>
      </c>
      <c r="H2394" s="3">
        <v>13</v>
      </c>
      <c r="I2394" s="68" t="str">
        <f>VLOOKUP(C2394,СПРАВОЧНИК!B:D,2,0)</f>
        <v>ЕВРОПА</v>
      </c>
      <c r="J2394" s="68" t="str">
        <f>VLOOKUP(C2394,СПРАВОЧНИК!B:D,3,0)</f>
        <v>ИНОМАРКИ</v>
      </c>
      <c r="K2394" s="69" t="str">
        <f>VLOOKUP(СВОД2023[[#This Row],[ФО]],СПРАВОЧНИК!H:P,2,0)</f>
        <v>Центральный ФО</v>
      </c>
    </row>
    <row r="2395" spans="1:11" x14ac:dyDescent="0.2">
      <c r="A2395" t="s">
        <v>649</v>
      </c>
      <c r="B2395" t="s">
        <v>645</v>
      </c>
      <c r="C2395" s="1" t="s">
        <v>21</v>
      </c>
      <c r="D2395" s="1" t="s">
        <v>1044</v>
      </c>
      <c r="E2395" s="2">
        <v>1</v>
      </c>
      <c r="F2395" s="3"/>
      <c r="G2395" s="2">
        <v>2</v>
      </c>
      <c r="H2395" s="3"/>
      <c r="I2395" s="68" t="str">
        <f>VLOOKUP(C2395,СПРАВОЧНИК!B:D,2,0)</f>
        <v>ЕВРОПА</v>
      </c>
      <c r="J2395" s="68" t="str">
        <f>VLOOKUP(C2395,СПРАВОЧНИК!B:D,3,0)</f>
        <v>ИНОМАРКИ</v>
      </c>
      <c r="K2395" s="69" t="str">
        <f>VLOOKUP(СВОД2023[[#This Row],[ФО]],СПРАВОЧНИК!H:P,2,0)</f>
        <v>Центральный ФО</v>
      </c>
    </row>
    <row r="2396" spans="1:11" x14ac:dyDescent="0.2">
      <c r="A2396" t="s">
        <v>649</v>
      </c>
      <c r="B2396" t="s">
        <v>645</v>
      </c>
      <c r="C2396" s="1" t="s">
        <v>21</v>
      </c>
      <c r="D2396" s="1" t="s">
        <v>1045</v>
      </c>
      <c r="E2396" s="2"/>
      <c r="F2396" s="3">
        <v>1</v>
      </c>
      <c r="G2396" s="2"/>
      <c r="H2396" s="3">
        <v>6</v>
      </c>
      <c r="I2396" s="68" t="str">
        <f>VLOOKUP(C2396,СПРАВОЧНИК!B:D,2,0)</f>
        <v>ЕВРОПА</v>
      </c>
      <c r="J2396" s="68" t="str">
        <f>VLOOKUP(C2396,СПРАВОЧНИК!B:D,3,0)</f>
        <v>ИНОМАРКИ</v>
      </c>
      <c r="K2396" s="69" t="str">
        <f>VLOOKUP(СВОД2023[[#This Row],[ФО]],СПРАВОЧНИК!H:P,2,0)</f>
        <v>Центральный ФО</v>
      </c>
    </row>
    <row r="2397" spans="1:11" x14ac:dyDescent="0.2">
      <c r="A2397" t="s">
        <v>649</v>
      </c>
      <c r="B2397" t="s">
        <v>645</v>
      </c>
      <c r="C2397" s="1" t="s">
        <v>21</v>
      </c>
      <c r="D2397" s="1" t="s">
        <v>995</v>
      </c>
      <c r="E2397" s="2"/>
      <c r="F2397" s="3">
        <v>3</v>
      </c>
      <c r="G2397" s="2">
        <v>2</v>
      </c>
      <c r="H2397" s="3">
        <v>9</v>
      </c>
      <c r="I2397" s="68" t="str">
        <f>VLOOKUP(C2397,СПРАВОЧНИК!B:D,2,0)</f>
        <v>ЕВРОПА</v>
      </c>
      <c r="J2397" s="68" t="str">
        <f>VLOOKUP(C2397,СПРАВОЧНИК!B:D,3,0)</f>
        <v>ИНОМАРКИ</v>
      </c>
      <c r="K2397" s="69" t="str">
        <f>VLOOKUP(СВОД2023[[#This Row],[ФО]],СПРАВОЧНИК!H:P,2,0)</f>
        <v>Центральный ФО</v>
      </c>
    </row>
    <row r="2398" spans="1:11" x14ac:dyDescent="0.2">
      <c r="A2398" t="s">
        <v>649</v>
      </c>
      <c r="B2398" t="s">
        <v>645</v>
      </c>
      <c r="C2398" s="1" t="s">
        <v>21</v>
      </c>
      <c r="D2398" s="1" t="s">
        <v>996</v>
      </c>
      <c r="E2398" s="2">
        <v>2</v>
      </c>
      <c r="F2398" s="3">
        <v>2</v>
      </c>
      <c r="G2398" s="2">
        <v>9</v>
      </c>
      <c r="H2398" s="3">
        <v>14</v>
      </c>
      <c r="I2398" s="68" t="str">
        <f>VLOOKUP(C2398,СПРАВОЧНИК!B:D,2,0)</f>
        <v>ЕВРОПА</v>
      </c>
      <c r="J2398" s="68" t="str">
        <f>VLOOKUP(C2398,СПРАВОЧНИК!B:D,3,0)</f>
        <v>ИНОМАРКИ</v>
      </c>
      <c r="K2398" s="69" t="str">
        <f>VLOOKUP(СВОД2023[[#This Row],[ФО]],СПРАВОЧНИК!H:P,2,0)</f>
        <v>Центральный ФО</v>
      </c>
    </row>
    <row r="2399" spans="1:11" x14ac:dyDescent="0.2">
      <c r="A2399" t="s">
        <v>649</v>
      </c>
      <c r="B2399" t="s">
        <v>645</v>
      </c>
      <c r="C2399" s="1" t="s">
        <v>21</v>
      </c>
      <c r="D2399" s="1" t="s">
        <v>997</v>
      </c>
      <c r="E2399" s="2">
        <v>2</v>
      </c>
      <c r="F2399" s="3">
        <v>1</v>
      </c>
      <c r="G2399" s="2">
        <v>4</v>
      </c>
      <c r="H2399" s="3">
        <v>5</v>
      </c>
      <c r="I2399" s="68" t="str">
        <f>VLOOKUP(C2399,СПРАВОЧНИК!B:D,2,0)</f>
        <v>ЕВРОПА</v>
      </c>
      <c r="J2399" s="68" t="str">
        <f>VLOOKUP(C2399,СПРАВОЧНИК!B:D,3,0)</f>
        <v>ИНОМАРКИ</v>
      </c>
      <c r="K2399" s="69" t="str">
        <f>VLOOKUP(СВОД2023[[#This Row],[ФО]],СПРАВОЧНИК!H:P,2,0)</f>
        <v>Центральный ФО</v>
      </c>
    </row>
    <row r="2400" spans="1:11" x14ac:dyDescent="0.2">
      <c r="A2400" t="s">
        <v>649</v>
      </c>
      <c r="B2400" t="s">
        <v>645</v>
      </c>
      <c r="C2400" s="1" t="s">
        <v>21</v>
      </c>
      <c r="D2400" s="1" t="s">
        <v>1081</v>
      </c>
      <c r="E2400" s="2"/>
      <c r="F2400" s="3"/>
      <c r="G2400" s="2">
        <v>1</v>
      </c>
      <c r="H2400" s="3"/>
      <c r="I2400" s="68" t="str">
        <f>VLOOKUP(C2400,СПРАВОЧНИК!B:D,2,0)</f>
        <v>ЕВРОПА</v>
      </c>
      <c r="J2400" s="68" t="str">
        <f>VLOOKUP(C2400,СПРАВОЧНИК!B:D,3,0)</f>
        <v>ИНОМАРКИ</v>
      </c>
      <c r="K2400" s="69" t="str">
        <f>VLOOKUP(СВОД2023[[#This Row],[ФО]],СПРАВОЧНИК!H:P,2,0)</f>
        <v>Центральный ФО</v>
      </c>
    </row>
    <row r="2401" spans="1:11" x14ac:dyDescent="0.2">
      <c r="A2401" t="s">
        <v>649</v>
      </c>
      <c r="B2401" t="s">
        <v>645</v>
      </c>
      <c r="C2401" s="1" t="s">
        <v>21</v>
      </c>
      <c r="D2401" s="1" t="s">
        <v>1082</v>
      </c>
      <c r="E2401" s="2"/>
      <c r="F2401" s="3"/>
      <c r="G2401" s="2">
        <v>1</v>
      </c>
      <c r="H2401" s="3"/>
      <c r="I2401" s="68" t="str">
        <f>VLOOKUP(C2401,СПРАВОЧНИК!B:D,2,0)</f>
        <v>ЕВРОПА</v>
      </c>
      <c r="J2401" s="68" t="str">
        <f>VLOOKUP(C2401,СПРАВОЧНИК!B:D,3,0)</f>
        <v>ИНОМАРКИ</v>
      </c>
      <c r="K2401" s="69" t="str">
        <f>VLOOKUP(СВОД2023[[#This Row],[ФО]],СПРАВОЧНИК!H:P,2,0)</f>
        <v>Центральный ФО</v>
      </c>
    </row>
    <row r="2402" spans="1:11" x14ac:dyDescent="0.2">
      <c r="A2402" t="s">
        <v>649</v>
      </c>
      <c r="B2402" t="s">
        <v>645</v>
      </c>
      <c r="C2402" s="1" t="s">
        <v>21</v>
      </c>
      <c r="D2402" s="1" t="s">
        <v>1046</v>
      </c>
      <c r="E2402" s="2"/>
      <c r="F2402" s="3"/>
      <c r="G2402" s="2">
        <v>2</v>
      </c>
      <c r="H2402" s="3">
        <v>1</v>
      </c>
      <c r="I2402" s="68" t="str">
        <f>VLOOKUP(C2402,СПРАВОЧНИК!B:D,2,0)</f>
        <v>ЕВРОПА</v>
      </c>
      <c r="J2402" s="68" t="str">
        <f>VLOOKUP(C2402,СПРАВОЧНИК!B:D,3,0)</f>
        <v>ИНОМАРКИ</v>
      </c>
      <c r="K2402" s="69" t="str">
        <f>VLOOKUP(СВОД2023[[#This Row],[ФО]],СПРАВОЧНИК!H:P,2,0)</f>
        <v>Центральный ФО</v>
      </c>
    </row>
    <row r="2403" spans="1:11" x14ac:dyDescent="0.2">
      <c r="A2403" t="s">
        <v>649</v>
      </c>
      <c r="B2403" t="s">
        <v>645</v>
      </c>
      <c r="C2403" s="1" t="s">
        <v>21</v>
      </c>
      <c r="D2403" s="1" t="s">
        <v>1047</v>
      </c>
      <c r="E2403" s="2">
        <v>1</v>
      </c>
      <c r="F2403" s="3"/>
      <c r="G2403" s="2">
        <v>1</v>
      </c>
      <c r="H2403" s="3">
        <v>1</v>
      </c>
      <c r="I2403" s="68" t="str">
        <f>VLOOKUP(C2403,СПРАВОЧНИК!B:D,2,0)</f>
        <v>ЕВРОПА</v>
      </c>
      <c r="J2403" s="68" t="str">
        <f>VLOOKUP(C2403,СПРАВОЧНИК!B:D,3,0)</f>
        <v>ИНОМАРКИ</v>
      </c>
      <c r="K2403" s="69" t="str">
        <f>VLOOKUP(СВОД2023[[#This Row],[ФО]],СПРАВОЧНИК!H:P,2,0)</f>
        <v>Центральный ФО</v>
      </c>
    </row>
    <row r="2404" spans="1:11" x14ac:dyDescent="0.2">
      <c r="A2404" t="s">
        <v>649</v>
      </c>
      <c r="B2404" t="s">
        <v>645</v>
      </c>
      <c r="C2404" s="1" t="s">
        <v>21</v>
      </c>
      <c r="D2404" s="1" t="s">
        <v>998</v>
      </c>
      <c r="E2404" s="2"/>
      <c r="F2404" s="3"/>
      <c r="G2404" s="2">
        <v>4</v>
      </c>
      <c r="H2404" s="3">
        <v>5</v>
      </c>
      <c r="I2404" s="68" t="str">
        <f>VLOOKUP(C2404,СПРАВОЧНИК!B:D,2,0)</f>
        <v>ЕВРОПА</v>
      </c>
      <c r="J2404" s="68" t="str">
        <f>VLOOKUP(C2404,СПРАВОЧНИК!B:D,3,0)</f>
        <v>ИНОМАРКИ</v>
      </c>
      <c r="K2404" s="69" t="str">
        <f>VLOOKUP(СВОД2023[[#This Row],[ФО]],СПРАВОЧНИК!H:P,2,0)</f>
        <v>Центральный ФО</v>
      </c>
    </row>
    <row r="2405" spans="1:11" x14ac:dyDescent="0.2">
      <c r="A2405" t="s">
        <v>649</v>
      </c>
      <c r="B2405" t="s">
        <v>645</v>
      </c>
      <c r="C2405" s="1" t="s">
        <v>21</v>
      </c>
      <c r="D2405" s="1" t="s">
        <v>924</v>
      </c>
      <c r="E2405" s="2">
        <v>1</v>
      </c>
      <c r="F2405" s="3"/>
      <c r="G2405" s="2">
        <v>3</v>
      </c>
      <c r="H2405" s="3">
        <v>1</v>
      </c>
      <c r="I2405" s="68" t="str">
        <f>VLOOKUP(C2405,СПРАВОЧНИК!B:D,2,0)</f>
        <v>ЕВРОПА</v>
      </c>
      <c r="J2405" s="68" t="str">
        <f>VLOOKUP(C2405,СПРАВОЧНИК!B:D,3,0)</f>
        <v>ИНОМАРКИ</v>
      </c>
      <c r="K2405" s="69" t="str">
        <f>VLOOKUP(СВОД2023[[#This Row],[ФО]],СПРАВОЧНИК!H:P,2,0)</f>
        <v>Центральный ФО</v>
      </c>
    </row>
    <row r="2406" spans="1:11" x14ac:dyDescent="0.2">
      <c r="A2406" t="s">
        <v>649</v>
      </c>
      <c r="B2406" t="s">
        <v>645</v>
      </c>
      <c r="C2406" s="1" t="s">
        <v>21</v>
      </c>
      <c r="D2406" s="1" t="s">
        <v>999</v>
      </c>
      <c r="E2406" s="2"/>
      <c r="F2406" s="3">
        <v>1</v>
      </c>
      <c r="G2406" s="2">
        <v>5</v>
      </c>
      <c r="H2406" s="3">
        <v>5</v>
      </c>
      <c r="I2406" s="68" t="str">
        <f>VLOOKUP(C2406,СПРАВОЧНИК!B:D,2,0)</f>
        <v>ЕВРОПА</v>
      </c>
      <c r="J2406" s="68" t="str">
        <f>VLOOKUP(C2406,СПРАВОЧНИК!B:D,3,0)</f>
        <v>ИНОМАРКИ</v>
      </c>
      <c r="K2406" s="69" t="str">
        <f>VLOOKUP(СВОД2023[[#This Row],[ФО]],СПРАВОЧНИК!H:P,2,0)</f>
        <v>Центральный ФО</v>
      </c>
    </row>
    <row r="2407" spans="1:11" x14ac:dyDescent="0.2">
      <c r="A2407" t="s">
        <v>649</v>
      </c>
      <c r="B2407" t="s">
        <v>645</v>
      </c>
      <c r="C2407" s="1" t="s">
        <v>21</v>
      </c>
      <c r="D2407" s="1" t="s">
        <v>1000</v>
      </c>
      <c r="E2407" s="2"/>
      <c r="F2407" s="3">
        <v>1</v>
      </c>
      <c r="G2407" s="2">
        <v>4</v>
      </c>
      <c r="H2407" s="3">
        <v>3</v>
      </c>
      <c r="I2407" s="68" t="str">
        <f>VLOOKUP(C2407,СПРАВОЧНИК!B:D,2,0)</f>
        <v>ЕВРОПА</v>
      </c>
      <c r="J2407" s="68" t="str">
        <f>VLOOKUP(C2407,СПРАВОЧНИК!B:D,3,0)</f>
        <v>ИНОМАРКИ</v>
      </c>
      <c r="K2407" s="69" t="str">
        <f>VLOOKUP(СВОД2023[[#This Row],[ФО]],СПРАВОЧНИК!H:P,2,0)</f>
        <v>Центральный ФО</v>
      </c>
    </row>
    <row r="2408" spans="1:11" x14ac:dyDescent="0.2">
      <c r="A2408" t="s">
        <v>649</v>
      </c>
      <c r="B2408" t="s">
        <v>645</v>
      </c>
      <c r="C2408" s="1" t="s">
        <v>22</v>
      </c>
      <c r="D2408" s="1" t="s">
        <v>707</v>
      </c>
      <c r="E2408" s="2">
        <v>5</v>
      </c>
      <c r="F2408" s="3"/>
      <c r="G2408" s="2">
        <v>13</v>
      </c>
      <c r="H2408" s="3"/>
      <c r="I2408" s="68" t="str">
        <f>VLOOKUP(C2408,СПРАВОЧНИК!B:D,2,0)</f>
        <v>РОССИЯ</v>
      </c>
      <c r="J2408" s="68" t="str">
        <f>VLOOKUP(C2408,СПРАВОЧНИК!B:D,3,0)</f>
        <v>ОТЕЧЕСТВЕННЫЕ</v>
      </c>
      <c r="K2408" s="69" t="str">
        <f>VLOOKUP(СВОД2023[[#This Row],[ФО]],СПРАВОЧНИК!H:P,2,0)</f>
        <v>Центральный ФО</v>
      </c>
    </row>
    <row r="2409" spans="1:11" x14ac:dyDescent="0.2">
      <c r="A2409" t="s">
        <v>649</v>
      </c>
      <c r="B2409" t="s">
        <v>645</v>
      </c>
      <c r="C2409" s="1" t="s">
        <v>22</v>
      </c>
      <c r="D2409" s="1" t="s">
        <v>687</v>
      </c>
      <c r="E2409" s="2">
        <v>1</v>
      </c>
      <c r="F2409" s="3"/>
      <c r="G2409" s="2">
        <v>1</v>
      </c>
      <c r="H2409" s="3"/>
      <c r="I2409" s="68" t="str">
        <f>VLOOKUP(C2409,СПРАВОЧНИК!B:D,2,0)</f>
        <v>РОССИЯ</v>
      </c>
      <c r="J2409" s="68" t="str">
        <f>VLOOKUP(C2409,СПРАВОЧНИК!B:D,3,0)</f>
        <v>ОТЕЧЕСТВЕННЫЕ</v>
      </c>
      <c r="K2409" s="69" t="str">
        <f>VLOOKUP(СВОД2023[[#This Row],[ФО]],СПРАВОЧНИК!H:P,2,0)</f>
        <v>Центральный ФО</v>
      </c>
    </row>
    <row r="2410" spans="1:11" x14ac:dyDescent="0.2">
      <c r="A2410" t="s">
        <v>649</v>
      </c>
      <c r="B2410" t="s">
        <v>645</v>
      </c>
      <c r="C2410" s="1" t="s">
        <v>22</v>
      </c>
      <c r="D2410" s="1" t="s">
        <v>1083</v>
      </c>
      <c r="E2410" s="2">
        <v>1</v>
      </c>
      <c r="F2410" s="3"/>
      <c r="G2410" s="2">
        <v>1</v>
      </c>
      <c r="H2410" s="3"/>
      <c r="I2410" s="68" t="str">
        <f>VLOOKUP(C2410,СПРАВОЧНИК!B:D,2,0)</f>
        <v>РОССИЯ</v>
      </c>
      <c r="J2410" s="68" t="str">
        <f>VLOOKUP(C2410,СПРАВОЧНИК!B:D,3,0)</f>
        <v>ОТЕЧЕСТВЕННЫЕ</v>
      </c>
      <c r="K2410" s="69" t="str">
        <f>VLOOKUP(СВОД2023[[#This Row],[ФО]],СПРАВОЧНИК!H:P,2,0)</f>
        <v>Центральный ФО</v>
      </c>
    </row>
    <row r="2411" spans="1:11" x14ac:dyDescent="0.2">
      <c r="A2411" t="s">
        <v>649</v>
      </c>
      <c r="B2411" t="s">
        <v>645</v>
      </c>
      <c r="C2411" s="1" t="s">
        <v>22</v>
      </c>
      <c r="D2411" s="1" t="s">
        <v>23</v>
      </c>
      <c r="E2411" s="2">
        <v>26</v>
      </c>
      <c r="F2411" s="3">
        <v>22</v>
      </c>
      <c r="G2411" s="2">
        <v>55</v>
      </c>
      <c r="H2411" s="3">
        <v>35</v>
      </c>
      <c r="I2411" s="68" t="str">
        <f>VLOOKUP(C2411,СПРАВОЧНИК!B:D,2,0)</f>
        <v>РОССИЯ</v>
      </c>
      <c r="J2411" s="68" t="str">
        <f>VLOOKUP(C2411,СПРАВОЧНИК!B:D,3,0)</f>
        <v>ОТЕЧЕСТВЕННЫЕ</v>
      </c>
      <c r="K2411" s="69" t="str">
        <f>VLOOKUP(СВОД2023[[#This Row],[ФО]],СПРАВОЧНИК!H:P,2,0)</f>
        <v>Центральный ФО</v>
      </c>
    </row>
    <row r="2412" spans="1:11" x14ac:dyDescent="0.2">
      <c r="A2412" t="s">
        <v>649</v>
      </c>
      <c r="B2412" t="s">
        <v>645</v>
      </c>
      <c r="C2412" s="1" t="s">
        <v>24</v>
      </c>
      <c r="D2412" s="1" t="s">
        <v>25</v>
      </c>
      <c r="E2412" s="2">
        <v>15</v>
      </c>
      <c r="F2412" s="3"/>
      <c r="G2412" s="2">
        <v>29</v>
      </c>
      <c r="H2412" s="3"/>
      <c r="I2412" s="68" t="str">
        <f>VLOOKUP(C2412,СПРАВОЧНИК!B:D,2,0)</f>
        <v>КИТАЙ</v>
      </c>
      <c r="J2412" s="68" t="str">
        <f>VLOOKUP(C2412,СПРАВОЧНИК!B:D,3,0)</f>
        <v>ИНОМАРКИ</v>
      </c>
      <c r="K2412" s="69" t="str">
        <f>VLOOKUP(СВОД2023[[#This Row],[ФО]],СПРАВОЧНИК!H:P,2,0)</f>
        <v>Центральный ФО</v>
      </c>
    </row>
    <row r="2413" spans="1:11" x14ac:dyDescent="0.2">
      <c r="A2413" t="s">
        <v>649</v>
      </c>
      <c r="B2413" t="s">
        <v>645</v>
      </c>
      <c r="C2413" s="1" t="s">
        <v>908</v>
      </c>
      <c r="D2413" s="1" t="s">
        <v>925</v>
      </c>
      <c r="E2413" s="2">
        <v>366</v>
      </c>
      <c r="F2413" s="3"/>
      <c r="G2413" s="2">
        <v>1392</v>
      </c>
      <c r="H2413" s="3"/>
      <c r="I2413" s="68" t="str">
        <f>VLOOKUP(C2413,СПРАВОЧНИК!B:D,2,0)</f>
        <v>РОССИЯ</v>
      </c>
      <c r="J2413" s="68" t="str">
        <f>VLOOKUP(C2413,СПРАВОЧНИК!B:D,3,0)</f>
        <v>ОТЕЧЕСТВЕННЫЕ</v>
      </c>
      <c r="K2413" s="69" t="str">
        <f>VLOOKUP(СВОД2023[[#This Row],[ФО]],СПРАВОЧНИК!H:P,2,0)</f>
        <v>Центральный ФО</v>
      </c>
    </row>
    <row r="2414" spans="1:11" x14ac:dyDescent="0.2">
      <c r="A2414" t="s">
        <v>649</v>
      </c>
      <c r="B2414" t="s">
        <v>645</v>
      </c>
      <c r="C2414" s="1" t="s">
        <v>908</v>
      </c>
      <c r="D2414" s="1" t="s">
        <v>1001</v>
      </c>
      <c r="E2414" s="2">
        <v>31</v>
      </c>
      <c r="F2414" s="3"/>
      <c r="G2414" s="2">
        <v>91</v>
      </c>
      <c r="H2414" s="3"/>
      <c r="I2414" s="68" t="str">
        <f>VLOOKUP(C2414,СПРАВОЧНИК!B:D,2,0)</f>
        <v>РОССИЯ</v>
      </c>
      <c r="J2414" s="68" t="str">
        <f>VLOOKUP(C2414,СПРАВОЧНИК!B:D,3,0)</f>
        <v>ОТЕЧЕСТВЕННЫЕ</v>
      </c>
      <c r="K2414" s="69" t="str">
        <f>VLOOKUP(СВОД2023[[#This Row],[ФО]],СПРАВОЧНИК!H:P,2,0)</f>
        <v>Центральный ФО</v>
      </c>
    </row>
    <row r="2415" spans="1:11" x14ac:dyDescent="0.2">
      <c r="A2415" t="s">
        <v>649</v>
      </c>
      <c r="B2415" t="s">
        <v>645</v>
      </c>
      <c r="C2415" s="1" t="s">
        <v>26</v>
      </c>
      <c r="D2415" s="1" t="s">
        <v>27</v>
      </c>
      <c r="E2415" s="2"/>
      <c r="F2415" s="3"/>
      <c r="G2415" s="2">
        <v>2</v>
      </c>
      <c r="H2415" s="3"/>
      <c r="I2415" s="68" t="str">
        <f>VLOOKUP(C2415,СПРАВОЧНИК!B:D,2,0)</f>
        <v>КИТАЙ</v>
      </c>
      <c r="J2415" s="68" t="str">
        <f>VLOOKUP(C2415,СПРАВОЧНИК!B:D,3,0)</f>
        <v>ИНОМАРКИ</v>
      </c>
      <c r="K2415" s="69" t="str">
        <f>VLOOKUP(СВОД2023[[#This Row],[ФО]],СПРАВОЧНИК!H:P,2,0)</f>
        <v>Центральный ФО</v>
      </c>
    </row>
    <row r="2416" spans="1:11" x14ac:dyDescent="0.2">
      <c r="A2416" t="s">
        <v>649</v>
      </c>
      <c r="B2416" t="s">
        <v>645</v>
      </c>
      <c r="C2416" s="1" t="s">
        <v>26</v>
      </c>
      <c r="D2416" s="1" t="s">
        <v>28</v>
      </c>
      <c r="E2416" s="2"/>
      <c r="F2416" s="3"/>
      <c r="G2416" s="2">
        <v>2</v>
      </c>
      <c r="H2416" s="3"/>
      <c r="I2416" s="68" t="str">
        <f>VLOOKUP(C2416,СПРАВОЧНИК!B:D,2,0)</f>
        <v>КИТАЙ</v>
      </c>
      <c r="J2416" s="68" t="str">
        <f>VLOOKUP(C2416,СПРАВОЧНИК!B:D,3,0)</f>
        <v>ИНОМАРКИ</v>
      </c>
      <c r="K2416" s="69" t="str">
        <f>VLOOKUP(СВОД2023[[#This Row],[ФО]],СПРАВОЧНИК!H:P,2,0)</f>
        <v>Центральный ФО</v>
      </c>
    </row>
    <row r="2417" spans="1:11" x14ac:dyDescent="0.2">
      <c r="A2417" t="s">
        <v>649</v>
      </c>
      <c r="B2417" t="s">
        <v>645</v>
      </c>
      <c r="C2417" s="1" t="s">
        <v>30</v>
      </c>
      <c r="D2417" s="1" t="s">
        <v>31</v>
      </c>
      <c r="E2417" s="2"/>
      <c r="F2417" s="3"/>
      <c r="G2417" s="2">
        <v>1</v>
      </c>
      <c r="H2417" s="3"/>
      <c r="I2417" s="68" t="str">
        <f>VLOOKUP(C2417,СПРАВОЧНИК!B:D,2,0)</f>
        <v>КИТАЙ</v>
      </c>
      <c r="J2417" s="68" t="str">
        <f>VLOOKUP(C2417,СПРАВОЧНИК!B:D,3,0)</f>
        <v>ИНОМАРКИ</v>
      </c>
      <c r="K2417" s="69" t="str">
        <f>VLOOKUP(СВОД2023[[#This Row],[ФО]],СПРАВОЧНИК!H:P,2,0)</f>
        <v>Центральный ФО</v>
      </c>
    </row>
    <row r="2418" spans="1:11" x14ac:dyDescent="0.2">
      <c r="A2418" t="s">
        <v>649</v>
      </c>
      <c r="B2418" t="s">
        <v>645</v>
      </c>
      <c r="C2418" s="1" t="s">
        <v>32</v>
      </c>
      <c r="D2418" s="1" t="s">
        <v>33</v>
      </c>
      <c r="E2418" s="2">
        <v>5</v>
      </c>
      <c r="F2418" s="3">
        <v>1</v>
      </c>
      <c r="G2418" s="2">
        <v>27</v>
      </c>
      <c r="H2418" s="3">
        <v>7</v>
      </c>
      <c r="I2418" s="68" t="str">
        <f>VLOOKUP(C2418,СПРАВОЧНИК!B:D,2,0)</f>
        <v>ЕВРОПА</v>
      </c>
      <c r="J2418" s="68" t="str">
        <f>VLOOKUP(C2418,СПРАВОЧНИК!B:D,3,0)</f>
        <v>ИНОМАРКИ</v>
      </c>
      <c r="K2418" s="69" t="str">
        <f>VLOOKUP(СВОД2023[[#This Row],[ФО]],СПРАВОЧНИК!H:P,2,0)</f>
        <v>Центральный ФО</v>
      </c>
    </row>
    <row r="2419" spans="1:11" x14ac:dyDescent="0.2">
      <c r="A2419" t="s">
        <v>649</v>
      </c>
      <c r="B2419" t="s">
        <v>645</v>
      </c>
      <c r="C2419" s="1" t="s">
        <v>32</v>
      </c>
      <c r="D2419" s="1" t="s">
        <v>34</v>
      </c>
      <c r="E2419" s="2">
        <v>2</v>
      </c>
      <c r="F2419" s="3">
        <v>3</v>
      </c>
      <c r="G2419" s="2">
        <v>8</v>
      </c>
      <c r="H2419" s="3">
        <v>22</v>
      </c>
      <c r="I2419" s="68" t="str">
        <f>VLOOKUP(C2419,СПРАВОЧНИК!B:D,2,0)</f>
        <v>ЕВРОПА</v>
      </c>
      <c r="J2419" s="68" t="str">
        <f>VLOOKUP(C2419,СПРАВОЧНИК!B:D,3,0)</f>
        <v>ИНОМАРКИ</v>
      </c>
      <c r="K2419" s="69" t="str">
        <f>VLOOKUP(СВОД2023[[#This Row],[ФО]],СПРАВОЧНИК!H:P,2,0)</f>
        <v>Центральный ФО</v>
      </c>
    </row>
    <row r="2420" spans="1:11" x14ac:dyDescent="0.2">
      <c r="A2420" t="s">
        <v>649</v>
      </c>
      <c r="B2420" t="s">
        <v>645</v>
      </c>
      <c r="C2420" s="1" t="s">
        <v>32</v>
      </c>
      <c r="D2420" s="1" t="s">
        <v>35</v>
      </c>
      <c r="E2420" s="2"/>
      <c r="F2420" s="3"/>
      <c r="G2420" s="2">
        <v>7</v>
      </c>
      <c r="H2420" s="3">
        <v>14</v>
      </c>
      <c r="I2420" s="68" t="str">
        <f>VLOOKUP(C2420,СПРАВОЧНИК!B:D,2,0)</f>
        <v>ЕВРОПА</v>
      </c>
      <c r="J2420" s="68" t="str">
        <f>VLOOKUP(C2420,СПРАВОЧНИК!B:D,3,0)</f>
        <v>ИНОМАРКИ</v>
      </c>
      <c r="K2420" s="69" t="str">
        <f>VLOOKUP(СВОД2023[[#This Row],[ФО]],СПРАВОЧНИК!H:P,2,0)</f>
        <v>Центральный ФО</v>
      </c>
    </row>
    <row r="2421" spans="1:11" x14ac:dyDescent="0.2">
      <c r="A2421" t="s">
        <v>649</v>
      </c>
      <c r="B2421" t="s">
        <v>645</v>
      </c>
      <c r="C2421" s="1" t="s">
        <v>32</v>
      </c>
      <c r="D2421" s="1" t="s">
        <v>1084</v>
      </c>
      <c r="E2421" s="2"/>
      <c r="F2421" s="3">
        <v>1</v>
      </c>
      <c r="G2421" s="2"/>
      <c r="H2421" s="3">
        <v>1</v>
      </c>
      <c r="I2421" s="68" t="str">
        <f>VLOOKUP(C2421,СПРАВОЧНИК!B:D,2,0)</f>
        <v>ЕВРОПА</v>
      </c>
      <c r="J2421" s="68" t="str">
        <f>VLOOKUP(C2421,СПРАВОЧНИК!B:D,3,0)</f>
        <v>ИНОМАРКИ</v>
      </c>
      <c r="K2421" s="69" t="str">
        <f>VLOOKUP(СВОД2023[[#This Row],[ФО]],СПРАВОЧНИК!H:P,2,0)</f>
        <v>Центральный ФО</v>
      </c>
    </row>
    <row r="2422" spans="1:11" x14ac:dyDescent="0.2">
      <c r="A2422" t="s">
        <v>649</v>
      </c>
      <c r="B2422" t="s">
        <v>645</v>
      </c>
      <c r="C2422" s="1" t="s">
        <v>36</v>
      </c>
      <c r="D2422" s="1" t="s">
        <v>37</v>
      </c>
      <c r="E2422" s="2"/>
      <c r="F2422" s="3"/>
      <c r="G2422" s="2">
        <v>1</v>
      </c>
      <c r="H2422" s="3"/>
      <c r="I2422" s="68" t="str">
        <f>VLOOKUP(C2422,СПРАВОЧНИК!B:D,2,0)</f>
        <v>КИТАЙ</v>
      </c>
      <c r="J2422" s="68" t="str">
        <f>VLOOKUP(C2422,СПРАВОЧНИК!B:D,3,0)</f>
        <v>ИНОМАРКИ</v>
      </c>
      <c r="K2422" s="69" t="str">
        <f>VLOOKUP(СВОД2023[[#This Row],[ФО]],СПРАВОЧНИК!H:P,2,0)</f>
        <v>Центральный ФО</v>
      </c>
    </row>
    <row r="2423" spans="1:11" x14ac:dyDescent="0.2">
      <c r="A2423" t="s">
        <v>649</v>
      </c>
      <c r="B2423" t="s">
        <v>645</v>
      </c>
      <c r="C2423" s="1" t="s">
        <v>38</v>
      </c>
      <c r="D2423" s="1" t="s">
        <v>40</v>
      </c>
      <c r="E2423" s="2"/>
      <c r="F2423" s="3"/>
      <c r="G2423" s="2">
        <v>2</v>
      </c>
      <c r="H2423" s="3">
        <v>4</v>
      </c>
      <c r="I2423" s="68" t="str">
        <f>VLOOKUP(C2423,СПРАВОЧНИК!B:D,2,0)</f>
        <v>ЕВРОПА</v>
      </c>
      <c r="J2423" s="68" t="str">
        <f>VLOOKUP(C2423,СПРАВОЧНИК!B:D,3,0)</f>
        <v>ИНОМАРКИ</v>
      </c>
      <c r="K2423" s="69" t="str">
        <f>VLOOKUP(СВОД2023[[#This Row],[ФО]],СПРАВОЧНИК!H:P,2,0)</f>
        <v>Центральный ФО</v>
      </c>
    </row>
    <row r="2424" spans="1:11" x14ac:dyDescent="0.2">
      <c r="A2424" t="s">
        <v>649</v>
      </c>
      <c r="B2424" t="s">
        <v>645</v>
      </c>
      <c r="C2424" s="1" t="s">
        <v>38</v>
      </c>
      <c r="D2424" s="1" t="s">
        <v>41</v>
      </c>
      <c r="E2424" s="2"/>
      <c r="F2424" s="3"/>
      <c r="G2424" s="2">
        <v>4</v>
      </c>
      <c r="H2424" s="3"/>
      <c r="I2424" s="68" t="str">
        <f>VLOOKUP(C2424,СПРАВОЧНИК!B:D,2,0)</f>
        <v>ЕВРОПА</v>
      </c>
      <c r="J2424" s="68" t="str">
        <f>VLOOKUP(C2424,СПРАВОЧНИК!B:D,3,0)</f>
        <v>ИНОМАРКИ</v>
      </c>
      <c r="K2424" s="69" t="str">
        <f>VLOOKUP(СВОД2023[[#This Row],[ФО]],СПРАВОЧНИК!H:P,2,0)</f>
        <v>Центральный ФО</v>
      </c>
    </row>
    <row r="2425" spans="1:11" x14ac:dyDescent="0.2">
      <c r="A2425" t="s">
        <v>649</v>
      </c>
      <c r="B2425" t="s">
        <v>645</v>
      </c>
      <c r="C2425" s="1" t="s">
        <v>38</v>
      </c>
      <c r="D2425" s="1" t="s">
        <v>42</v>
      </c>
      <c r="E2425" s="2">
        <v>2</v>
      </c>
      <c r="F2425" s="3"/>
      <c r="G2425" s="2">
        <v>15</v>
      </c>
      <c r="H2425" s="3"/>
      <c r="I2425" s="68" t="str">
        <f>VLOOKUP(C2425,СПРАВОЧНИК!B:D,2,0)</f>
        <v>ЕВРОПА</v>
      </c>
      <c r="J2425" s="68" t="str">
        <f>VLOOKUP(C2425,СПРАВОЧНИК!B:D,3,0)</f>
        <v>ИНОМАРКИ</v>
      </c>
      <c r="K2425" s="69" t="str">
        <f>VLOOKUP(СВОД2023[[#This Row],[ФО]],СПРАВОЧНИК!H:P,2,0)</f>
        <v>Центральный ФО</v>
      </c>
    </row>
    <row r="2426" spans="1:11" x14ac:dyDescent="0.2">
      <c r="A2426" t="s">
        <v>649</v>
      </c>
      <c r="B2426" t="s">
        <v>645</v>
      </c>
      <c r="C2426" s="1" t="s">
        <v>38</v>
      </c>
      <c r="D2426" s="1" t="s">
        <v>43</v>
      </c>
      <c r="E2426" s="2">
        <v>14</v>
      </c>
      <c r="F2426" s="3">
        <v>2</v>
      </c>
      <c r="G2426" s="2">
        <v>84</v>
      </c>
      <c r="H2426" s="3">
        <v>15</v>
      </c>
      <c r="I2426" s="68" t="str">
        <f>VLOOKUP(C2426,СПРАВОЧНИК!B:D,2,0)</f>
        <v>ЕВРОПА</v>
      </c>
      <c r="J2426" s="68" t="str">
        <f>VLOOKUP(C2426,СПРАВОЧНИК!B:D,3,0)</f>
        <v>ИНОМАРКИ</v>
      </c>
      <c r="K2426" s="69" t="str">
        <f>VLOOKUP(СВОД2023[[#This Row],[ФО]],СПРАВОЧНИК!H:P,2,0)</f>
        <v>Центральный ФО</v>
      </c>
    </row>
    <row r="2427" spans="1:11" x14ac:dyDescent="0.2">
      <c r="A2427" t="s">
        <v>649</v>
      </c>
      <c r="B2427" t="s">
        <v>645</v>
      </c>
      <c r="C2427" s="1" t="s">
        <v>38</v>
      </c>
      <c r="D2427" s="1" t="s">
        <v>44</v>
      </c>
      <c r="E2427" s="2">
        <v>2</v>
      </c>
      <c r="F2427" s="3">
        <v>3</v>
      </c>
      <c r="G2427" s="2">
        <v>16</v>
      </c>
      <c r="H2427" s="3">
        <v>207</v>
      </c>
      <c r="I2427" s="68" t="str">
        <f>VLOOKUP(C2427,СПРАВОЧНИК!B:D,2,0)</f>
        <v>ЕВРОПА</v>
      </c>
      <c r="J2427" s="68" t="str">
        <f>VLOOKUP(C2427,СПРАВОЧНИК!B:D,3,0)</f>
        <v>ИНОМАРКИ</v>
      </c>
      <c r="K2427" s="69" t="str">
        <f>VLOOKUP(СВОД2023[[#This Row],[ФО]],СПРАВОЧНИК!H:P,2,0)</f>
        <v>Центральный ФО</v>
      </c>
    </row>
    <row r="2428" spans="1:11" x14ac:dyDescent="0.2">
      <c r="A2428" t="s">
        <v>649</v>
      </c>
      <c r="B2428" t="s">
        <v>645</v>
      </c>
      <c r="C2428" s="1" t="s">
        <v>38</v>
      </c>
      <c r="D2428" s="1" t="s">
        <v>1085</v>
      </c>
      <c r="E2428" s="2">
        <v>1</v>
      </c>
      <c r="F2428" s="3"/>
      <c r="G2428" s="2">
        <v>1</v>
      </c>
      <c r="H2428" s="3"/>
      <c r="I2428" s="68" t="str">
        <f>VLOOKUP(C2428,СПРАВОЧНИК!B:D,2,0)</f>
        <v>ЕВРОПА</v>
      </c>
      <c r="J2428" s="68" t="str">
        <f>VLOOKUP(C2428,СПРАВОЧНИК!B:D,3,0)</f>
        <v>ИНОМАРКИ</v>
      </c>
      <c r="K2428" s="69" t="str">
        <f>VLOOKUP(СВОД2023[[#This Row],[ФО]],СПРАВОЧНИК!H:P,2,0)</f>
        <v>Центральный ФО</v>
      </c>
    </row>
    <row r="2429" spans="1:11" x14ac:dyDescent="0.2">
      <c r="A2429" t="s">
        <v>649</v>
      </c>
      <c r="B2429" t="s">
        <v>645</v>
      </c>
      <c r="C2429" s="1" t="s">
        <v>38</v>
      </c>
      <c r="D2429" s="1" t="s">
        <v>45</v>
      </c>
      <c r="E2429" s="2">
        <v>13</v>
      </c>
      <c r="F2429" s="3">
        <v>5</v>
      </c>
      <c r="G2429" s="2">
        <v>49</v>
      </c>
      <c r="H2429" s="3">
        <v>337</v>
      </c>
      <c r="I2429" s="68" t="str">
        <f>VLOOKUP(C2429,СПРАВОЧНИК!B:D,2,0)</f>
        <v>ЕВРОПА</v>
      </c>
      <c r="J2429" s="68" t="str">
        <f>VLOOKUP(C2429,СПРАВОЧНИК!B:D,3,0)</f>
        <v>ИНОМАРКИ</v>
      </c>
      <c r="K2429" s="69" t="str">
        <f>VLOOKUP(СВОД2023[[#This Row],[ФО]],СПРАВОЧНИК!H:P,2,0)</f>
        <v>Центральный ФО</v>
      </c>
    </row>
    <row r="2430" spans="1:11" x14ac:dyDescent="0.2">
      <c r="A2430" t="s">
        <v>649</v>
      </c>
      <c r="B2430" t="s">
        <v>645</v>
      </c>
      <c r="C2430" s="1" t="s">
        <v>38</v>
      </c>
      <c r="D2430" s="1" t="s">
        <v>46</v>
      </c>
      <c r="E2430" s="2">
        <v>11</v>
      </c>
      <c r="F2430" s="3">
        <v>8</v>
      </c>
      <c r="G2430" s="2">
        <v>39</v>
      </c>
      <c r="H2430" s="3">
        <v>221</v>
      </c>
      <c r="I2430" s="68" t="str">
        <f>VLOOKUP(C2430,СПРАВОЧНИК!B:D,2,0)</f>
        <v>ЕВРОПА</v>
      </c>
      <c r="J2430" s="68" t="str">
        <f>VLOOKUP(C2430,СПРАВОЧНИК!B:D,3,0)</f>
        <v>ИНОМАРКИ</v>
      </c>
      <c r="K2430" s="69" t="str">
        <f>VLOOKUP(СВОД2023[[#This Row],[ФО]],СПРАВОЧНИК!H:P,2,0)</f>
        <v>Центральный ФО</v>
      </c>
    </row>
    <row r="2431" spans="1:11" x14ac:dyDescent="0.2">
      <c r="A2431" t="s">
        <v>649</v>
      </c>
      <c r="B2431" t="s">
        <v>645</v>
      </c>
      <c r="C2431" s="1" t="s">
        <v>38</v>
      </c>
      <c r="D2431" s="1" t="s">
        <v>47</v>
      </c>
      <c r="E2431" s="2">
        <v>13</v>
      </c>
      <c r="F2431" s="3">
        <v>17</v>
      </c>
      <c r="G2431" s="2">
        <v>97</v>
      </c>
      <c r="H2431" s="3">
        <v>491</v>
      </c>
      <c r="I2431" s="68" t="str">
        <f>VLOOKUP(C2431,СПРАВОЧНИК!B:D,2,0)</f>
        <v>ЕВРОПА</v>
      </c>
      <c r="J2431" s="68" t="str">
        <f>VLOOKUP(C2431,СПРАВОЧНИК!B:D,3,0)</f>
        <v>ИНОМАРКИ</v>
      </c>
      <c r="K2431" s="69" t="str">
        <f>VLOOKUP(СВОД2023[[#This Row],[ФО]],СПРАВОЧНИК!H:P,2,0)</f>
        <v>Центральный ФО</v>
      </c>
    </row>
    <row r="2432" spans="1:11" x14ac:dyDescent="0.2">
      <c r="A2432" t="s">
        <v>649</v>
      </c>
      <c r="B2432" t="s">
        <v>645</v>
      </c>
      <c r="C2432" s="1" t="s">
        <v>38</v>
      </c>
      <c r="D2432" s="1" t="s">
        <v>48</v>
      </c>
      <c r="E2432" s="2">
        <v>1</v>
      </c>
      <c r="F2432" s="3"/>
      <c r="G2432" s="2">
        <v>6</v>
      </c>
      <c r="H2432" s="3">
        <v>126</v>
      </c>
      <c r="I2432" s="68" t="str">
        <f>VLOOKUP(C2432,СПРАВОЧНИК!B:D,2,0)</f>
        <v>ЕВРОПА</v>
      </c>
      <c r="J2432" s="68" t="str">
        <f>VLOOKUP(C2432,СПРАВОЧНИК!B:D,3,0)</f>
        <v>ИНОМАРКИ</v>
      </c>
      <c r="K2432" s="69" t="str">
        <f>VLOOKUP(СВОД2023[[#This Row],[ФО]],СПРАВОЧНИК!H:P,2,0)</f>
        <v>Центральный ФО</v>
      </c>
    </row>
    <row r="2433" spans="1:11" x14ac:dyDescent="0.2">
      <c r="A2433" t="s">
        <v>649</v>
      </c>
      <c r="B2433" t="s">
        <v>645</v>
      </c>
      <c r="C2433" s="1" t="s">
        <v>38</v>
      </c>
      <c r="D2433" s="1" t="s">
        <v>49</v>
      </c>
      <c r="E2433" s="2">
        <v>24</v>
      </c>
      <c r="F2433" s="3">
        <v>12</v>
      </c>
      <c r="G2433" s="2">
        <v>86</v>
      </c>
      <c r="H2433" s="3">
        <v>219</v>
      </c>
      <c r="I2433" s="68" t="str">
        <f>VLOOKUP(C2433,СПРАВОЧНИК!B:D,2,0)</f>
        <v>ЕВРОПА</v>
      </c>
      <c r="J2433" s="68" t="str">
        <f>VLOOKUP(C2433,СПРАВОЧНИК!B:D,3,0)</f>
        <v>ИНОМАРКИ</v>
      </c>
      <c r="K2433" s="69" t="str">
        <f>VLOOKUP(СВОД2023[[#This Row],[ФО]],СПРАВОЧНИК!H:P,2,0)</f>
        <v>Центральный ФО</v>
      </c>
    </row>
    <row r="2434" spans="1:11" x14ac:dyDescent="0.2">
      <c r="A2434" t="s">
        <v>649</v>
      </c>
      <c r="B2434" t="s">
        <v>645</v>
      </c>
      <c r="C2434" s="1" t="s">
        <v>38</v>
      </c>
      <c r="D2434" s="1" t="s">
        <v>50</v>
      </c>
      <c r="E2434" s="2">
        <v>6</v>
      </c>
      <c r="F2434" s="3">
        <v>1</v>
      </c>
      <c r="G2434" s="2">
        <v>13</v>
      </c>
      <c r="H2434" s="3">
        <v>60</v>
      </c>
      <c r="I2434" s="68" t="str">
        <f>VLOOKUP(C2434,СПРАВОЧНИК!B:D,2,0)</f>
        <v>ЕВРОПА</v>
      </c>
      <c r="J2434" s="68" t="str">
        <f>VLOOKUP(C2434,СПРАВОЧНИК!B:D,3,0)</f>
        <v>ИНОМАРКИ</v>
      </c>
      <c r="K2434" s="69" t="str">
        <f>VLOOKUP(СВОД2023[[#This Row],[ФО]],СПРАВОЧНИК!H:P,2,0)</f>
        <v>Центральный ФО</v>
      </c>
    </row>
    <row r="2435" spans="1:11" x14ac:dyDescent="0.2">
      <c r="A2435" t="s">
        <v>649</v>
      </c>
      <c r="B2435" t="s">
        <v>645</v>
      </c>
      <c r="C2435" s="1" t="s">
        <v>38</v>
      </c>
      <c r="D2435" s="1" t="s">
        <v>708</v>
      </c>
      <c r="E2435" s="2">
        <v>5</v>
      </c>
      <c r="F2435" s="3"/>
      <c r="G2435" s="2">
        <v>7</v>
      </c>
      <c r="H2435" s="3"/>
      <c r="I2435" s="68" t="str">
        <f>VLOOKUP(C2435,СПРАВОЧНИК!B:D,2,0)</f>
        <v>ЕВРОПА</v>
      </c>
      <c r="J2435" s="68" t="str">
        <f>VLOOKUP(C2435,СПРАВОЧНИК!B:D,3,0)</f>
        <v>ИНОМАРКИ</v>
      </c>
      <c r="K2435" s="69" t="str">
        <f>VLOOKUP(СВОД2023[[#This Row],[ФО]],СПРАВОЧНИК!H:P,2,0)</f>
        <v>Центральный ФО</v>
      </c>
    </row>
    <row r="2436" spans="1:11" x14ac:dyDescent="0.2">
      <c r="A2436" t="s">
        <v>649</v>
      </c>
      <c r="B2436" t="s">
        <v>645</v>
      </c>
      <c r="C2436" s="1" t="s">
        <v>38</v>
      </c>
      <c r="D2436" s="1" t="s">
        <v>52</v>
      </c>
      <c r="E2436" s="2">
        <v>2</v>
      </c>
      <c r="F2436" s="3"/>
      <c r="G2436" s="2">
        <v>17</v>
      </c>
      <c r="H2436" s="3">
        <v>3</v>
      </c>
      <c r="I2436" s="68" t="str">
        <f>VLOOKUP(C2436,СПРАВОЧНИК!B:D,2,0)</f>
        <v>ЕВРОПА</v>
      </c>
      <c r="J2436" s="68" t="str">
        <f>VLOOKUP(C2436,СПРАВОЧНИК!B:D,3,0)</f>
        <v>ИНОМАРКИ</v>
      </c>
      <c r="K2436" s="69" t="str">
        <f>VLOOKUP(СВОД2023[[#This Row],[ФО]],СПРАВОЧНИК!H:P,2,0)</f>
        <v>Центральный ФО</v>
      </c>
    </row>
    <row r="2437" spans="1:11" x14ac:dyDescent="0.2">
      <c r="A2437" t="s">
        <v>649</v>
      </c>
      <c r="B2437" t="s">
        <v>645</v>
      </c>
      <c r="C2437" s="1" t="s">
        <v>38</v>
      </c>
      <c r="D2437" s="1" t="s">
        <v>53</v>
      </c>
      <c r="E2437" s="2">
        <v>4</v>
      </c>
      <c r="F2437" s="3"/>
      <c r="G2437" s="2">
        <v>15</v>
      </c>
      <c r="H2437" s="3">
        <v>20</v>
      </c>
      <c r="I2437" s="68" t="str">
        <f>VLOOKUP(C2437,СПРАВОЧНИК!B:D,2,0)</f>
        <v>ЕВРОПА</v>
      </c>
      <c r="J2437" s="68" t="str">
        <f>VLOOKUP(C2437,СПРАВОЧНИК!B:D,3,0)</f>
        <v>ИНОМАРКИ</v>
      </c>
      <c r="K2437" s="69" t="str">
        <f>VLOOKUP(СВОД2023[[#This Row],[ФО]],СПРАВОЧНИК!H:P,2,0)</f>
        <v>Центральный ФО</v>
      </c>
    </row>
    <row r="2438" spans="1:11" x14ac:dyDescent="0.2">
      <c r="A2438" t="s">
        <v>649</v>
      </c>
      <c r="B2438" t="s">
        <v>645</v>
      </c>
      <c r="C2438" s="1" t="s">
        <v>38</v>
      </c>
      <c r="D2438" s="1" t="s">
        <v>54</v>
      </c>
      <c r="E2438" s="2">
        <v>5</v>
      </c>
      <c r="F2438" s="3">
        <v>2</v>
      </c>
      <c r="G2438" s="2">
        <v>18</v>
      </c>
      <c r="H2438" s="3">
        <v>39</v>
      </c>
      <c r="I2438" s="68" t="str">
        <f>VLOOKUP(C2438,СПРАВОЧНИК!B:D,2,0)</f>
        <v>ЕВРОПА</v>
      </c>
      <c r="J2438" s="68" t="str">
        <f>VLOOKUP(C2438,СПРАВОЧНИК!B:D,3,0)</f>
        <v>ИНОМАРКИ</v>
      </c>
      <c r="K2438" s="69" t="str">
        <f>VLOOKUP(СВОД2023[[#This Row],[ФО]],СПРАВОЧНИК!H:P,2,0)</f>
        <v>Центральный ФО</v>
      </c>
    </row>
    <row r="2439" spans="1:11" x14ac:dyDescent="0.2">
      <c r="A2439" t="s">
        <v>649</v>
      </c>
      <c r="B2439" t="s">
        <v>645</v>
      </c>
      <c r="C2439" s="1" t="s">
        <v>38</v>
      </c>
      <c r="D2439" s="1" t="s">
        <v>55</v>
      </c>
      <c r="E2439" s="2">
        <v>1</v>
      </c>
      <c r="F2439" s="3">
        <v>1</v>
      </c>
      <c r="G2439" s="2">
        <v>14</v>
      </c>
      <c r="H2439" s="3">
        <v>7</v>
      </c>
      <c r="I2439" s="68" t="str">
        <f>VLOOKUP(C2439,СПРАВОЧНИК!B:D,2,0)</f>
        <v>ЕВРОПА</v>
      </c>
      <c r="J2439" s="68" t="str">
        <f>VLOOKUP(C2439,СПРАВОЧНИК!B:D,3,0)</f>
        <v>ИНОМАРКИ</v>
      </c>
      <c r="K2439" s="69" t="str">
        <f>VLOOKUP(СВОД2023[[#This Row],[ФО]],СПРАВОЧНИК!H:P,2,0)</f>
        <v>Центральный ФО</v>
      </c>
    </row>
    <row r="2440" spans="1:11" x14ac:dyDescent="0.2">
      <c r="A2440" t="s">
        <v>649</v>
      </c>
      <c r="B2440" t="s">
        <v>645</v>
      </c>
      <c r="C2440" s="1" t="s">
        <v>38</v>
      </c>
      <c r="D2440" s="1" t="s">
        <v>56</v>
      </c>
      <c r="E2440" s="2">
        <v>4</v>
      </c>
      <c r="F2440" s="3">
        <v>10</v>
      </c>
      <c r="G2440" s="2">
        <v>29</v>
      </c>
      <c r="H2440" s="3">
        <v>481</v>
      </c>
      <c r="I2440" s="68" t="str">
        <f>VLOOKUP(C2440,СПРАВОЧНИК!B:D,2,0)</f>
        <v>ЕВРОПА</v>
      </c>
      <c r="J2440" s="68" t="str">
        <f>VLOOKUP(C2440,СПРАВОЧНИК!B:D,3,0)</f>
        <v>ИНОМАРКИ</v>
      </c>
      <c r="K2440" s="69" t="str">
        <f>VLOOKUP(СВОД2023[[#This Row],[ФО]],СПРАВОЧНИК!H:P,2,0)</f>
        <v>Центральный ФО</v>
      </c>
    </row>
    <row r="2441" spans="1:11" x14ac:dyDescent="0.2">
      <c r="A2441" t="s">
        <v>649</v>
      </c>
      <c r="B2441" t="s">
        <v>645</v>
      </c>
      <c r="C2441" s="1" t="s">
        <v>38</v>
      </c>
      <c r="D2441" s="1" t="s">
        <v>57</v>
      </c>
      <c r="E2441" s="2">
        <v>1</v>
      </c>
      <c r="F2441" s="3">
        <v>6</v>
      </c>
      <c r="G2441" s="2">
        <v>4</v>
      </c>
      <c r="H2441" s="3">
        <v>192</v>
      </c>
      <c r="I2441" s="68" t="str">
        <f>VLOOKUP(C2441,СПРАВОЧНИК!B:D,2,0)</f>
        <v>ЕВРОПА</v>
      </c>
      <c r="J2441" s="68" t="str">
        <f>VLOOKUP(C2441,СПРАВОЧНИК!B:D,3,0)</f>
        <v>ИНОМАРКИ</v>
      </c>
      <c r="K2441" s="69" t="str">
        <f>VLOOKUP(СВОД2023[[#This Row],[ФО]],СПРАВОЧНИК!H:P,2,0)</f>
        <v>Центральный ФО</v>
      </c>
    </row>
    <row r="2442" spans="1:11" x14ac:dyDescent="0.2">
      <c r="A2442" t="s">
        <v>649</v>
      </c>
      <c r="B2442" t="s">
        <v>645</v>
      </c>
      <c r="C2442" s="1" t="s">
        <v>38</v>
      </c>
      <c r="D2442" s="1" t="s">
        <v>58</v>
      </c>
      <c r="E2442" s="2">
        <v>31</v>
      </c>
      <c r="F2442" s="3">
        <v>7</v>
      </c>
      <c r="G2442" s="2">
        <v>129</v>
      </c>
      <c r="H2442" s="3">
        <v>512</v>
      </c>
      <c r="I2442" s="68" t="str">
        <f>VLOOKUP(C2442,СПРАВОЧНИК!B:D,2,0)</f>
        <v>ЕВРОПА</v>
      </c>
      <c r="J2442" s="68" t="str">
        <f>VLOOKUP(C2442,СПРАВОЧНИК!B:D,3,0)</f>
        <v>ИНОМАРКИ</v>
      </c>
      <c r="K2442" s="69" t="str">
        <f>VLOOKUP(СВОД2023[[#This Row],[ФО]],СПРАВОЧНИК!H:P,2,0)</f>
        <v>Центральный ФО</v>
      </c>
    </row>
    <row r="2443" spans="1:11" x14ac:dyDescent="0.2">
      <c r="A2443" t="s">
        <v>649</v>
      </c>
      <c r="B2443" t="s">
        <v>645</v>
      </c>
      <c r="C2443" s="1" t="s">
        <v>38</v>
      </c>
      <c r="D2443" s="1" t="s">
        <v>59</v>
      </c>
      <c r="E2443" s="2">
        <v>12</v>
      </c>
      <c r="F2443" s="3">
        <v>3</v>
      </c>
      <c r="G2443" s="2">
        <v>49</v>
      </c>
      <c r="H2443" s="3">
        <v>168</v>
      </c>
      <c r="I2443" s="68" t="str">
        <f>VLOOKUP(C2443,СПРАВОЧНИК!B:D,2,0)</f>
        <v>ЕВРОПА</v>
      </c>
      <c r="J2443" s="68" t="str">
        <f>VLOOKUP(C2443,СПРАВОЧНИК!B:D,3,0)</f>
        <v>ИНОМАРКИ</v>
      </c>
      <c r="K2443" s="69" t="str">
        <f>VLOOKUP(СВОД2023[[#This Row],[ФО]],СПРАВОЧНИК!H:P,2,0)</f>
        <v>Центральный ФО</v>
      </c>
    </row>
    <row r="2444" spans="1:11" x14ac:dyDescent="0.2">
      <c r="A2444" t="s">
        <v>649</v>
      </c>
      <c r="B2444" t="s">
        <v>645</v>
      </c>
      <c r="C2444" s="1" t="s">
        <v>38</v>
      </c>
      <c r="D2444" s="1" t="s">
        <v>60</v>
      </c>
      <c r="E2444" s="2">
        <v>1</v>
      </c>
      <c r="F2444" s="3"/>
      <c r="G2444" s="2">
        <v>3</v>
      </c>
      <c r="H2444" s="3"/>
      <c r="I2444" s="68" t="str">
        <f>VLOOKUP(C2444,СПРАВОЧНИК!B:D,2,0)</f>
        <v>ЕВРОПА</v>
      </c>
      <c r="J2444" s="68" t="str">
        <f>VLOOKUP(C2444,СПРАВОЧНИК!B:D,3,0)</f>
        <v>ИНОМАРКИ</v>
      </c>
      <c r="K2444" s="69" t="str">
        <f>VLOOKUP(СВОД2023[[#This Row],[ФО]],СПРАВОЧНИК!H:P,2,0)</f>
        <v>Центральный ФО</v>
      </c>
    </row>
    <row r="2445" spans="1:11" x14ac:dyDescent="0.2">
      <c r="A2445" t="s">
        <v>649</v>
      </c>
      <c r="B2445" t="s">
        <v>645</v>
      </c>
      <c r="C2445" s="1" t="s">
        <v>38</v>
      </c>
      <c r="D2445" s="1" t="s">
        <v>61</v>
      </c>
      <c r="E2445" s="2">
        <v>98</v>
      </c>
      <c r="F2445" s="3">
        <v>23</v>
      </c>
      <c r="G2445" s="2">
        <v>563</v>
      </c>
      <c r="H2445" s="3">
        <v>1093</v>
      </c>
      <c r="I2445" s="68" t="str">
        <f>VLOOKUP(C2445,СПРАВОЧНИК!B:D,2,0)</f>
        <v>ЕВРОПА</v>
      </c>
      <c r="J2445" s="68" t="str">
        <f>VLOOKUP(C2445,СПРАВОЧНИК!B:D,3,0)</f>
        <v>ИНОМАРКИ</v>
      </c>
      <c r="K2445" s="69" t="str">
        <f>VLOOKUP(СВОД2023[[#This Row],[ФО]],СПРАВОЧНИК!H:P,2,0)</f>
        <v>Центральный ФО</v>
      </c>
    </row>
    <row r="2446" spans="1:11" x14ac:dyDescent="0.2">
      <c r="A2446" t="s">
        <v>649</v>
      </c>
      <c r="B2446" t="s">
        <v>645</v>
      </c>
      <c r="C2446" s="1" t="s">
        <v>38</v>
      </c>
      <c r="D2446" s="1" t="s">
        <v>62</v>
      </c>
      <c r="E2446" s="2">
        <v>4</v>
      </c>
      <c r="F2446" s="3">
        <v>3</v>
      </c>
      <c r="G2446" s="2">
        <v>31</v>
      </c>
      <c r="H2446" s="3">
        <v>108</v>
      </c>
      <c r="I2446" s="68" t="str">
        <f>VLOOKUP(C2446,СПРАВОЧНИК!B:D,2,0)</f>
        <v>ЕВРОПА</v>
      </c>
      <c r="J2446" s="68" t="str">
        <f>VLOOKUP(C2446,СПРАВОЧНИК!B:D,3,0)</f>
        <v>ИНОМАРКИ</v>
      </c>
      <c r="K2446" s="69" t="str">
        <f>VLOOKUP(СВОД2023[[#This Row],[ФО]],СПРАВОЧНИК!H:P,2,0)</f>
        <v>Центральный ФО</v>
      </c>
    </row>
    <row r="2447" spans="1:11" x14ac:dyDescent="0.2">
      <c r="A2447" t="s">
        <v>649</v>
      </c>
      <c r="B2447" t="s">
        <v>645</v>
      </c>
      <c r="C2447" s="1" t="s">
        <v>38</v>
      </c>
      <c r="D2447" s="1" t="s">
        <v>63</v>
      </c>
      <c r="E2447" s="2">
        <v>67</v>
      </c>
      <c r="F2447" s="3">
        <v>15</v>
      </c>
      <c r="G2447" s="2">
        <v>285</v>
      </c>
      <c r="H2447" s="3">
        <v>608</v>
      </c>
      <c r="I2447" s="68" t="str">
        <f>VLOOKUP(C2447,СПРАВОЧНИК!B:D,2,0)</f>
        <v>ЕВРОПА</v>
      </c>
      <c r="J2447" s="68" t="str">
        <f>VLOOKUP(C2447,СПРАВОЧНИК!B:D,3,0)</f>
        <v>ИНОМАРКИ</v>
      </c>
      <c r="K2447" s="69" t="str">
        <f>VLOOKUP(СВОД2023[[#This Row],[ФО]],СПРАВОЧНИК!H:P,2,0)</f>
        <v>Центральный ФО</v>
      </c>
    </row>
    <row r="2448" spans="1:11" x14ac:dyDescent="0.2">
      <c r="A2448" t="s">
        <v>649</v>
      </c>
      <c r="B2448" t="s">
        <v>645</v>
      </c>
      <c r="C2448" s="1" t="s">
        <v>38</v>
      </c>
      <c r="D2448" s="1" t="s">
        <v>64</v>
      </c>
      <c r="E2448" s="2">
        <v>1</v>
      </c>
      <c r="F2448" s="3">
        <v>1</v>
      </c>
      <c r="G2448" s="2">
        <v>16</v>
      </c>
      <c r="H2448" s="3">
        <v>85</v>
      </c>
      <c r="I2448" s="68" t="str">
        <f>VLOOKUP(C2448,СПРАВОЧНИК!B:D,2,0)</f>
        <v>ЕВРОПА</v>
      </c>
      <c r="J2448" s="68" t="str">
        <f>VLOOKUP(C2448,СПРАВОЧНИК!B:D,3,0)</f>
        <v>ИНОМАРКИ</v>
      </c>
      <c r="K2448" s="69" t="str">
        <f>VLOOKUP(СВОД2023[[#This Row],[ФО]],СПРАВОЧНИК!H:P,2,0)</f>
        <v>Центральный ФО</v>
      </c>
    </row>
    <row r="2449" spans="1:11" x14ac:dyDescent="0.2">
      <c r="A2449" t="s">
        <v>649</v>
      </c>
      <c r="B2449" t="s">
        <v>645</v>
      </c>
      <c r="C2449" s="1" t="s">
        <v>38</v>
      </c>
      <c r="D2449" s="1" t="s">
        <v>65</v>
      </c>
      <c r="E2449" s="2">
        <v>99</v>
      </c>
      <c r="F2449" s="3">
        <v>16</v>
      </c>
      <c r="G2449" s="2">
        <v>424</v>
      </c>
      <c r="H2449" s="3">
        <v>721</v>
      </c>
      <c r="I2449" s="68" t="str">
        <f>VLOOKUP(C2449,СПРАВОЧНИК!B:D,2,0)</f>
        <v>ЕВРОПА</v>
      </c>
      <c r="J2449" s="68" t="str">
        <f>VLOOKUP(C2449,СПРАВОЧНИК!B:D,3,0)</f>
        <v>ИНОМАРКИ</v>
      </c>
      <c r="K2449" s="69" t="str">
        <f>VLOOKUP(СВОД2023[[#This Row],[ФО]],СПРАВОЧНИК!H:P,2,0)</f>
        <v>Центральный ФО</v>
      </c>
    </row>
    <row r="2450" spans="1:11" x14ac:dyDescent="0.2">
      <c r="A2450" t="s">
        <v>649</v>
      </c>
      <c r="B2450" t="s">
        <v>645</v>
      </c>
      <c r="C2450" s="1" t="s">
        <v>38</v>
      </c>
      <c r="D2450" s="1" t="s">
        <v>66</v>
      </c>
      <c r="E2450" s="2">
        <v>1</v>
      </c>
      <c r="F2450" s="3"/>
      <c r="G2450" s="2">
        <v>3</v>
      </c>
      <c r="H2450" s="3">
        <v>7</v>
      </c>
      <c r="I2450" s="68" t="str">
        <f>VLOOKUP(C2450,СПРАВОЧНИК!B:D,2,0)</f>
        <v>ЕВРОПА</v>
      </c>
      <c r="J2450" s="68" t="str">
        <f>VLOOKUP(C2450,СПРАВОЧНИК!B:D,3,0)</f>
        <v>ИНОМАРКИ</v>
      </c>
      <c r="K2450" s="69" t="str">
        <f>VLOOKUP(СВОД2023[[#This Row],[ФО]],СПРАВОЧНИК!H:P,2,0)</f>
        <v>Центральный ФО</v>
      </c>
    </row>
    <row r="2451" spans="1:11" x14ac:dyDescent="0.2">
      <c r="A2451" t="s">
        <v>649</v>
      </c>
      <c r="B2451" t="s">
        <v>645</v>
      </c>
      <c r="C2451" s="1" t="s">
        <v>38</v>
      </c>
      <c r="D2451" s="1" t="s">
        <v>67</v>
      </c>
      <c r="E2451" s="2">
        <v>1</v>
      </c>
      <c r="F2451" s="3"/>
      <c r="G2451" s="2">
        <v>3</v>
      </c>
      <c r="H2451" s="3"/>
      <c r="I2451" s="68" t="str">
        <f>VLOOKUP(C2451,СПРАВОЧНИК!B:D,2,0)</f>
        <v>ЕВРОПА</v>
      </c>
      <c r="J2451" s="68" t="str">
        <f>VLOOKUP(C2451,СПРАВОЧНИК!B:D,3,0)</f>
        <v>ИНОМАРКИ</v>
      </c>
      <c r="K2451" s="69" t="str">
        <f>VLOOKUP(СВОД2023[[#This Row],[ФО]],СПРАВОЧНИК!H:P,2,0)</f>
        <v>Центральный ФО</v>
      </c>
    </row>
    <row r="2452" spans="1:11" x14ac:dyDescent="0.2">
      <c r="A2452" t="s">
        <v>649</v>
      </c>
      <c r="B2452" t="s">
        <v>645</v>
      </c>
      <c r="C2452" s="1" t="s">
        <v>68</v>
      </c>
      <c r="D2452" s="1" t="s">
        <v>709</v>
      </c>
      <c r="E2452" s="2"/>
      <c r="F2452" s="3"/>
      <c r="G2452" s="2">
        <v>2</v>
      </c>
      <c r="H2452" s="3"/>
      <c r="I2452" s="68" t="str">
        <f>VLOOKUP(C2452,СПРАВОЧНИК!B:D,2,0)</f>
        <v>США</v>
      </c>
      <c r="J2452" s="68" t="str">
        <f>VLOOKUP(C2452,СПРАВОЧНИК!B:D,3,0)</f>
        <v>ИНОМАРКИ</v>
      </c>
      <c r="K2452" s="69" t="str">
        <f>VLOOKUP(СВОД2023[[#This Row],[ФО]],СПРАВОЧНИК!H:P,2,0)</f>
        <v>Центральный ФО</v>
      </c>
    </row>
    <row r="2453" spans="1:11" x14ac:dyDescent="0.2">
      <c r="A2453" t="s">
        <v>649</v>
      </c>
      <c r="B2453" t="s">
        <v>645</v>
      </c>
      <c r="C2453" s="1" t="s">
        <v>68</v>
      </c>
      <c r="D2453" s="1" t="s">
        <v>69</v>
      </c>
      <c r="E2453" s="2">
        <v>3</v>
      </c>
      <c r="F2453" s="3">
        <v>1</v>
      </c>
      <c r="G2453" s="2">
        <v>7</v>
      </c>
      <c r="H2453" s="3">
        <v>8</v>
      </c>
      <c r="I2453" s="68" t="str">
        <f>VLOOKUP(C2453,СПРАВОЧНИК!B:D,2,0)</f>
        <v>США</v>
      </c>
      <c r="J2453" s="68" t="str">
        <f>VLOOKUP(C2453,СПРАВОЧНИК!B:D,3,0)</f>
        <v>ИНОМАРКИ</v>
      </c>
      <c r="K2453" s="69" t="str">
        <f>VLOOKUP(СВОД2023[[#This Row],[ФО]],СПРАВОЧНИК!H:P,2,0)</f>
        <v>Центральный ФО</v>
      </c>
    </row>
    <row r="2454" spans="1:11" x14ac:dyDescent="0.2">
      <c r="A2454" t="s">
        <v>649</v>
      </c>
      <c r="B2454" t="s">
        <v>645</v>
      </c>
      <c r="C2454" s="1" t="s">
        <v>68</v>
      </c>
      <c r="D2454" s="1" t="s">
        <v>70</v>
      </c>
      <c r="E2454" s="2"/>
      <c r="F2454" s="3">
        <v>1</v>
      </c>
      <c r="G2454" s="2"/>
      <c r="H2454" s="3">
        <v>1</v>
      </c>
      <c r="I2454" s="68" t="str">
        <f>VLOOKUP(C2454,СПРАВОЧНИК!B:D,2,0)</f>
        <v>США</v>
      </c>
      <c r="J2454" s="68" t="str">
        <f>VLOOKUP(C2454,СПРАВОЧНИК!B:D,3,0)</f>
        <v>ИНОМАРКИ</v>
      </c>
      <c r="K2454" s="69" t="str">
        <f>VLOOKUP(СВОД2023[[#This Row],[ФО]],СПРАВОЧНИК!H:P,2,0)</f>
        <v>Центральный ФО</v>
      </c>
    </row>
    <row r="2455" spans="1:11" x14ac:dyDescent="0.2">
      <c r="A2455" t="s">
        <v>649</v>
      </c>
      <c r="B2455" t="s">
        <v>645</v>
      </c>
      <c r="C2455" s="1" t="s">
        <v>71</v>
      </c>
      <c r="D2455" s="1" t="s">
        <v>74</v>
      </c>
      <c r="E2455" s="2">
        <v>10</v>
      </c>
      <c r="F2455" s="3">
        <v>1</v>
      </c>
      <c r="G2455" s="2">
        <v>43</v>
      </c>
      <c r="H2455" s="3">
        <v>7</v>
      </c>
      <c r="I2455" s="68" t="str">
        <f>VLOOKUP(C2455,СПРАВОЧНИК!B:D,2,0)</f>
        <v>КИТАЙ</v>
      </c>
      <c r="J2455" s="68" t="str">
        <f>VLOOKUP(C2455,СПРАВОЧНИК!B:D,3,0)</f>
        <v>ИНОМАРКИ</v>
      </c>
      <c r="K2455" s="69" t="str">
        <f>VLOOKUP(СВОД2023[[#This Row],[ФО]],СПРАВОЧНИК!H:P,2,0)</f>
        <v>Центральный ФО</v>
      </c>
    </row>
    <row r="2456" spans="1:11" x14ac:dyDescent="0.2">
      <c r="A2456" t="s">
        <v>649</v>
      </c>
      <c r="B2456" t="s">
        <v>645</v>
      </c>
      <c r="C2456" s="1" t="s">
        <v>71</v>
      </c>
      <c r="D2456" s="1" t="s">
        <v>75</v>
      </c>
      <c r="E2456" s="2">
        <v>3</v>
      </c>
      <c r="F2456" s="3"/>
      <c r="G2456" s="2">
        <v>7</v>
      </c>
      <c r="H2456" s="3">
        <v>1</v>
      </c>
      <c r="I2456" s="68" t="str">
        <f>VLOOKUP(C2456,СПРАВОЧНИК!B:D,2,0)</f>
        <v>КИТАЙ</v>
      </c>
      <c r="J2456" s="68" t="str">
        <f>VLOOKUP(C2456,СПРАВОЧНИК!B:D,3,0)</f>
        <v>ИНОМАРКИ</v>
      </c>
      <c r="K2456" s="69" t="str">
        <f>VLOOKUP(СВОД2023[[#This Row],[ФО]],СПРАВОЧНИК!H:P,2,0)</f>
        <v>Центральный ФО</v>
      </c>
    </row>
    <row r="2457" spans="1:11" x14ac:dyDescent="0.2">
      <c r="A2457" t="s">
        <v>649</v>
      </c>
      <c r="B2457" t="s">
        <v>645</v>
      </c>
      <c r="C2457" s="1" t="s">
        <v>71</v>
      </c>
      <c r="D2457" s="1" t="s">
        <v>76</v>
      </c>
      <c r="E2457" s="2"/>
      <c r="F2457" s="3"/>
      <c r="G2457" s="2">
        <v>4</v>
      </c>
      <c r="H2457" s="3"/>
      <c r="I2457" s="68" t="str">
        <f>VLOOKUP(C2457,СПРАВОЧНИК!B:D,2,0)</f>
        <v>КИТАЙ</v>
      </c>
      <c r="J2457" s="68" t="str">
        <f>VLOOKUP(C2457,СПРАВОЧНИК!B:D,3,0)</f>
        <v>ИНОМАРКИ</v>
      </c>
      <c r="K2457" s="69" t="str">
        <f>VLOOKUP(СВОД2023[[#This Row],[ФО]],СПРАВОЧНИК!H:P,2,0)</f>
        <v>Центральный ФО</v>
      </c>
    </row>
    <row r="2458" spans="1:11" x14ac:dyDescent="0.2">
      <c r="A2458" t="s">
        <v>649</v>
      </c>
      <c r="B2458" t="s">
        <v>645</v>
      </c>
      <c r="C2458" s="1" t="s">
        <v>71</v>
      </c>
      <c r="D2458" s="1" t="s">
        <v>77</v>
      </c>
      <c r="E2458" s="2">
        <v>3</v>
      </c>
      <c r="F2458" s="3"/>
      <c r="G2458" s="2">
        <v>24</v>
      </c>
      <c r="H2458" s="3">
        <v>4</v>
      </c>
      <c r="I2458" s="68" t="str">
        <f>VLOOKUP(C2458,СПРАВОЧНИК!B:D,2,0)</f>
        <v>КИТАЙ</v>
      </c>
      <c r="J2458" s="68" t="str">
        <f>VLOOKUP(C2458,СПРАВОЧНИК!B:D,3,0)</f>
        <v>ИНОМАРКИ</v>
      </c>
      <c r="K2458" s="69" t="str">
        <f>VLOOKUP(СВОД2023[[#This Row],[ФО]],СПРАВОЧНИК!H:P,2,0)</f>
        <v>Центральный ФО</v>
      </c>
    </row>
    <row r="2459" spans="1:11" x14ac:dyDescent="0.2">
      <c r="A2459" t="s">
        <v>649</v>
      </c>
      <c r="B2459" t="s">
        <v>645</v>
      </c>
      <c r="C2459" s="1" t="s">
        <v>71</v>
      </c>
      <c r="D2459" s="1" t="s">
        <v>78</v>
      </c>
      <c r="E2459" s="2">
        <v>10</v>
      </c>
      <c r="F2459" s="3">
        <v>1</v>
      </c>
      <c r="G2459" s="2">
        <v>43</v>
      </c>
      <c r="H2459" s="3">
        <v>2</v>
      </c>
      <c r="I2459" s="68" t="str">
        <f>VLOOKUP(C2459,СПРАВОЧНИК!B:D,2,0)</f>
        <v>КИТАЙ</v>
      </c>
      <c r="J2459" s="68" t="str">
        <f>VLOOKUP(C2459,СПРАВОЧНИК!B:D,3,0)</f>
        <v>ИНОМАРКИ</v>
      </c>
      <c r="K2459" s="69" t="str">
        <f>VLOOKUP(СВОД2023[[#This Row],[ФО]],СПРАВОЧНИК!H:P,2,0)</f>
        <v>Центральный ФО</v>
      </c>
    </row>
    <row r="2460" spans="1:11" x14ac:dyDescent="0.2">
      <c r="A2460" t="s">
        <v>649</v>
      </c>
      <c r="B2460" t="s">
        <v>645</v>
      </c>
      <c r="C2460" s="1" t="s">
        <v>71</v>
      </c>
      <c r="D2460" s="1" t="s">
        <v>79</v>
      </c>
      <c r="E2460" s="2">
        <v>3</v>
      </c>
      <c r="F2460" s="3">
        <v>1</v>
      </c>
      <c r="G2460" s="2">
        <v>10</v>
      </c>
      <c r="H2460" s="3">
        <v>2</v>
      </c>
      <c r="I2460" s="68" t="str">
        <f>VLOOKUP(C2460,СПРАВОЧНИК!B:D,2,0)</f>
        <v>КИТАЙ</v>
      </c>
      <c r="J2460" s="68" t="str">
        <f>VLOOKUP(C2460,СПРАВОЧНИК!B:D,3,0)</f>
        <v>ИНОМАРКИ</v>
      </c>
      <c r="K2460" s="69" t="str">
        <f>VLOOKUP(СВОД2023[[#This Row],[ФО]],СПРАВОЧНИК!H:P,2,0)</f>
        <v>Центральный ФО</v>
      </c>
    </row>
    <row r="2461" spans="1:11" x14ac:dyDescent="0.2">
      <c r="A2461" t="s">
        <v>649</v>
      </c>
      <c r="B2461" t="s">
        <v>645</v>
      </c>
      <c r="C2461" s="1" t="s">
        <v>80</v>
      </c>
      <c r="D2461" s="1" t="s">
        <v>82</v>
      </c>
      <c r="E2461" s="2"/>
      <c r="F2461" s="3">
        <v>5</v>
      </c>
      <c r="G2461" s="2">
        <v>9</v>
      </c>
      <c r="H2461" s="3">
        <v>35</v>
      </c>
      <c r="I2461" s="68" t="str">
        <f>VLOOKUP(C2461,СПРАВОЧНИК!B:D,2,0)</f>
        <v>США</v>
      </c>
      <c r="J2461" s="68" t="str">
        <f>VLOOKUP(C2461,СПРАВОЧНИК!B:D,3,0)</f>
        <v>ИНОМАРКИ</v>
      </c>
      <c r="K2461" s="69" t="str">
        <f>VLOOKUP(СВОД2023[[#This Row],[ФО]],СПРАВОЧНИК!H:P,2,0)</f>
        <v>Центральный ФО</v>
      </c>
    </row>
    <row r="2462" spans="1:11" x14ac:dyDescent="0.2">
      <c r="A2462" t="s">
        <v>649</v>
      </c>
      <c r="B2462" t="s">
        <v>645</v>
      </c>
      <c r="C2462" s="1" t="s">
        <v>80</v>
      </c>
      <c r="D2462" s="1" t="s">
        <v>83</v>
      </c>
      <c r="E2462" s="2">
        <v>2</v>
      </c>
      <c r="F2462" s="3">
        <v>2</v>
      </c>
      <c r="G2462" s="2">
        <v>16</v>
      </c>
      <c r="H2462" s="3">
        <v>20</v>
      </c>
      <c r="I2462" s="68" t="str">
        <f>VLOOKUP(C2462,СПРАВОЧНИК!B:D,2,0)</f>
        <v>США</v>
      </c>
      <c r="J2462" s="68" t="str">
        <f>VLOOKUP(C2462,СПРАВОЧНИК!B:D,3,0)</f>
        <v>ИНОМАРКИ</v>
      </c>
      <c r="K2462" s="69" t="str">
        <f>VLOOKUP(СВОД2023[[#This Row],[ФО]],СПРАВОЧНИК!H:P,2,0)</f>
        <v>Центральный ФО</v>
      </c>
    </row>
    <row r="2463" spans="1:11" x14ac:dyDescent="0.2">
      <c r="A2463" t="s">
        <v>649</v>
      </c>
      <c r="B2463" t="s">
        <v>645</v>
      </c>
      <c r="C2463" s="1" t="s">
        <v>80</v>
      </c>
      <c r="D2463" s="1" t="s">
        <v>84</v>
      </c>
      <c r="E2463" s="2">
        <v>1</v>
      </c>
      <c r="F2463" s="3"/>
      <c r="G2463" s="2">
        <v>5</v>
      </c>
      <c r="H2463" s="3">
        <v>3</v>
      </c>
      <c r="I2463" s="68" t="str">
        <f>VLOOKUP(C2463,СПРАВОЧНИК!B:D,2,0)</f>
        <v>США</v>
      </c>
      <c r="J2463" s="68" t="str">
        <f>VLOOKUP(C2463,СПРАВОЧНИК!B:D,3,0)</f>
        <v>ИНОМАРКИ</v>
      </c>
      <c r="K2463" s="69" t="str">
        <f>VLOOKUP(СВОД2023[[#This Row],[ФО]],СПРАВОЧНИК!H:P,2,0)</f>
        <v>Центральный ФО</v>
      </c>
    </row>
    <row r="2464" spans="1:11" x14ac:dyDescent="0.2">
      <c r="A2464" t="s">
        <v>649</v>
      </c>
      <c r="B2464" t="s">
        <v>645</v>
      </c>
      <c r="C2464" s="1" t="s">
        <v>80</v>
      </c>
      <c r="D2464" s="1" t="s">
        <v>85</v>
      </c>
      <c r="E2464" s="2">
        <v>34</v>
      </c>
      <c r="F2464" s="3">
        <v>8</v>
      </c>
      <c r="G2464" s="2">
        <v>198</v>
      </c>
      <c r="H2464" s="3">
        <v>120</v>
      </c>
      <c r="I2464" s="68" t="str">
        <f>VLOOKUP(C2464,СПРАВОЧНИК!B:D,2,0)</f>
        <v>США</v>
      </c>
      <c r="J2464" s="68" t="str">
        <f>VLOOKUP(C2464,СПРАВОЧНИК!B:D,3,0)</f>
        <v>ИНОМАРКИ</v>
      </c>
      <c r="K2464" s="69" t="str">
        <f>VLOOKUP(СВОД2023[[#This Row],[ФО]],СПРАВОЧНИК!H:P,2,0)</f>
        <v>Центральный ФО</v>
      </c>
    </row>
    <row r="2465" spans="1:11" x14ac:dyDescent="0.2">
      <c r="A2465" t="s">
        <v>649</v>
      </c>
      <c r="B2465" t="s">
        <v>645</v>
      </c>
      <c r="C2465" s="1" t="s">
        <v>86</v>
      </c>
      <c r="D2465" s="1" t="s">
        <v>1004</v>
      </c>
      <c r="E2465" s="2">
        <v>20</v>
      </c>
      <c r="F2465" s="3"/>
      <c r="G2465" s="2">
        <v>20</v>
      </c>
      <c r="H2465" s="3"/>
      <c r="I2465" s="68" t="str">
        <f>VLOOKUP(C2465,СПРАВОЧНИК!B:D,2,0)</f>
        <v>КИТАЙ</v>
      </c>
      <c r="J2465" s="68" t="str">
        <f>VLOOKUP(C2465,СПРАВОЧНИК!B:D,3,0)</f>
        <v>ИНОМАРКИ</v>
      </c>
      <c r="K2465" s="69" t="str">
        <f>VLOOKUP(СВОД2023[[#This Row],[ФО]],СПРАВОЧНИК!H:P,2,0)</f>
        <v>Центральный ФО</v>
      </c>
    </row>
    <row r="2466" spans="1:11" x14ac:dyDescent="0.2">
      <c r="A2466" t="s">
        <v>649</v>
      </c>
      <c r="B2466" t="s">
        <v>645</v>
      </c>
      <c r="C2466" s="1" t="s">
        <v>86</v>
      </c>
      <c r="D2466" s="1" t="s">
        <v>89</v>
      </c>
      <c r="E2466" s="2">
        <v>366</v>
      </c>
      <c r="F2466" s="3">
        <v>19</v>
      </c>
      <c r="G2466" s="2">
        <v>1243</v>
      </c>
      <c r="H2466" s="3">
        <v>122</v>
      </c>
      <c r="I2466" s="68" t="str">
        <f>VLOOKUP(C2466,СПРАВОЧНИК!B:D,2,0)</f>
        <v>КИТАЙ</v>
      </c>
      <c r="J2466" s="68" t="str">
        <f>VLOOKUP(C2466,СПРАВОЧНИК!B:D,3,0)</f>
        <v>ИНОМАРКИ</v>
      </c>
      <c r="K2466" s="69" t="str">
        <f>VLOOKUP(СВОД2023[[#This Row],[ФО]],СПРАВОЧНИК!H:P,2,0)</f>
        <v>Центральный ФО</v>
      </c>
    </row>
    <row r="2467" spans="1:11" x14ac:dyDescent="0.2">
      <c r="A2467" t="s">
        <v>649</v>
      </c>
      <c r="B2467" t="s">
        <v>645</v>
      </c>
      <c r="C2467" s="1" t="s">
        <v>86</v>
      </c>
      <c r="D2467" s="1" t="s">
        <v>90</v>
      </c>
      <c r="E2467" s="2">
        <v>440</v>
      </c>
      <c r="F2467" s="3">
        <v>10</v>
      </c>
      <c r="G2467" s="2">
        <v>816</v>
      </c>
      <c r="H2467" s="3">
        <v>74</v>
      </c>
      <c r="I2467" s="68" t="str">
        <f>VLOOKUP(C2467,СПРАВОЧНИК!B:D,2,0)</f>
        <v>КИТАЙ</v>
      </c>
      <c r="J2467" s="68" t="str">
        <f>VLOOKUP(C2467,СПРАВОЧНИК!B:D,3,0)</f>
        <v>ИНОМАРКИ</v>
      </c>
      <c r="K2467" s="69" t="str">
        <f>VLOOKUP(СВОД2023[[#This Row],[ФО]],СПРАВОЧНИК!H:P,2,0)</f>
        <v>Центральный ФО</v>
      </c>
    </row>
    <row r="2468" spans="1:11" x14ac:dyDescent="0.2">
      <c r="A2468" t="s">
        <v>649</v>
      </c>
      <c r="B2468" t="s">
        <v>645</v>
      </c>
      <c r="C2468" s="1" t="s">
        <v>86</v>
      </c>
      <c r="D2468" s="1" t="s">
        <v>91</v>
      </c>
      <c r="E2468" s="2">
        <v>168</v>
      </c>
      <c r="F2468" s="3">
        <v>18</v>
      </c>
      <c r="G2468" s="2">
        <v>568</v>
      </c>
      <c r="H2468" s="3">
        <v>149</v>
      </c>
      <c r="I2468" s="68" t="str">
        <f>VLOOKUP(C2468,СПРАВОЧНИК!B:D,2,0)</f>
        <v>КИТАЙ</v>
      </c>
      <c r="J2468" s="68" t="str">
        <f>VLOOKUP(C2468,СПРАВОЧНИК!B:D,3,0)</f>
        <v>ИНОМАРКИ</v>
      </c>
      <c r="K2468" s="69" t="str">
        <f>VLOOKUP(СВОД2023[[#This Row],[ФО]],СПРАВОЧНИК!H:P,2,0)</f>
        <v>Центральный ФО</v>
      </c>
    </row>
    <row r="2469" spans="1:11" x14ac:dyDescent="0.2">
      <c r="A2469" t="s">
        <v>649</v>
      </c>
      <c r="B2469" t="s">
        <v>645</v>
      </c>
      <c r="C2469" s="1" t="s">
        <v>86</v>
      </c>
      <c r="D2469" s="1" t="s">
        <v>92</v>
      </c>
      <c r="E2469" s="2">
        <v>27</v>
      </c>
      <c r="F2469" s="3"/>
      <c r="G2469" s="2">
        <v>140</v>
      </c>
      <c r="H2469" s="3"/>
      <c r="I2469" s="68" t="str">
        <f>VLOOKUP(C2469,СПРАВОЧНИК!B:D,2,0)</f>
        <v>КИТАЙ</v>
      </c>
      <c r="J2469" s="68" t="str">
        <f>VLOOKUP(C2469,СПРАВОЧНИК!B:D,3,0)</f>
        <v>ИНОМАРКИ</v>
      </c>
      <c r="K2469" s="69" t="str">
        <f>VLOOKUP(СВОД2023[[#This Row],[ФО]],СПРАВОЧНИК!H:P,2,0)</f>
        <v>Центральный ФО</v>
      </c>
    </row>
    <row r="2470" spans="1:11" x14ac:dyDescent="0.2">
      <c r="A2470" t="s">
        <v>649</v>
      </c>
      <c r="B2470" t="s">
        <v>645</v>
      </c>
      <c r="C2470" s="1" t="s">
        <v>86</v>
      </c>
      <c r="D2470" s="1" t="s">
        <v>926</v>
      </c>
      <c r="E2470" s="2">
        <v>45</v>
      </c>
      <c r="F2470" s="3"/>
      <c r="G2470" s="2">
        <v>45</v>
      </c>
      <c r="H2470" s="3"/>
      <c r="I2470" s="68" t="str">
        <f>VLOOKUP(C2470,СПРАВОЧНИК!B:D,2,0)</f>
        <v>КИТАЙ</v>
      </c>
      <c r="J2470" s="68" t="str">
        <f>VLOOKUP(C2470,СПРАВОЧНИК!B:D,3,0)</f>
        <v>ИНОМАРКИ</v>
      </c>
      <c r="K2470" s="69" t="str">
        <f>VLOOKUP(СВОД2023[[#This Row],[ФО]],СПРАВОЧНИК!H:P,2,0)</f>
        <v>Центральный ФО</v>
      </c>
    </row>
    <row r="2471" spans="1:11" x14ac:dyDescent="0.2">
      <c r="A2471" t="s">
        <v>649</v>
      </c>
      <c r="B2471" t="s">
        <v>645</v>
      </c>
      <c r="C2471" s="1" t="s">
        <v>86</v>
      </c>
      <c r="D2471" s="1" t="s">
        <v>1049</v>
      </c>
      <c r="E2471" s="2">
        <v>2</v>
      </c>
      <c r="F2471" s="3"/>
      <c r="G2471" s="2">
        <v>2</v>
      </c>
      <c r="H2471" s="3"/>
      <c r="I2471" s="68" t="str">
        <f>VLOOKUP(C2471,СПРАВОЧНИК!B:D,2,0)</f>
        <v>КИТАЙ</v>
      </c>
      <c r="J2471" s="68" t="str">
        <f>VLOOKUP(C2471,СПРАВОЧНИК!B:D,3,0)</f>
        <v>ИНОМАРКИ</v>
      </c>
      <c r="K2471" s="69" t="str">
        <f>VLOOKUP(СВОД2023[[#This Row],[ФО]],СПРАВОЧНИК!H:P,2,0)</f>
        <v>Центральный ФО</v>
      </c>
    </row>
    <row r="2472" spans="1:11" x14ac:dyDescent="0.2">
      <c r="A2472" t="s">
        <v>649</v>
      </c>
      <c r="B2472" t="s">
        <v>645</v>
      </c>
      <c r="C2472" s="1" t="s">
        <v>86</v>
      </c>
      <c r="D2472" s="1" t="s">
        <v>93</v>
      </c>
      <c r="E2472" s="2"/>
      <c r="F2472" s="3"/>
      <c r="G2472" s="2">
        <v>1</v>
      </c>
      <c r="H2472" s="3"/>
      <c r="I2472" s="68" t="str">
        <f>VLOOKUP(C2472,СПРАВОЧНИК!B:D,2,0)</f>
        <v>КИТАЙ</v>
      </c>
      <c r="J2472" s="68" t="str">
        <f>VLOOKUP(C2472,СПРАВОЧНИК!B:D,3,0)</f>
        <v>ИНОМАРКИ</v>
      </c>
      <c r="K2472" s="69" t="str">
        <f>VLOOKUP(СВОД2023[[#This Row],[ФО]],СПРАВОЧНИК!H:P,2,0)</f>
        <v>Центральный ФО</v>
      </c>
    </row>
    <row r="2473" spans="1:11" x14ac:dyDescent="0.2">
      <c r="A2473" t="s">
        <v>649</v>
      </c>
      <c r="B2473" t="s">
        <v>645</v>
      </c>
      <c r="C2473" s="1" t="s">
        <v>86</v>
      </c>
      <c r="D2473" s="1" t="s">
        <v>94</v>
      </c>
      <c r="E2473" s="2"/>
      <c r="F2473" s="3"/>
      <c r="G2473" s="2">
        <v>1</v>
      </c>
      <c r="H2473" s="3"/>
      <c r="I2473" s="68" t="str">
        <f>VLOOKUP(C2473,СПРАВОЧНИК!B:D,2,0)</f>
        <v>КИТАЙ</v>
      </c>
      <c r="J2473" s="68" t="str">
        <f>VLOOKUP(C2473,СПРАВОЧНИК!B:D,3,0)</f>
        <v>ИНОМАРКИ</v>
      </c>
      <c r="K2473" s="69" t="str">
        <f>VLOOKUP(СВОД2023[[#This Row],[ФО]],СПРАВОЧНИК!H:P,2,0)</f>
        <v>Центральный ФО</v>
      </c>
    </row>
    <row r="2474" spans="1:11" x14ac:dyDescent="0.2">
      <c r="A2474" t="s">
        <v>649</v>
      </c>
      <c r="B2474" t="s">
        <v>645</v>
      </c>
      <c r="C2474" s="1" t="s">
        <v>86</v>
      </c>
      <c r="D2474" s="1" t="s">
        <v>710</v>
      </c>
      <c r="E2474" s="2"/>
      <c r="F2474" s="3"/>
      <c r="G2474" s="2">
        <v>1</v>
      </c>
      <c r="H2474" s="3"/>
      <c r="I2474" s="68" t="str">
        <f>VLOOKUP(C2474,СПРАВОЧНИК!B:D,2,0)</f>
        <v>КИТАЙ</v>
      </c>
      <c r="J2474" s="68" t="str">
        <f>VLOOKUP(C2474,СПРАВОЧНИК!B:D,3,0)</f>
        <v>ИНОМАРКИ</v>
      </c>
      <c r="K2474" s="69" t="str">
        <f>VLOOKUP(СВОД2023[[#This Row],[ФО]],СПРАВОЧНИК!H:P,2,0)</f>
        <v>Центральный ФО</v>
      </c>
    </row>
    <row r="2475" spans="1:11" x14ac:dyDescent="0.2">
      <c r="A2475" t="s">
        <v>649</v>
      </c>
      <c r="B2475" t="s">
        <v>645</v>
      </c>
      <c r="C2475" s="1" t="s">
        <v>86</v>
      </c>
      <c r="D2475" s="1" t="s">
        <v>95</v>
      </c>
      <c r="E2475" s="2">
        <v>306</v>
      </c>
      <c r="F2475" s="3">
        <v>5</v>
      </c>
      <c r="G2475" s="2">
        <v>659</v>
      </c>
      <c r="H2475" s="3">
        <v>5</v>
      </c>
      <c r="I2475" s="68" t="str">
        <f>VLOOKUP(C2475,СПРАВОЧНИК!B:D,2,0)</f>
        <v>КИТАЙ</v>
      </c>
      <c r="J2475" s="68" t="str">
        <f>VLOOKUP(C2475,СПРАВОЧНИК!B:D,3,0)</f>
        <v>ИНОМАРКИ</v>
      </c>
      <c r="K2475" s="69" t="str">
        <f>VLOOKUP(СВОД2023[[#This Row],[ФО]],СПРАВОЧНИК!H:P,2,0)</f>
        <v>Центральный ФО</v>
      </c>
    </row>
    <row r="2476" spans="1:11" x14ac:dyDescent="0.2">
      <c r="A2476" t="s">
        <v>649</v>
      </c>
      <c r="B2476" t="s">
        <v>645</v>
      </c>
      <c r="C2476" s="1" t="s">
        <v>86</v>
      </c>
      <c r="D2476" s="1" t="s">
        <v>96</v>
      </c>
      <c r="E2476" s="2">
        <v>8</v>
      </c>
      <c r="F2476" s="3"/>
      <c r="G2476" s="2">
        <v>34</v>
      </c>
      <c r="H2476" s="3"/>
      <c r="I2476" s="68" t="str">
        <f>VLOOKUP(C2476,СПРАВОЧНИК!B:D,2,0)</f>
        <v>КИТАЙ</v>
      </c>
      <c r="J2476" s="68" t="str">
        <f>VLOOKUP(C2476,СПРАВОЧНИК!B:D,3,0)</f>
        <v>ИНОМАРКИ</v>
      </c>
      <c r="K2476" s="69" t="str">
        <f>VLOOKUP(СВОД2023[[#This Row],[ФО]],СПРАВОЧНИК!H:P,2,0)</f>
        <v>Центральный ФО</v>
      </c>
    </row>
    <row r="2477" spans="1:11" x14ac:dyDescent="0.2">
      <c r="A2477" t="s">
        <v>649</v>
      </c>
      <c r="B2477" t="s">
        <v>645</v>
      </c>
      <c r="C2477" s="1" t="s">
        <v>86</v>
      </c>
      <c r="D2477" s="1" t="s">
        <v>97</v>
      </c>
      <c r="E2477" s="2">
        <v>99</v>
      </c>
      <c r="F2477" s="3"/>
      <c r="G2477" s="2">
        <v>383</v>
      </c>
      <c r="H2477" s="3"/>
      <c r="I2477" s="68" t="str">
        <f>VLOOKUP(C2477,СПРАВОЧНИК!B:D,2,0)</f>
        <v>КИТАЙ</v>
      </c>
      <c r="J2477" s="68" t="str">
        <f>VLOOKUP(C2477,СПРАВОЧНИК!B:D,3,0)</f>
        <v>ИНОМАРКИ</v>
      </c>
      <c r="K2477" s="69" t="str">
        <f>VLOOKUP(СВОД2023[[#This Row],[ФО]],СПРАВОЧНИК!H:P,2,0)</f>
        <v>Центральный ФО</v>
      </c>
    </row>
    <row r="2478" spans="1:11" x14ac:dyDescent="0.2">
      <c r="A2478" t="s">
        <v>649</v>
      </c>
      <c r="B2478" t="s">
        <v>645</v>
      </c>
      <c r="C2478" s="1" t="s">
        <v>98</v>
      </c>
      <c r="D2478" s="1" t="s">
        <v>99</v>
      </c>
      <c r="E2478" s="2"/>
      <c r="F2478" s="3"/>
      <c r="G2478" s="2">
        <v>5</v>
      </c>
      <c r="H2478" s="3"/>
      <c r="I2478" s="68" t="str">
        <f>VLOOKUP(C2478,СПРАВОЧНИК!B:D,2,0)</f>
        <v>КИТАЙ</v>
      </c>
      <c r="J2478" s="68" t="str">
        <f>VLOOKUP(C2478,СПРАВОЧНИК!B:D,3,0)</f>
        <v>ИНОМАРКИ</v>
      </c>
      <c r="K2478" s="69" t="str">
        <f>VLOOKUP(СВОД2023[[#This Row],[ФО]],СПРАВОЧНИК!H:P,2,0)</f>
        <v>Центральный ФО</v>
      </c>
    </row>
    <row r="2479" spans="1:11" x14ac:dyDescent="0.2">
      <c r="A2479" t="s">
        <v>649</v>
      </c>
      <c r="B2479" t="s">
        <v>645</v>
      </c>
      <c r="C2479" s="1" t="s">
        <v>98</v>
      </c>
      <c r="D2479" s="1" t="s">
        <v>675</v>
      </c>
      <c r="E2479" s="2"/>
      <c r="F2479" s="3"/>
      <c r="G2479" s="2">
        <v>3</v>
      </c>
      <c r="H2479" s="3"/>
      <c r="I2479" s="68" t="str">
        <f>VLOOKUP(C2479,СПРАВОЧНИК!B:D,2,0)</f>
        <v>КИТАЙ</v>
      </c>
      <c r="J2479" s="68" t="str">
        <f>VLOOKUP(C2479,СПРАВОЧНИК!B:D,3,0)</f>
        <v>ИНОМАРКИ</v>
      </c>
      <c r="K2479" s="69" t="str">
        <f>VLOOKUP(СВОД2023[[#This Row],[ФО]],СПРАВОЧНИК!H:P,2,0)</f>
        <v>Центральный ФО</v>
      </c>
    </row>
    <row r="2480" spans="1:11" x14ac:dyDescent="0.2">
      <c r="A2480" t="s">
        <v>649</v>
      </c>
      <c r="B2480" t="s">
        <v>645</v>
      </c>
      <c r="C2480" s="1" t="s">
        <v>98</v>
      </c>
      <c r="D2480" s="1" t="s">
        <v>100</v>
      </c>
      <c r="E2480" s="2"/>
      <c r="F2480" s="3"/>
      <c r="G2480" s="2">
        <v>5</v>
      </c>
      <c r="H2480" s="3"/>
      <c r="I2480" s="68" t="str">
        <f>VLOOKUP(C2480,СПРАВОЧНИК!B:D,2,0)</f>
        <v>КИТАЙ</v>
      </c>
      <c r="J2480" s="68" t="str">
        <f>VLOOKUP(C2480,СПРАВОЧНИК!B:D,3,0)</f>
        <v>ИНОМАРКИ</v>
      </c>
      <c r="K2480" s="69" t="str">
        <f>VLOOKUP(СВОД2023[[#This Row],[ФО]],СПРАВОЧНИК!H:P,2,0)</f>
        <v>Центральный ФО</v>
      </c>
    </row>
    <row r="2481" spans="1:11" x14ac:dyDescent="0.2">
      <c r="A2481" t="s">
        <v>649</v>
      </c>
      <c r="B2481" t="s">
        <v>645</v>
      </c>
      <c r="C2481" s="1" t="s">
        <v>98</v>
      </c>
      <c r="D2481" s="1" t="s">
        <v>1005</v>
      </c>
      <c r="E2481" s="2">
        <v>25</v>
      </c>
      <c r="F2481" s="3"/>
      <c r="G2481" s="2">
        <v>25</v>
      </c>
      <c r="H2481" s="3"/>
      <c r="I2481" s="68" t="str">
        <f>VLOOKUP(C2481,СПРАВОЧНИК!B:D,2,0)</f>
        <v>КИТАЙ</v>
      </c>
      <c r="J2481" s="68" t="str">
        <f>VLOOKUP(C2481,СПРАВОЧНИК!B:D,3,0)</f>
        <v>ИНОМАРКИ</v>
      </c>
      <c r="K2481" s="69" t="str">
        <f>VLOOKUP(СВОД2023[[#This Row],[ФО]],СПРАВОЧНИК!H:P,2,0)</f>
        <v>Центральный ФО</v>
      </c>
    </row>
    <row r="2482" spans="1:11" x14ac:dyDescent="0.2">
      <c r="A2482" t="s">
        <v>649</v>
      </c>
      <c r="B2482" t="s">
        <v>645</v>
      </c>
      <c r="C2482" s="1" t="s">
        <v>98</v>
      </c>
      <c r="D2482" s="1" t="s">
        <v>101</v>
      </c>
      <c r="E2482" s="2"/>
      <c r="F2482" s="3"/>
      <c r="G2482" s="2"/>
      <c r="H2482" s="3">
        <v>4</v>
      </c>
      <c r="I2482" s="68" t="str">
        <f>VLOOKUP(C2482,СПРАВОЧНИК!B:D,2,0)</f>
        <v>КИТАЙ</v>
      </c>
      <c r="J2482" s="68" t="str">
        <f>VLOOKUP(C2482,СПРАВОЧНИК!B:D,3,0)</f>
        <v>ИНОМАРКИ</v>
      </c>
      <c r="K2482" s="69" t="str">
        <f>VLOOKUP(СВОД2023[[#This Row],[ФО]],СПРАВОЧНИК!H:P,2,0)</f>
        <v>Центральный ФО</v>
      </c>
    </row>
    <row r="2483" spans="1:11" x14ac:dyDescent="0.2">
      <c r="A2483" t="s">
        <v>649</v>
      </c>
      <c r="B2483" t="s">
        <v>645</v>
      </c>
      <c r="C2483" s="1" t="s">
        <v>98</v>
      </c>
      <c r="D2483" s="1" t="s">
        <v>102</v>
      </c>
      <c r="E2483" s="2"/>
      <c r="F2483" s="3"/>
      <c r="G2483" s="2"/>
      <c r="H2483" s="3">
        <v>409</v>
      </c>
      <c r="I2483" s="68" t="str">
        <f>VLOOKUP(C2483,СПРАВОЧНИК!B:D,2,0)</f>
        <v>КИТАЙ</v>
      </c>
      <c r="J2483" s="68" t="str">
        <f>VLOOKUP(C2483,СПРАВОЧНИК!B:D,3,0)</f>
        <v>ИНОМАРКИ</v>
      </c>
      <c r="K2483" s="69" t="str">
        <f>VLOOKUP(СВОД2023[[#This Row],[ФО]],СПРАВОЧНИК!H:P,2,0)</f>
        <v>Центральный ФО</v>
      </c>
    </row>
    <row r="2484" spans="1:11" x14ac:dyDescent="0.2">
      <c r="A2484" t="s">
        <v>649</v>
      </c>
      <c r="B2484" t="s">
        <v>645</v>
      </c>
      <c r="C2484" s="1" t="s">
        <v>98</v>
      </c>
      <c r="D2484" s="1" t="s">
        <v>103</v>
      </c>
      <c r="E2484" s="2">
        <v>2</v>
      </c>
      <c r="F2484" s="3"/>
      <c r="G2484" s="2">
        <v>4</v>
      </c>
      <c r="H2484" s="3"/>
      <c r="I2484" s="68" t="str">
        <f>VLOOKUP(C2484,СПРАВОЧНИК!B:D,2,0)</f>
        <v>КИТАЙ</v>
      </c>
      <c r="J2484" s="68" t="str">
        <f>VLOOKUP(C2484,СПРАВОЧНИК!B:D,3,0)</f>
        <v>ИНОМАРКИ</v>
      </c>
      <c r="K2484" s="69" t="str">
        <f>VLOOKUP(СВОД2023[[#This Row],[ФО]],СПРАВОЧНИК!H:P,2,0)</f>
        <v>Центральный ФО</v>
      </c>
    </row>
    <row r="2485" spans="1:11" x14ac:dyDescent="0.2">
      <c r="A2485" t="s">
        <v>649</v>
      </c>
      <c r="B2485" t="s">
        <v>645</v>
      </c>
      <c r="C2485" s="1" t="s">
        <v>98</v>
      </c>
      <c r="D2485" s="1" t="s">
        <v>104</v>
      </c>
      <c r="E2485" s="2">
        <v>6</v>
      </c>
      <c r="F2485" s="3"/>
      <c r="G2485" s="2">
        <v>27</v>
      </c>
      <c r="H2485" s="3"/>
      <c r="I2485" s="68" t="str">
        <f>VLOOKUP(C2485,СПРАВОЧНИК!B:D,2,0)</f>
        <v>КИТАЙ</v>
      </c>
      <c r="J2485" s="68" t="str">
        <f>VLOOKUP(C2485,СПРАВОЧНИК!B:D,3,0)</f>
        <v>ИНОМАРКИ</v>
      </c>
      <c r="K2485" s="69" t="str">
        <f>VLOOKUP(СВОД2023[[#This Row],[ФО]],СПРАВОЧНИК!H:P,2,0)</f>
        <v>Центральный ФО</v>
      </c>
    </row>
    <row r="2486" spans="1:11" x14ac:dyDescent="0.2">
      <c r="A2486" t="s">
        <v>649</v>
      </c>
      <c r="B2486" t="s">
        <v>645</v>
      </c>
      <c r="C2486" s="1" t="s">
        <v>98</v>
      </c>
      <c r="D2486" s="1" t="s">
        <v>105</v>
      </c>
      <c r="E2486" s="2">
        <v>1</v>
      </c>
      <c r="F2486" s="3"/>
      <c r="G2486" s="2">
        <v>2</v>
      </c>
      <c r="H2486" s="3"/>
      <c r="I2486" s="68" t="str">
        <f>VLOOKUP(C2486,СПРАВОЧНИК!B:D,2,0)</f>
        <v>КИТАЙ</v>
      </c>
      <c r="J2486" s="68" t="str">
        <f>VLOOKUP(C2486,СПРАВОЧНИК!B:D,3,0)</f>
        <v>ИНОМАРКИ</v>
      </c>
      <c r="K2486" s="69" t="str">
        <f>VLOOKUP(СВОД2023[[#This Row],[ФО]],СПРАВОЧНИК!H:P,2,0)</f>
        <v>Центральный ФО</v>
      </c>
    </row>
    <row r="2487" spans="1:11" x14ac:dyDescent="0.2">
      <c r="A2487" t="s">
        <v>649</v>
      </c>
      <c r="B2487" t="s">
        <v>645</v>
      </c>
      <c r="C2487" s="1" t="s">
        <v>98</v>
      </c>
      <c r="D2487" s="1" t="s">
        <v>106</v>
      </c>
      <c r="E2487" s="2">
        <v>26</v>
      </c>
      <c r="F2487" s="3">
        <v>367</v>
      </c>
      <c r="G2487" s="2">
        <v>2775</v>
      </c>
      <c r="H2487" s="3">
        <v>1071</v>
      </c>
      <c r="I2487" s="68" t="str">
        <f>VLOOKUP(C2487,СПРАВОЧНИК!B:D,2,0)</f>
        <v>КИТАЙ</v>
      </c>
      <c r="J2487" s="68" t="str">
        <f>VLOOKUP(C2487,СПРАВОЧНИК!B:D,3,0)</f>
        <v>ИНОМАРКИ</v>
      </c>
      <c r="K2487" s="69" t="str">
        <f>VLOOKUP(СВОД2023[[#This Row],[ФО]],СПРАВОЧНИК!H:P,2,0)</f>
        <v>Центральный ФО</v>
      </c>
    </row>
    <row r="2488" spans="1:11" x14ac:dyDescent="0.2">
      <c r="A2488" t="s">
        <v>649</v>
      </c>
      <c r="B2488" t="s">
        <v>645</v>
      </c>
      <c r="C2488" s="1" t="s">
        <v>98</v>
      </c>
      <c r="D2488" s="1" t="s">
        <v>107</v>
      </c>
      <c r="E2488" s="2">
        <v>1308</v>
      </c>
      <c r="F2488" s="3"/>
      <c r="G2488" s="2">
        <v>5232</v>
      </c>
      <c r="H2488" s="3"/>
      <c r="I2488" s="68" t="str">
        <f>VLOOKUP(C2488,СПРАВОЧНИК!B:D,2,0)</f>
        <v>КИТАЙ</v>
      </c>
      <c r="J2488" s="68" t="str">
        <f>VLOOKUP(C2488,СПРАВОЧНИК!B:D,3,0)</f>
        <v>ИНОМАРКИ</v>
      </c>
      <c r="K2488" s="69" t="str">
        <f>VLOOKUP(СВОД2023[[#This Row],[ФО]],СПРАВОЧНИК!H:P,2,0)</f>
        <v>Центральный ФО</v>
      </c>
    </row>
    <row r="2489" spans="1:11" x14ac:dyDescent="0.2">
      <c r="A2489" t="s">
        <v>649</v>
      </c>
      <c r="B2489" t="s">
        <v>645</v>
      </c>
      <c r="C2489" s="1" t="s">
        <v>98</v>
      </c>
      <c r="D2489" s="1" t="s">
        <v>108</v>
      </c>
      <c r="E2489" s="2">
        <v>1</v>
      </c>
      <c r="F2489" s="3"/>
      <c r="G2489" s="2">
        <v>11</v>
      </c>
      <c r="H2489" s="3"/>
      <c r="I2489" s="68" t="str">
        <f>VLOOKUP(C2489,СПРАВОЧНИК!B:D,2,0)</f>
        <v>КИТАЙ</v>
      </c>
      <c r="J2489" s="68" t="str">
        <f>VLOOKUP(C2489,СПРАВОЧНИК!B:D,3,0)</f>
        <v>ИНОМАРКИ</v>
      </c>
      <c r="K2489" s="69" t="str">
        <f>VLOOKUP(СВОД2023[[#This Row],[ФО]],СПРАВОЧНИК!H:P,2,0)</f>
        <v>Центральный ФО</v>
      </c>
    </row>
    <row r="2490" spans="1:11" x14ac:dyDescent="0.2">
      <c r="A2490" t="s">
        <v>649</v>
      </c>
      <c r="B2490" t="s">
        <v>645</v>
      </c>
      <c r="C2490" s="1" t="s">
        <v>98</v>
      </c>
      <c r="D2490" s="1" t="s">
        <v>109</v>
      </c>
      <c r="E2490" s="2">
        <v>2139</v>
      </c>
      <c r="F2490" s="3">
        <v>356</v>
      </c>
      <c r="G2490" s="2">
        <v>8434</v>
      </c>
      <c r="H2490" s="3">
        <v>1901</v>
      </c>
      <c r="I2490" s="68" t="str">
        <f>VLOOKUP(C2490,СПРАВОЧНИК!B:D,2,0)</f>
        <v>КИТАЙ</v>
      </c>
      <c r="J2490" s="68" t="str">
        <f>VLOOKUP(C2490,СПРАВОЧНИК!B:D,3,0)</f>
        <v>ИНОМАРКИ</v>
      </c>
      <c r="K2490" s="69" t="str">
        <f>VLOOKUP(СВОД2023[[#This Row],[ФО]],СПРАВОЧНИК!H:P,2,0)</f>
        <v>Центральный ФО</v>
      </c>
    </row>
    <row r="2491" spans="1:11" x14ac:dyDescent="0.2">
      <c r="A2491" t="s">
        <v>649</v>
      </c>
      <c r="B2491" t="s">
        <v>645</v>
      </c>
      <c r="C2491" s="1" t="s">
        <v>98</v>
      </c>
      <c r="D2491" s="1" t="s">
        <v>110</v>
      </c>
      <c r="E2491" s="2">
        <v>165</v>
      </c>
      <c r="F2491" s="3">
        <v>18</v>
      </c>
      <c r="G2491" s="2">
        <v>599</v>
      </c>
      <c r="H2491" s="3">
        <v>239</v>
      </c>
      <c r="I2491" s="68" t="str">
        <f>VLOOKUP(C2491,СПРАВОЧНИК!B:D,2,0)</f>
        <v>КИТАЙ</v>
      </c>
      <c r="J2491" s="68" t="str">
        <f>VLOOKUP(C2491,СПРАВОЧНИК!B:D,3,0)</f>
        <v>ИНОМАРКИ</v>
      </c>
      <c r="K2491" s="69" t="str">
        <f>VLOOKUP(СВОД2023[[#This Row],[ФО]],СПРАВОЧНИК!H:P,2,0)</f>
        <v>Центральный ФО</v>
      </c>
    </row>
    <row r="2492" spans="1:11" x14ac:dyDescent="0.2">
      <c r="A2492" t="s">
        <v>649</v>
      </c>
      <c r="B2492" t="s">
        <v>645</v>
      </c>
      <c r="C2492" s="1" t="s">
        <v>98</v>
      </c>
      <c r="D2492" s="1" t="s">
        <v>111</v>
      </c>
      <c r="E2492" s="2">
        <v>207</v>
      </c>
      <c r="F2492" s="3">
        <v>143</v>
      </c>
      <c r="G2492" s="2">
        <v>1077</v>
      </c>
      <c r="H2492" s="3">
        <v>1313</v>
      </c>
      <c r="I2492" s="68" t="str">
        <f>VLOOKUP(C2492,СПРАВОЧНИК!B:D,2,0)</f>
        <v>КИТАЙ</v>
      </c>
      <c r="J2492" s="68" t="str">
        <f>VLOOKUP(C2492,СПРАВОЧНИК!B:D,3,0)</f>
        <v>ИНОМАРКИ</v>
      </c>
      <c r="K2492" s="69" t="str">
        <f>VLOOKUP(СВОД2023[[#This Row],[ФО]],СПРАВОЧНИК!H:P,2,0)</f>
        <v>Центральный ФО</v>
      </c>
    </row>
    <row r="2493" spans="1:11" x14ac:dyDescent="0.2">
      <c r="A2493" t="s">
        <v>649</v>
      </c>
      <c r="B2493" t="s">
        <v>645</v>
      </c>
      <c r="C2493" s="1" t="s">
        <v>98</v>
      </c>
      <c r="D2493" s="1" t="s">
        <v>112</v>
      </c>
      <c r="E2493" s="2">
        <v>524</v>
      </c>
      <c r="F2493" s="3">
        <v>50</v>
      </c>
      <c r="G2493" s="2">
        <v>2673</v>
      </c>
      <c r="H2493" s="3">
        <v>178</v>
      </c>
      <c r="I2493" s="68" t="str">
        <f>VLOOKUP(C2493,СПРАВОЧНИК!B:D,2,0)</f>
        <v>КИТАЙ</v>
      </c>
      <c r="J2493" s="68" t="str">
        <f>VLOOKUP(C2493,СПРАВОЧНИК!B:D,3,0)</f>
        <v>ИНОМАРКИ</v>
      </c>
      <c r="K2493" s="69" t="str">
        <f>VLOOKUP(СВОД2023[[#This Row],[ФО]],СПРАВОЧНИК!H:P,2,0)</f>
        <v>Центральный ФО</v>
      </c>
    </row>
    <row r="2494" spans="1:11" x14ac:dyDescent="0.2">
      <c r="A2494" t="s">
        <v>649</v>
      </c>
      <c r="B2494" t="s">
        <v>645</v>
      </c>
      <c r="C2494" s="1" t="s">
        <v>114</v>
      </c>
      <c r="D2494" s="1" t="s">
        <v>115</v>
      </c>
      <c r="E2494" s="2"/>
      <c r="F2494" s="3">
        <v>1</v>
      </c>
      <c r="G2494" s="2"/>
      <c r="H2494" s="3">
        <v>1</v>
      </c>
      <c r="I2494" s="68" t="str">
        <f>VLOOKUP(C2494,СПРАВОЧНИК!B:D,2,0)</f>
        <v>США</v>
      </c>
      <c r="J2494" s="68" t="str">
        <f>VLOOKUP(C2494,СПРАВОЧНИК!B:D,3,0)</f>
        <v>ИНОМАРКИ</v>
      </c>
      <c r="K2494" s="69" t="str">
        <f>VLOOKUP(СВОД2023[[#This Row],[ФО]],СПРАВОЧНИК!H:P,2,0)</f>
        <v>Центральный ФО</v>
      </c>
    </row>
    <row r="2495" spans="1:11" x14ac:dyDescent="0.2">
      <c r="A2495" t="s">
        <v>649</v>
      </c>
      <c r="B2495" t="s">
        <v>645</v>
      </c>
      <c r="C2495" s="1" t="s">
        <v>114</v>
      </c>
      <c r="D2495" s="1" t="s">
        <v>116</v>
      </c>
      <c r="E2495" s="2"/>
      <c r="F2495" s="3">
        <v>2</v>
      </c>
      <c r="G2495" s="2"/>
      <c r="H2495" s="3">
        <v>3</v>
      </c>
      <c r="I2495" s="68" t="str">
        <f>VLOOKUP(C2495,СПРАВОЧНИК!B:D,2,0)</f>
        <v>США</v>
      </c>
      <c r="J2495" s="68" t="str">
        <f>VLOOKUP(C2495,СПРАВОЧНИК!B:D,3,0)</f>
        <v>ИНОМАРКИ</v>
      </c>
      <c r="K2495" s="69" t="str">
        <f>VLOOKUP(СВОД2023[[#This Row],[ФО]],СПРАВОЧНИК!H:P,2,0)</f>
        <v>Центральный ФО</v>
      </c>
    </row>
    <row r="2496" spans="1:11" x14ac:dyDescent="0.2">
      <c r="A2496" t="s">
        <v>649</v>
      </c>
      <c r="B2496" t="s">
        <v>645</v>
      </c>
      <c r="C2496" s="1" t="s">
        <v>114</v>
      </c>
      <c r="D2496" s="1" t="s">
        <v>117</v>
      </c>
      <c r="E2496" s="2">
        <v>4</v>
      </c>
      <c r="F2496" s="3">
        <v>2</v>
      </c>
      <c r="G2496" s="2">
        <v>11</v>
      </c>
      <c r="H2496" s="3">
        <v>11</v>
      </c>
      <c r="I2496" s="68" t="str">
        <f>VLOOKUP(C2496,СПРАВОЧНИК!B:D,2,0)</f>
        <v>США</v>
      </c>
      <c r="J2496" s="68" t="str">
        <f>VLOOKUP(C2496,СПРАВОЧНИК!B:D,3,0)</f>
        <v>ИНОМАРКИ</v>
      </c>
      <c r="K2496" s="69" t="str">
        <f>VLOOKUP(СВОД2023[[#This Row],[ФО]],СПРАВОЧНИК!H:P,2,0)</f>
        <v>Центральный ФО</v>
      </c>
    </row>
    <row r="2497" spans="1:11" x14ac:dyDescent="0.2">
      <c r="A2497" t="s">
        <v>649</v>
      </c>
      <c r="B2497" t="s">
        <v>645</v>
      </c>
      <c r="C2497" s="1" t="s">
        <v>114</v>
      </c>
      <c r="D2497" s="1" t="s">
        <v>118</v>
      </c>
      <c r="E2497" s="2">
        <v>24</v>
      </c>
      <c r="F2497" s="3"/>
      <c r="G2497" s="2">
        <v>125</v>
      </c>
      <c r="H2497" s="3">
        <v>1</v>
      </c>
      <c r="I2497" s="68" t="str">
        <f>VLOOKUP(C2497,СПРАВОЧНИК!B:D,2,0)</f>
        <v>США</v>
      </c>
      <c r="J2497" s="68" t="str">
        <f>VLOOKUP(C2497,СПРАВОЧНИК!B:D,3,0)</f>
        <v>ИНОМАРКИ</v>
      </c>
      <c r="K2497" s="69" t="str">
        <f>VLOOKUP(СВОД2023[[#This Row],[ФО]],СПРАВОЧНИК!H:P,2,0)</f>
        <v>Центральный ФО</v>
      </c>
    </row>
    <row r="2498" spans="1:11" x14ac:dyDescent="0.2">
      <c r="A2498" t="s">
        <v>649</v>
      </c>
      <c r="B2498" t="s">
        <v>645</v>
      </c>
      <c r="C2498" s="1" t="s">
        <v>114</v>
      </c>
      <c r="D2498" s="1" t="s">
        <v>119</v>
      </c>
      <c r="E2498" s="2">
        <v>22</v>
      </c>
      <c r="F2498" s="3"/>
      <c r="G2498" s="2">
        <v>49</v>
      </c>
      <c r="H2498" s="3"/>
      <c r="I2498" s="68" t="str">
        <f>VLOOKUP(C2498,СПРАВОЧНИК!B:D,2,0)</f>
        <v>США</v>
      </c>
      <c r="J2498" s="68" t="str">
        <f>VLOOKUP(C2498,СПРАВОЧНИК!B:D,3,0)</f>
        <v>ИНОМАРКИ</v>
      </c>
      <c r="K2498" s="69" t="str">
        <f>VLOOKUP(СВОД2023[[#This Row],[ФО]],СПРАВОЧНИК!H:P,2,0)</f>
        <v>Центральный ФО</v>
      </c>
    </row>
    <row r="2499" spans="1:11" x14ac:dyDescent="0.2">
      <c r="A2499" t="s">
        <v>649</v>
      </c>
      <c r="B2499" t="s">
        <v>645</v>
      </c>
      <c r="C2499" s="1" t="s">
        <v>114</v>
      </c>
      <c r="D2499" s="1" t="s">
        <v>120</v>
      </c>
      <c r="E2499" s="2">
        <v>1</v>
      </c>
      <c r="F2499" s="3"/>
      <c r="G2499" s="2">
        <v>1</v>
      </c>
      <c r="H2499" s="3"/>
      <c r="I2499" s="68" t="str">
        <f>VLOOKUP(C2499,СПРАВОЧНИК!B:D,2,0)</f>
        <v>США</v>
      </c>
      <c r="J2499" s="68" t="str">
        <f>VLOOKUP(C2499,СПРАВОЧНИК!B:D,3,0)</f>
        <v>ИНОМАРКИ</v>
      </c>
      <c r="K2499" s="69" t="str">
        <f>VLOOKUP(СВОД2023[[#This Row],[ФО]],СПРАВОЧНИК!H:P,2,0)</f>
        <v>Центральный ФО</v>
      </c>
    </row>
    <row r="2500" spans="1:11" x14ac:dyDescent="0.2">
      <c r="A2500" t="s">
        <v>649</v>
      </c>
      <c r="B2500" t="s">
        <v>645</v>
      </c>
      <c r="C2500" s="1" t="s">
        <v>114</v>
      </c>
      <c r="D2500" s="1" t="s">
        <v>121</v>
      </c>
      <c r="E2500" s="2">
        <v>54</v>
      </c>
      <c r="F2500" s="3">
        <v>6</v>
      </c>
      <c r="G2500" s="2">
        <v>160</v>
      </c>
      <c r="H2500" s="3">
        <v>82</v>
      </c>
      <c r="I2500" s="68" t="str">
        <f>VLOOKUP(C2500,СПРАВОЧНИК!B:D,2,0)</f>
        <v>США</v>
      </c>
      <c r="J2500" s="68" t="str">
        <f>VLOOKUP(C2500,СПРАВОЧНИК!B:D,3,0)</f>
        <v>ИНОМАРКИ</v>
      </c>
      <c r="K2500" s="69" t="str">
        <f>VLOOKUP(СВОД2023[[#This Row],[ФО]],СПРАВОЧНИК!H:P,2,0)</f>
        <v>Центральный ФО</v>
      </c>
    </row>
    <row r="2501" spans="1:11" x14ac:dyDescent="0.2">
      <c r="A2501" t="s">
        <v>649</v>
      </c>
      <c r="B2501" t="s">
        <v>645</v>
      </c>
      <c r="C2501" s="1" t="s">
        <v>114</v>
      </c>
      <c r="D2501" s="1" t="s">
        <v>122</v>
      </c>
      <c r="E2501" s="2"/>
      <c r="F2501" s="3"/>
      <c r="G2501" s="2">
        <v>3</v>
      </c>
      <c r="H2501" s="3">
        <v>5</v>
      </c>
      <c r="I2501" s="68" t="str">
        <f>VLOOKUP(C2501,СПРАВОЧНИК!B:D,2,0)</f>
        <v>США</v>
      </c>
      <c r="J2501" s="68" t="str">
        <f>VLOOKUP(C2501,СПРАВОЧНИК!B:D,3,0)</f>
        <v>ИНОМАРКИ</v>
      </c>
      <c r="K2501" s="69" t="str">
        <f>VLOOKUP(СВОД2023[[#This Row],[ФО]],СПРАВОЧНИК!H:P,2,0)</f>
        <v>Центральный ФО</v>
      </c>
    </row>
    <row r="2502" spans="1:11" x14ac:dyDescent="0.2">
      <c r="A2502" t="s">
        <v>649</v>
      </c>
      <c r="B2502" t="s">
        <v>645</v>
      </c>
      <c r="C2502" s="1" t="s">
        <v>114</v>
      </c>
      <c r="D2502" s="1" t="s">
        <v>123</v>
      </c>
      <c r="E2502" s="2"/>
      <c r="F2502" s="3"/>
      <c r="G2502" s="2"/>
      <c r="H2502" s="3">
        <v>1</v>
      </c>
      <c r="I2502" s="68" t="str">
        <f>VLOOKUP(C2502,СПРАВОЧНИК!B:D,2,0)</f>
        <v>США</v>
      </c>
      <c r="J2502" s="68" t="str">
        <f>VLOOKUP(C2502,СПРАВОЧНИК!B:D,3,0)</f>
        <v>ИНОМАРКИ</v>
      </c>
      <c r="K2502" s="69" t="str">
        <f>VLOOKUP(СВОД2023[[#This Row],[ФО]],СПРАВОЧНИК!H:P,2,0)</f>
        <v>Центральный ФО</v>
      </c>
    </row>
    <row r="2503" spans="1:11" x14ac:dyDescent="0.2">
      <c r="A2503" t="s">
        <v>649</v>
      </c>
      <c r="B2503" t="s">
        <v>645</v>
      </c>
      <c r="C2503" s="1" t="s">
        <v>114</v>
      </c>
      <c r="D2503" s="1" t="s">
        <v>124</v>
      </c>
      <c r="E2503" s="2">
        <v>30</v>
      </c>
      <c r="F2503" s="3">
        <v>11</v>
      </c>
      <c r="G2503" s="2">
        <v>312</v>
      </c>
      <c r="H2503" s="3">
        <v>239</v>
      </c>
      <c r="I2503" s="68" t="str">
        <f>VLOOKUP(C2503,СПРАВОЧНИК!B:D,2,0)</f>
        <v>США</v>
      </c>
      <c r="J2503" s="68" t="str">
        <f>VLOOKUP(C2503,СПРАВОЧНИК!B:D,3,0)</f>
        <v>ИНОМАРКИ</v>
      </c>
      <c r="K2503" s="69" t="str">
        <f>VLOOKUP(СВОД2023[[#This Row],[ФО]],СПРАВОЧНИК!H:P,2,0)</f>
        <v>Центральный ФО</v>
      </c>
    </row>
    <row r="2504" spans="1:11" x14ac:dyDescent="0.2">
      <c r="A2504" t="s">
        <v>649</v>
      </c>
      <c r="B2504" t="s">
        <v>645</v>
      </c>
      <c r="C2504" s="1" t="s">
        <v>114</v>
      </c>
      <c r="D2504" s="1" t="s">
        <v>125</v>
      </c>
      <c r="E2504" s="2">
        <v>2</v>
      </c>
      <c r="F2504" s="3">
        <v>1</v>
      </c>
      <c r="G2504" s="2">
        <v>4</v>
      </c>
      <c r="H2504" s="3">
        <v>6</v>
      </c>
      <c r="I2504" s="68" t="str">
        <f>VLOOKUP(C2504,СПРАВОЧНИК!B:D,2,0)</f>
        <v>США</v>
      </c>
      <c r="J2504" s="68" t="str">
        <f>VLOOKUP(C2504,СПРАВОЧНИК!B:D,3,0)</f>
        <v>ИНОМАРКИ</v>
      </c>
      <c r="K2504" s="69" t="str">
        <f>VLOOKUP(СВОД2023[[#This Row],[ФО]],СПРАВОЧНИК!H:P,2,0)</f>
        <v>Центральный ФО</v>
      </c>
    </row>
    <row r="2505" spans="1:11" x14ac:dyDescent="0.2">
      <c r="A2505" t="s">
        <v>649</v>
      </c>
      <c r="B2505" t="s">
        <v>645</v>
      </c>
      <c r="C2505" s="1" t="s">
        <v>114</v>
      </c>
      <c r="D2505" s="1" t="s">
        <v>126</v>
      </c>
      <c r="E2505" s="2">
        <v>6</v>
      </c>
      <c r="F2505" s="3">
        <v>1</v>
      </c>
      <c r="G2505" s="2">
        <v>42</v>
      </c>
      <c r="H2505" s="3">
        <v>10</v>
      </c>
      <c r="I2505" s="68" t="str">
        <f>VLOOKUP(C2505,СПРАВОЧНИК!B:D,2,0)</f>
        <v>США</v>
      </c>
      <c r="J2505" s="68" t="str">
        <f>VLOOKUP(C2505,СПРАВОЧНИК!B:D,3,0)</f>
        <v>ИНОМАРКИ</v>
      </c>
      <c r="K2505" s="69" t="str">
        <f>VLOOKUP(СВОД2023[[#This Row],[ФО]],СПРАВОЧНИК!H:P,2,0)</f>
        <v>Центральный ФО</v>
      </c>
    </row>
    <row r="2506" spans="1:11" x14ac:dyDescent="0.2">
      <c r="A2506" t="s">
        <v>649</v>
      </c>
      <c r="B2506" t="s">
        <v>645</v>
      </c>
      <c r="C2506" s="1" t="s">
        <v>114</v>
      </c>
      <c r="D2506" s="1" t="s">
        <v>711</v>
      </c>
      <c r="E2506" s="2"/>
      <c r="F2506" s="3"/>
      <c r="G2506" s="2"/>
      <c r="H2506" s="3">
        <v>1</v>
      </c>
      <c r="I2506" s="68" t="str">
        <f>VLOOKUP(C2506,СПРАВОЧНИК!B:D,2,0)</f>
        <v>США</v>
      </c>
      <c r="J2506" s="68" t="str">
        <f>VLOOKUP(C2506,СПРАВОЧНИК!B:D,3,0)</f>
        <v>ИНОМАРКИ</v>
      </c>
      <c r="K2506" s="69" t="str">
        <f>VLOOKUP(СВОД2023[[#This Row],[ФО]],СПРАВОЧНИК!H:P,2,0)</f>
        <v>Центральный ФО</v>
      </c>
    </row>
    <row r="2507" spans="1:11" x14ac:dyDescent="0.2">
      <c r="A2507" t="s">
        <v>649</v>
      </c>
      <c r="B2507" t="s">
        <v>645</v>
      </c>
      <c r="C2507" s="1" t="s">
        <v>114</v>
      </c>
      <c r="D2507" s="1" t="s">
        <v>127</v>
      </c>
      <c r="E2507" s="2">
        <v>2</v>
      </c>
      <c r="F2507" s="3"/>
      <c r="G2507" s="2">
        <v>5</v>
      </c>
      <c r="H2507" s="3">
        <v>4</v>
      </c>
      <c r="I2507" s="68" t="str">
        <f>VLOOKUP(C2507,СПРАВОЧНИК!B:D,2,0)</f>
        <v>США</v>
      </c>
      <c r="J2507" s="68" t="str">
        <f>VLOOKUP(C2507,СПРАВОЧНИК!B:D,3,0)</f>
        <v>ИНОМАРКИ</v>
      </c>
      <c r="K2507" s="69" t="str">
        <f>VLOOKUP(СВОД2023[[#This Row],[ФО]],СПРАВОЧНИК!H:P,2,0)</f>
        <v>Центральный ФО</v>
      </c>
    </row>
    <row r="2508" spans="1:11" x14ac:dyDescent="0.2">
      <c r="A2508" t="s">
        <v>649</v>
      </c>
      <c r="B2508" t="s">
        <v>645</v>
      </c>
      <c r="C2508" s="1" t="s">
        <v>114</v>
      </c>
      <c r="D2508" s="1" t="s">
        <v>712</v>
      </c>
      <c r="E2508" s="2">
        <v>3</v>
      </c>
      <c r="F2508" s="3"/>
      <c r="G2508" s="2">
        <v>4</v>
      </c>
      <c r="H2508" s="3"/>
      <c r="I2508" s="68" t="str">
        <f>VLOOKUP(C2508,СПРАВОЧНИК!B:D,2,0)</f>
        <v>США</v>
      </c>
      <c r="J2508" s="68" t="str">
        <f>VLOOKUP(C2508,СПРАВОЧНИК!B:D,3,0)</f>
        <v>ИНОМАРКИ</v>
      </c>
      <c r="K2508" s="69" t="str">
        <f>VLOOKUP(СВОД2023[[#This Row],[ФО]],СПРАВОЧНИК!H:P,2,0)</f>
        <v>Центральный ФО</v>
      </c>
    </row>
    <row r="2509" spans="1:11" x14ac:dyDescent="0.2">
      <c r="A2509" t="s">
        <v>649</v>
      </c>
      <c r="B2509" t="s">
        <v>645</v>
      </c>
      <c r="C2509" s="1" t="s">
        <v>114</v>
      </c>
      <c r="D2509" s="1" t="s">
        <v>128</v>
      </c>
      <c r="E2509" s="2">
        <v>5</v>
      </c>
      <c r="F2509" s="3">
        <v>3</v>
      </c>
      <c r="G2509" s="2">
        <v>29</v>
      </c>
      <c r="H2509" s="3">
        <v>25</v>
      </c>
      <c r="I2509" s="68" t="str">
        <f>VLOOKUP(C2509,СПРАВОЧНИК!B:D,2,0)</f>
        <v>США</v>
      </c>
      <c r="J2509" s="68" t="str">
        <f>VLOOKUP(C2509,СПРАВОЧНИК!B:D,3,0)</f>
        <v>ИНОМАРКИ</v>
      </c>
      <c r="K2509" s="69" t="str">
        <f>VLOOKUP(СВОД2023[[#This Row],[ФО]],СПРАВОЧНИК!H:P,2,0)</f>
        <v>Центральный ФО</v>
      </c>
    </row>
    <row r="2510" spans="1:11" x14ac:dyDescent="0.2">
      <c r="A2510" t="s">
        <v>649</v>
      </c>
      <c r="B2510" t="s">
        <v>645</v>
      </c>
      <c r="C2510" s="1" t="s">
        <v>114</v>
      </c>
      <c r="D2510" s="1" t="s">
        <v>129</v>
      </c>
      <c r="E2510" s="2"/>
      <c r="F2510" s="3"/>
      <c r="G2510" s="2">
        <v>1</v>
      </c>
      <c r="H2510" s="3">
        <v>1</v>
      </c>
      <c r="I2510" s="68" t="str">
        <f>VLOOKUP(C2510,СПРАВОЧНИК!B:D,2,0)</f>
        <v>США</v>
      </c>
      <c r="J2510" s="68" t="str">
        <f>VLOOKUP(C2510,СПРАВОЧНИК!B:D,3,0)</f>
        <v>ИНОМАРКИ</v>
      </c>
      <c r="K2510" s="69" t="str">
        <f>VLOOKUP(СВОД2023[[#This Row],[ФО]],СПРАВОЧНИК!H:P,2,0)</f>
        <v>Центральный ФО</v>
      </c>
    </row>
    <row r="2511" spans="1:11" x14ac:dyDescent="0.2">
      <c r="A2511" t="s">
        <v>649</v>
      </c>
      <c r="B2511" t="s">
        <v>645</v>
      </c>
      <c r="C2511" s="1" t="s">
        <v>114</v>
      </c>
      <c r="D2511" s="1" t="s">
        <v>130</v>
      </c>
      <c r="E2511" s="2">
        <v>29</v>
      </c>
      <c r="F2511" s="3">
        <v>5</v>
      </c>
      <c r="G2511" s="2">
        <v>145</v>
      </c>
      <c r="H2511" s="3">
        <v>107</v>
      </c>
      <c r="I2511" s="68" t="str">
        <f>VLOOKUP(C2511,СПРАВОЧНИК!B:D,2,0)</f>
        <v>США</v>
      </c>
      <c r="J2511" s="68" t="str">
        <f>VLOOKUP(C2511,СПРАВОЧНИК!B:D,3,0)</f>
        <v>ИНОМАРКИ</v>
      </c>
      <c r="K2511" s="69" t="str">
        <f>VLOOKUP(СВОД2023[[#This Row],[ФО]],СПРАВОЧНИК!H:P,2,0)</f>
        <v>Центральный ФО</v>
      </c>
    </row>
    <row r="2512" spans="1:11" x14ac:dyDescent="0.2">
      <c r="A2512" t="s">
        <v>649</v>
      </c>
      <c r="B2512" t="s">
        <v>645</v>
      </c>
      <c r="C2512" s="1" t="s">
        <v>114</v>
      </c>
      <c r="D2512" s="1" t="s">
        <v>131</v>
      </c>
      <c r="E2512" s="2">
        <v>1</v>
      </c>
      <c r="F2512" s="3"/>
      <c r="G2512" s="2">
        <v>4</v>
      </c>
      <c r="H2512" s="3"/>
      <c r="I2512" s="68" t="str">
        <f>VLOOKUP(C2512,СПРАВОЧНИК!B:D,2,0)</f>
        <v>США</v>
      </c>
      <c r="J2512" s="68" t="str">
        <f>VLOOKUP(C2512,СПРАВОЧНИК!B:D,3,0)</f>
        <v>ИНОМАРКИ</v>
      </c>
      <c r="K2512" s="69" t="str">
        <f>VLOOKUP(СВОД2023[[#This Row],[ФО]],СПРАВОЧНИК!H:P,2,0)</f>
        <v>Центральный ФО</v>
      </c>
    </row>
    <row r="2513" spans="1:11" x14ac:dyDescent="0.2">
      <c r="A2513" t="s">
        <v>649</v>
      </c>
      <c r="B2513" t="s">
        <v>645</v>
      </c>
      <c r="C2513" s="1" t="s">
        <v>114</v>
      </c>
      <c r="D2513" s="1" t="s">
        <v>132</v>
      </c>
      <c r="E2513" s="2">
        <v>9</v>
      </c>
      <c r="F2513" s="3">
        <v>22</v>
      </c>
      <c r="G2513" s="2">
        <v>38</v>
      </c>
      <c r="H2513" s="3">
        <v>171</v>
      </c>
      <c r="I2513" s="68" t="str">
        <f>VLOOKUP(C2513,СПРАВОЧНИК!B:D,2,0)</f>
        <v>США</v>
      </c>
      <c r="J2513" s="68" t="str">
        <f>VLOOKUP(C2513,СПРАВОЧНИК!B:D,3,0)</f>
        <v>ИНОМАРКИ</v>
      </c>
      <c r="K2513" s="69" t="str">
        <f>VLOOKUP(СВОД2023[[#This Row],[ФО]],СПРАВОЧНИК!H:P,2,0)</f>
        <v>Центральный ФО</v>
      </c>
    </row>
    <row r="2514" spans="1:11" x14ac:dyDescent="0.2">
      <c r="A2514" t="s">
        <v>649</v>
      </c>
      <c r="B2514" t="s">
        <v>645</v>
      </c>
      <c r="C2514" s="1" t="s">
        <v>114</v>
      </c>
      <c r="D2514" s="1" t="s">
        <v>133</v>
      </c>
      <c r="E2514" s="2">
        <v>1</v>
      </c>
      <c r="F2514" s="3"/>
      <c r="G2514" s="2">
        <v>1</v>
      </c>
      <c r="H2514" s="3">
        <v>1</v>
      </c>
      <c r="I2514" s="68" t="str">
        <f>VLOOKUP(C2514,СПРАВОЧНИК!B:D,2,0)</f>
        <v>США</v>
      </c>
      <c r="J2514" s="68" t="str">
        <f>VLOOKUP(C2514,СПРАВОЧНИК!B:D,3,0)</f>
        <v>ИНОМАРКИ</v>
      </c>
      <c r="K2514" s="69" t="str">
        <f>VLOOKUP(СВОД2023[[#This Row],[ФО]],СПРАВОЧНИК!H:P,2,0)</f>
        <v>Центральный ФО</v>
      </c>
    </row>
    <row r="2515" spans="1:11" x14ac:dyDescent="0.2">
      <c r="A2515" t="s">
        <v>649</v>
      </c>
      <c r="B2515" t="s">
        <v>645</v>
      </c>
      <c r="C2515" s="1" t="s">
        <v>134</v>
      </c>
      <c r="D2515" s="1" t="s">
        <v>713</v>
      </c>
      <c r="E2515" s="2">
        <v>1</v>
      </c>
      <c r="F2515" s="3"/>
      <c r="G2515" s="2">
        <v>1</v>
      </c>
      <c r="H2515" s="3">
        <v>2</v>
      </c>
      <c r="I2515" s="68" t="str">
        <f>VLOOKUP(C2515,СПРАВОЧНИК!B:D,2,0)</f>
        <v>США</v>
      </c>
      <c r="J2515" s="68" t="str">
        <f>VLOOKUP(C2515,СПРАВОЧНИК!B:D,3,0)</f>
        <v>ИНОМАРКИ</v>
      </c>
      <c r="K2515" s="69" t="str">
        <f>VLOOKUP(СВОД2023[[#This Row],[ФО]],СПРАВОЧНИК!H:P,2,0)</f>
        <v>Центральный ФО</v>
      </c>
    </row>
    <row r="2516" spans="1:11" x14ac:dyDescent="0.2">
      <c r="A2516" t="s">
        <v>649</v>
      </c>
      <c r="B2516" t="s">
        <v>645</v>
      </c>
      <c r="C2516" s="1" t="s">
        <v>134</v>
      </c>
      <c r="D2516" s="1" t="s">
        <v>135</v>
      </c>
      <c r="E2516" s="2"/>
      <c r="F2516" s="3"/>
      <c r="G2516" s="2"/>
      <c r="H2516" s="3">
        <v>2</v>
      </c>
      <c r="I2516" s="68" t="str">
        <f>VLOOKUP(C2516,СПРАВОЧНИК!B:D,2,0)</f>
        <v>США</v>
      </c>
      <c r="J2516" s="68" t="str">
        <f>VLOOKUP(C2516,СПРАВОЧНИК!B:D,3,0)</f>
        <v>ИНОМАРКИ</v>
      </c>
      <c r="K2516" s="69" t="str">
        <f>VLOOKUP(СВОД2023[[#This Row],[ФО]],СПРАВОЧНИК!H:P,2,0)</f>
        <v>Центральный ФО</v>
      </c>
    </row>
    <row r="2517" spans="1:11" x14ac:dyDescent="0.2">
      <c r="A2517" t="s">
        <v>649</v>
      </c>
      <c r="B2517" t="s">
        <v>645</v>
      </c>
      <c r="C2517" s="1" t="s">
        <v>136</v>
      </c>
      <c r="D2517" s="1" t="s">
        <v>137</v>
      </c>
      <c r="E2517" s="2"/>
      <c r="F2517" s="3">
        <v>4</v>
      </c>
      <c r="G2517" s="2"/>
      <c r="H2517" s="3">
        <v>22</v>
      </c>
      <c r="I2517" s="68" t="str">
        <f>VLOOKUP(C2517,СПРАВОЧНИК!B:D,2,0)</f>
        <v>ЕВРОПА</v>
      </c>
      <c r="J2517" s="68" t="str">
        <f>VLOOKUP(C2517,СПРАВОЧНИК!B:D,3,0)</f>
        <v>ИНОМАРКИ</v>
      </c>
      <c r="K2517" s="69" t="str">
        <f>VLOOKUP(СВОД2023[[#This Row],[ФО]],СПРАВОЧНИК!H:P,2,0)</f>
        <v>Центральный ФО</v>
      </c>
    </row>
    <row r="2518" spans="1:11" x14ac:dyDescent="0.2">
      <c r="A2518" t="s">
        <v>649</v>
      </c>
      <c r="B2518" t="s">
        <v>645</v>
      </c>
      <c r="C2518" s="1" t="s">
        <v>136</v>
      </c>
      <c r="D2518" s="1" t="s">
        <v>138</v>
      </c>
      <c r="E2518" s="2">
        <v>7</v>
      </c>
      <c r="F2518" s="3">
        <v>9</v>
      </c>
      <c r="G2518" s="2">
        <v>33</v>
      </c>
      <c r="H2518" s="3">
        <v>168</v>
      </c>
      <c r="I2518" s="68" t="str">
        <f>VLOOKUP(C2518,СПРАВОЧНИК!B:D,2,0)</f>
        <v>ЕВРОПА</v>
      </c>
      <c r="J2518" s="68" t="str">
        <f>VLOOKUP(C2518,СПРАВОЧНИК!B:D,3,0)</f>
        <v>ИНОМАРКИ</v>
      </c>
      <c r="K2518" s="69" t="str">
        <f>VLOOKUP(СВОД2023[[#This Row],[ФО]],СПРАВОЧНИК!H:P,2,0)</f>
        <v>Центральный ФО</v>
      </c>
    </row>
    <row r="2519" spans="1:11" x14ac:dyDescent="0.2">
      <c r="A2519" t="s">
        <v>649</v>
      </c>
      <c r="B2519" t="s">
        <v>645</v>
      </c>
      <c r="C2519" s="1" t="s">
        <v>136</v>
      </c>
      <c r="D2519" s="1" t="s">
        <v>139</v>
      </c>
      <c r="E2519" s="2">
        <v>23</v>
      </c>
      <c r="F2519" s="3">
        <v>5</v>
      </c>
      <c r="G2519" s="2">
        <v>136</v>
      </c>
      <c r="H2519" s="3">
        <v>34</v>
      </c>
      <c r="I2519" s="68" t="str">
        <f>VLOOKUP(C2519,СПРАВОЧНИК!B:D,2,0)</f>
        <v>ЕВРОПА</v>
      </c>
      <c r="J2519" s="68" t="str">
        <f>VLOOKUP(C2519,СПРАВОЧНИК!B:D,3,0)</f>
        <v>ИНОМАРКИ</v>
      </c>
      <c r="K2519" s="69" t="str">
        <f>VLOOKUP(СВОД2023[[#This Row],[ФО]],СПРАВОЧНИК!H:P,2,0)</f>
        <v>Центральный ФО</v>
      </c>
    </row>
    <row r="2520" spans="1:11" x14ac:dyDescent="0.2">
      <c r="A2520" t="s">
        <v>649</v>
      </c>
      <c r="B2520" t="s">
        <v>645</v>
      </c>
      <c r="C2520" s="1" t="s">
        <v>136</v>
      </c>
      <c r="D2520" s="1" t="s">
        <v>140</v>
      </c>
      <c r="E2520" s="2"/>
      <c r="F2520" s="3"/>
      <c r="G2520" s="2"/>
      <c r="H2520" s="3">
        <v>1</v>
      </c>
      <c r="I2520" s="68" t="str">
        <f>VLOOKUP(C2520,СПРАВОЧНИК!B:D,2,0)</f>
        <v>ЕВРОПА</v>
      </c>
      <c r="J2520" s="68" t="str">
        <f>VLOOKUP(C2520,СПРАВОЧНИК!B:D,3,0)</f>
        <v>ИНОМАРКИ</v>
      </c>
      <c r="K2520" s="69" t="str">
        <f>VLOOKUP(СВОД2023[[#This Row],[ФО]],СПРАВОЧНИК!H:P,2,0)</f>
        <v>Центральный ФО</v>
      </c>
    </row>
    <row r="2521" spans="1:11" x14ac:dyDescent="0.2">
      <c r="A2521" t="s">
        <v>649</v>
      </c>
      <c r="B2521" t="s">
        <v>645</v>
      </c>
      <c r="C2521" s="1" t="s">
        <v>143</v>
      </c>
      <c r="D2521" s="1" t="s">
        <v>144</v>
      </c>
      <c r="E2521" s="2"/>
      <c r="F2521" s="3"/>
      <c r="G2521" s="2">
        <v>2</v>
      </c>
      <c r="H2521" s="3"/>
      <c r="I2521" s="68" t="str">
        <f>VLOOKUP(C2521,СПРАВОЧНИК!B:D,2,0)</f>
        <v>ЕВРОПА</v>
      </c>
      <c r="J2521" s="68" t="str">
        <f>VLOOKUP(C2521,СПРАВОЧНИК!B:D,3,0)</f>
        <v>ИНОМАРКИ</v>
      </c>
      <c r="K2521" s="69" t="str">
        <f>VLOOKUP(СВОД2023[[#This Row],[ФО]],СПРАВОЧНИК!H:P,2,0)</f>
        <v>Центральный ФО</v>
      </c>
    </row>
    <row r="2522" spans="1:11" x14ac:dyDescent="0.2">
      <c r="A2522" t="s">
        <v>649</v>
      </c>
      <c r="B2522" t="s">
        <v>645</v>
      </c>
      <c r="C2522" s="1" t="s">
        <v>145</v>
      </c>
      <c r="D2522" s="1" t="s">
        <v>146</v>
      </c>
      <c r="E2522" s="2"/>
      <c r="F2522" s="3"/>
      <c r="G2522" s="2">
        <v>6</v>
      </c>
      <c r="H2522" s="3"/>
      <c r="I2522" s="68" t="str">
        <f>VLOOKUP(C2522,СПРАВОЧНИК!B:D,2,0)</f>
        <v>КОРЕЯ</v>
      </c>
      <c r="J2522" s="68" t="str">
        <f>VLOOKUP(C2522,СПРАВОЧНИК!B:D,3,0)</f>
        <v>ИНОМАРКИ</v>
      </c>
      <c r="K2522" s="69" t="str">
        <f>VLOOKUP(СВОД2023[[#This Row],[ФО]],СПРАВОЧНИК!H:P,2,0)</f>
        <v>Центральный ФО</v>
      </c>
    </row>
    <row r="2523" spans="1:11" x14ac:dyDescent="0.2">
      <c r="A2523" t="s">
        <v>649</v>
      </c>
      <c r="B2523" t="s">
        <v>645</v>
      </c>
      <c r="C2523" s="1" t="s">
        <v>147</v>
      </c>
      <c r="D2523" s="1" t="s">
        <v>1086</v>
      </c>
      <c r="E2523" s="2">
        <v>1</v>
      </c>
      <c r="F2523" s="3"/>
      <c r="G2523" s="2">
        <v>1</v>
      </c>
      <c r="H2523" s="3"/>
      <c r="I2523" s="68" t="str">
        <f>VLOOKUP(C2523,СПРАВОЧНИК!B:D,2,0)</f>
        <v>ЯПОНИЯ</v>
      </c>
      <c r="J2523" s="68" t="str">
        <f>VLOOKUP(C2523,СПРАВОЧНИК!B:D,3,0)</f>
        <v>ИНОМАРКИ</v>
      </c>
      <c r="K2523" s="69" t="str">
        <f>VLOOKUP(СВОД2023[[#This Row],[ФО]],СПРАВОЧНИК!H:P,2,0)</f>
        <v>Центральный ФО</v>
      </c>
    </row>
    <row r="2524" spans="1:11" x14ac:dyDescent="0.2">
      <c r="A2524" t="s">
        <v>649</v>
      </c>
      <c r="B2524" t="s">
        <v>645</v>
      </c>
      <c r="C2524" s="1" t="s">
        <v>147</v>
      </c>
      <c r="D2524" s="1" t="s">
        <v>149</v>
      </c>
      <c r="E2524" s="2"/>
      <c r="F2524" s="3"/>
      <c r="G2524" s="2">
        <v>1</v>
      </c>
      <c r="H2524" s="3"/>
      <c r="I2524" s="68" t="str">
        <f>VLOOKUP(C2524,СПРАВОЧНИК!B:D,2,0)</f>
        <v>ЯПОНИЯ</v>
      </c>
      <c r="J2524" s="68" t="str">
        <f>VLOOKUP(C2524,СПРАВОЧНИК!B:D,3,0)</f>
        <v>ИНОМАРКИ</v>
      </c>
      <c r="K2524" s="69" t="str">
        <f>VLOOKUP(СВОД2023[[#This Row],[ФО]],СПРАВОЧНИК!H:P,2,0)</f>
        <v>Центральный ФО</v>
      </c>
    </row>
    <row r="2525" spans="1:11" x14ac:dyDescent="0.2">
      <c r="A2525" t="s">
        <v>649</v>
      </c>
      <c r="B2525" t="s">
        <v>645</v>
      </c>
      <c r="C2525" s="1" t="s">
        <v>677</v>
      </c>
      <c r="D2525" s="1" t="s">
        <v>678</v>
      </c>
      <c r="E2525" s="2">
        <v>2</v>
      </c>
      <c r="F2525" s="3"/>
      <c r="G2525" s="2">
        <v>2</v>
      </c>
      <c r="H2525" s="3"/>
      <c r="I2525" s="68" t="str">
        <f>VLOOKUP(C2525,СПРАВОЧНИК!B:D,2,0)</f>
        <v>КИТАЙ</v>
      </c>
      <c r="J2525" s="68" t="str">
        <f>VLOOKUP(C2525,СПРАВОЧНИК!B:D,3,0)</f>
        <v>ИНОМАРКИ</v>
      </c>
      <c r="K2525" s="69" t="str">
        <f>VLOOKUP(СВОД2023[[#This Row],[ФО]],СПРАВОЧНИК!H:P,2,0)</f>
        <v>Центральный ФО</v>
      </c>
    </row>
    <row r="2526" spans="1:11" x14ac:dyDescent="0.2">
      <c r="A2526" t="s">
        <v>649</v>
      </c>
      <c r="B2526" t="s">
        <v>645</v>
      </c>
      <c r="C2526" s="1" t="s">
        <v>156</v>
      </c>
      <c r="D2526" s="1" t="s">
        <v>157</v>
      </c>
      <c r="E2526" s="2">
        <v>30</v>
      </c>
      <c r="F2526" s="3">
        <v>4</v>
      </c>
      <c r="G2526" s="2">
        <v>99</v>
      </c>
      <c r="H2526" s="3">
        <v>35</v>
      </c>
      <c r="I2526" s="68" t="str">
        <f>VLOOKUP(C2526,СПРАВОЧНИК!B:D,2,0)</f>
        <v>КИТАЙ</v>
      </c>
      <c r="J2526" s="68" t="str">
        <f>VLOOKUP(C2526,СПРАВОЧНИК!B:D,3,0)</f>
        <v>ИНОМАРКИ</v>
      </c>
      <c r="K2526" s="69" t="str">
        <f>VLOOKUP(СВОД2023[[#This Row],[ФО]],СПРАВОЧНИК!H:P,2,0)</f>
        <v>Центральный ФО</v>
      </c>
    </row>
    <row r="2527" spans="1:11" x14ac:dyDescent="0.2">
      <c r="A2527" t="s">
        <v>649</v>
      </c>
      <c r="B2527" t="s">
        <v>645</v>
      </c>
      <c r="C2527" s="1" t="s">
        <v>158</v>
      </c>
      <c r="D2527" s="1" t="s">
        <v>159</v>
      </c>
      <c r="E2527" s="2">
        <v>2</v>
      </c>
      <c r="F2527" s="3"/>
      <c r="G2527" s="2">
        <v>4</v>
      </c>
      <c r="H2527" s="3">
        <v>1</v>
      </c>
      <c r="I2527" s="68" t="str">
        <f>VLOOKUP(C2527,СПРАВОЧНИК!B:D,2,0)</f>
        <v>США</v>
      </c>
      <c r="J2527" s="68" t="str">
        <f>VLOOKUP(C2527,СПРАВОЧНИК!B:D,3,0)</f>
        <v>ИНОМАРКИ</v>
      </c>
      <c r="K2527" s="69" t="str">
        <f>VLOOKUP(СВОД2023[[#This Row],[ФО]],СПРАВОЧНИК!H:P,2,0)</f>
        <v>Центральный ФО</v>
      </c>
    </row>
    <row r="2528" spans="1:11" x14ac:dyDescent="0.2">
      <c r="A2528" t="s">
        <v>649</v>
      </c>
      <c r="B2528" t="s">
        <v>645</v>
      </c>
      <c r="C2528" s="1" t="s">
        <v>158</v>
      </c>
      <c r="D2528" s="1" t="s">
        <v>160</v>
      </c>
      <c r="E2528" s="2">
        <v>9</v>
      </c>
      <c r="F2528" s="3">
        <v>7</v>
      </c>
      <c r="G2528" s="2">
        <v>45</v>
      </c>
      <c r="H2528" s="3">
        <v>34</v>
      </c>
      <c r="I2528" s="68" t="str">
        <f>VLOOKUP(C2528,СПРАВОЧНИК!B:D,2,0)</f>
        <v>США</v>
      </c>
      <c r="J2528" s="68" t="str">
        <f>VLOOKUP(C2528,СПРАВОЧНИК!B:D,3,0)</f>
        <v>ИНОМАРКИ</v>
      </c>
      <c r="K2528" s="69" t="str">
        <f>VLOOKUP(СВОД2023[[#This Row],[ФО]],СПРАВОЧНИК!H:P,2,0)</f>
        <v>Центральный ФО</v>
      </c>
    </row>
    <row r="2529" spans="1:11" x14ac:dyDescent="0.2">
      <c r="A2529" t="s">
        <v>649</v>
      </c>
      <c r="B2529" t="s">
        <v>645</v>
      </c>
      <c r="C2529" s="1" t="s">
        <v>158</v>
      </c>
      <c r="D2529" s="1" t="s">
        <v>161</v>
      </c>
      <c r="E2529" s="2">
        <v>2</v>
      </c>
      <c r="F2529" s="3"/>
      <c r="G2529" s="2">
        <v>8</v>
      </c>
      <c r="H2529" s="3">
        <v>2</v>
      </c>
      <c r="I2529" s="68" t="str">
        <f>VLOOKUP(C2529,СПРАВОЧНИК!B:D,2,0)</f>
        <v>США</v>
      </c>
      <c r="J2529" s="68" t="str">
        <f>VLOOKUP(C2529,СПРАВОЧНИК!B:D,3,0)</f>
        <v>ИНОМАРКИ</v>
      </c>
      <c r="K2529" s="69" t="str">
        <f>VLOOKUP(СВОД2023[[#This Row],[ФО]],СПРАВОЧНИК!H:P,2,0)</f>
        <v>Центральный ФО</v>
      </c>
    </row>
    <row r="2530" spans="1:11" x14ac:dyDescent="0.2">
      <c r="A2530" t="s">
        <v>649</v>
      </c>
      <c r="B2530" t="s">
        <v>645</v>
      </c>
      <c r="C2530" s="1" t="s">
        <v>158</v>
      </c>
      <c r="D2530" s="1" t="s">
        <v>162</v>
      </c>
      <c r="E2530" s="2"/>
      <c r="F2530" s="3">
        <v>2</v>
      </c>
      <c r="G2530" s="2"/>
      <c r="H2530" s="3">
        <v>3</v>
      </c>
      <c r="I2530" s="68" t="str">
        <f>VLOOKUP(C2530,СПРАВОЧНИК!B:D,2,0)</f>
        <v>США</v>
      </c>
      <c r="J2530" s="68" t="str">
        <f>VLOOKUP(C2530,СПРАВОЧНИК!B:D,3,0)</f>
        <v>ИНОМАРКИ</v>
      </c>
      <c r="K2530" s="69" t="str">
        <f>VLOOKUP(СВОД2023[[#This Row],[ФО]],СПРАВОЧНИК!H:P,2,0)</f>
        <v>Центральный ФО</v>
      </c>
    </row>
    <row r="2531" spans="1:11" x14ac:dyDescent="0.2">
      <c r="A2531" t="s">
        <v>649</v>
      </c>
      <c r="B2531" t="s">
        <v>645</v>
      </c>
      <c r="C2531" s="1" t="s">
        <v>163</v>
      </c>
      <c r="D2531" s="1" t="s">
        <v>714</v>
      </c>
      <c r="E2531" s="2">
        <v>3</v>
      </c>
      <c r="F2531" s="3"/>
      <c r="G2531" s="2">
        <v>5</v>
      </c>
      <c r="H2531" s="3"/>
      <c r="I2531" s="68" t="str">
        <f>VLOOKUP(C2531,СПРАВОЧНИК!B:D,2,0)</f>
        <v>КИТАЙ</v>
      </c>
      <c r="J2531" s="68" t="str">
        <f>VLOOKUP(C2531,СПРАВОЧНИК!B:D,3,0)</f>
        <v>ИНОМАРКИ</v>
      </c>
      <c r="K2531" s="69" t="str">
        <f>VLOOKUP(СВОД2023[[#This Row],[ФО]],СПРАВОЧНИК!H:P,2,0)</f>
        <v>Центральный ФО</v>
      </c>
    </row>
    <row r="2532" spans="1:11" x14ac:dyDescent="0.2">
      <c r="A2532" t="s">
        <v>649</v>
      </c>
      <c r="B2532" t="s">
        <v>645</v>
      </c>
      <c r="C2532" s="1" t="s">
        <v>163</v>
      </c>
      <c r="D2532" s="1" t="s">
        <v>164</v>
      </c>
      <c r="E2532" s="2"/>
      <c r="F2532" s="3"/>
      <c r="G2532" s="2">
        <v>3</v>
      </c>
      <c r="H2532" s="3"/>
      <c r="I2532" s="68" t="str">
        <f>VLOOKUP(C2532,СПРАВОЧНИК!B:D,2,0)</f>
        <v>КИТАЙ</v>
      </c>
      <c r="J2532" s="68" t="str">
        <f>VLOOKUP(C2532,СПРАВОЧНИК!B:D,3,0)</f>
        <v>ИНОМАРКИ</v>
      </c>
      <c r="K2532" s="69" t="str">
        <f>VLOOKUP(СВОД2023[[#This Row],[ФО]],СПРАВОЧНИК!H:P,2,0)</f>
        <v>Центральный ФО</v>
      </c>
    </row>
    <row r="2533" spans="1:11" x14ac:dyDescent="0.2">
      <c r="A2533" t="s">
        <v>649</v>
      </c>
      <c r="B2533" t="s">
        <v>645</v>
      </c>
      <c r="C2533" s="1" t="s">
        <v>163</v>
      </c>
      <c r="D2533" s="1" t="s">
        <v>165</v>
      </c>
      <c r="E2533" s="2"/>
      <c r="F2533" s="3"/>
      <c r="G2533" s="2">
        <v>1</v>
      </c>
      <c r="H2533" s="3"/>
      <c r="I2533" s="68" t="str">
        <f>VLOOKUP(C2533,СПРАВОЧНИК!B:D,2,0)</f>
        <v>КИТАЙ</v>
      </c>
      <c r="J2533" s="68" t="str">
        <f>VLOOKUP(C2533,СПРАВОЧНИК!B:D,3,0)</f>
        <v>ИНОМАРКИ</v>
      </c>
      <c r="K2533" s="69" t="str">
        <f>VLOOKUP(СВОД2023[[#This Row],[ФО]],СПРАВОЧНИК!H:P,2,0)</f>
        <v>Центральный ФО</v>
      </c>
    </row>
    <row r="2534" spans="1:11" x14ac:dyDescent="0.2">
      <c r="A2534" t="s">
        <v>649</v>
      </c>
      <c r="B2534" t="s">
        <v>645</v>
      </c>
      <c r="C2534" s="1" t="s">
        <v>163</v>
      </c>
      <c r="D2534" s="1" t="s">
        <v>168</v>
      </c>
      <c r="E2534" s="2"/>
      <c r="F2534" s="3">
        <v>1</v>
      </c>
      <c r="G2534" s="2"/>
      <c r="H2534" s="3">
        <v>2</v>
      </c>
      <c r="I2534" s="68" t="str">
        <f>VLOOKUP(C2534,СПРАВОЧНИК!B:D,2,0)</f>
        <v>КИТАЙ</v>
      </c>
      <c r="J2534" s="68" t="str">
        <f>VLOOKUP(C2534,СПРАВОЧНИК!B:D,3,0)</f>
        <v>ИНОМАРКИ</v>
      </c>
      <c r="K2534" s="69" t="str">
        <f>VLOOKUP(СВОД2023[[#This Row],[ФО]],СПРАВОЧНИК!H:P,2,0)</f>
        <v>Центральный ФО</v>
      </c>
    </row>
    <row r="2535" spans="1:11" x14ac:dyDescent="0.2">
      <c r="A2535" t="s">
        <v>649</v>
      </c>
      <c r="B2535" t="s">
        <v>645</v>
      </c>
      <c r="C2535" s="1" t="s">
        <v>171</v>
      </c>
      <c r="D2535" s="1" t="s">
        <v>172</v>
      </c>
      <c r="E2535" s="2">
        <v>37</v>
      </c>
      <c r="F2535" s="3"/>
      <c r="G2535" s="2">
        <v>205</v>
      </c>
      <c r="H2535" s="3"/>
      <c r="I2535" s="68" t="str">
        <f>VLOOKUP(C2535,СПРАВОЧНИК!B:D,2,0)</f>
        <v>РОССИЯ</v>
      </c>
      <c r="J2535" s="68" t="str">
        <f>VLOOKUP(C2535,СПРАВОЧНИК!B:D,3,0)</f>
        <v>ОТЕЧЕСТВЕННЫЕ</v>
      </c>
      <c r="K2535" s="69" t="str">
        <f>VLOOKUP(СВОД2023[[#This Row],[ФО]],СПРАВОЧНИК!H:P,2,0)</f>
        <v>Центральный ФО</v>
      </c>
    </row>
    <row r="2536" spans="1:11" x14ac:dyDescent="0.2">
      <c r="A2536" t="s">
        <v>649</v>
      </c>
      <c r="B2536" t="s">
        <v>645</v>
      </c>
      <c r="C2536" s="1" t="s">
        <v>171</v>
      </c>
      <c r="D2536" s="1" t="s">
        <v>173</v>
      </c>
      <c r="E2536" s="2">
        <v>34</v>
      </c>
      <c r="F2536" s="3"/>
      <c r="G2536" s="2">
        <v>244</v>
      </c>
      <c r="H2536" s="3"/>
      <c r="I2536" s="68" t="str">
        <f>VLOOKUP(C2536,СПРАВОЧНИК!B:D,2,0)</f>
        <v>РОССИЯ</v>
      </c>
      <c r="J2536" s="68" t="str">
        <f>VLOOKUP(C2536,СПРАВОЧНИК!B:D,3,0)</f>
        <v>ОТЕЧЕСТВЕННЫЕ</v>
      </c>
      <c r="K2536" s="69" t="str">
        <f>VLOOKUP(СВОД2023[[#This Row],[ФО]],СПРАВОЧНИК!H:P,2,0)</f>
        <v>Центральный ФО</v>
      </c>
    </row>
    <row r="2537" spans="1:11" x14ac:dyDescent="0.2">
      <c r="A2537" t="s">
        <v>649</v>
      </c>
      <c r="B2537" t="s">
        <v>645</v>
      </c>
      <c r="C2537" s="1" t="s">
        <v>174</v>
      </c>
      <c r="D2537" s="1" t="s">
        <v>715</v>
      </c>
      <c r="E2537" s="2"/>
      <c r="F2537" s="3"/>
      <c r="G2537" s="2">
        <v>1</v>
      </c>
      <c r="H2537" s="3"/>
      <c r="I2537" s="68" t="str">
        <f>VLOOKUP(C2537,СПРАВОЧНИК!B:D,2,0)</f>
        <v>КИТАЙ</v>
      </c>
      <c r="J2537" s="68" t="str">
        <f>VLOOKUP(C2537,СПРАВОЧНИК!B:D,3,0)</f>
        <v>ИНОМАРКИ</v>
      </c>
      <c r="K2537" s="69" t="str">
        <f>VLOOKUP(СВОД2023[[#This Row],[ФО]],СПРАВОЧНИК!H:P,2,0)</f>
        <v>Центральный ФО</v>
      </c>
    </row>
    <row r="2538" spans="1:11" x14ac:dyDescent="0.2">
      <c r="A2538" t="s">
        <v>649</v>
      </c>
      <c r="B2538" t="s">
        <v>645</v>
      </c>
      <c r="C2538" s="1" t="s">
        <v>174</v>
      </c>
      <c r="D2538" s="1" t="s">
        <v>175</v>
      </c>
      <c r="E2538" s="2">
        <v>790</v>
      </c>
      <c r="F2538" s="3">
        <v>110</v>
      </c>
      <c r="G2538" s="2">
        <v>2885</v>
      </c>
      <c r="H2538" s="3">
        <v>181</v>
      </c>
      <c r="I2538" s="68" t="str">
        <f>VLOOKUP(C2538,СПРАВОЧНИК!B:D,2,0)</f>
        <v>КИТАЙ</v>
      </c>
      <c r="J2538" s="68" t="str">
        <f>VLOOKUP(C2538,СПРАВОЧНИК!B:D,3,0)</f>
        <v>ИНОМАРКИ</v>
      </c>
      <c r="K2538" s="69" t="str">
        <f>VLOOKUP(СВОД2023[[#This Row],[ФО]],СПРАВОЧНИК!H:P,2,0)</f>
        <v>Центральный ФО</v>
      </c>
    </row>
    <row r="2539" spans="1:11" x14ac:dyDescent="0.2">
      <c r="A2539" t="s">
        <v>649</v>
      </c>
      <c r="B2539" t="s">
        <v>645</v>
      </c>
      <c r="C2539" s="1" t="s">
        <v>174</v>
      </c>
      <c r="D2539" s="1" t="s">
        <v>1087</v>
      </c>
      <c r="E2539" s="2">
        <v>2</v>
      </c>
      <c r="F2539" s="3"/>
      <c r="G2539" s="2">
        <v>2</v>
      </c>
      <c r="H2539" s="3"/>
      <c r="I2539" s="68" t="str">
        <f>VLOOKUP(C2539,СПРАВОЧНИК!B:D,2,0)</f>
        <v>КИТАЙ</v>
      </c>
      <c r="J2539" s="68" t="str">
        <f>VLOOKUP(C2539,СПРАВОЧНИК!B:D,3,0)</f>
        <v>ИНОМАРКИ</v>
      </c>
      <c r="K2539" s="69" t="str">
        <f>VLOOKUP(СВОД2023[[#This Row],[ФО]],СПРАВОЧНИК!H:P,2,0)</f>
        <v>Центральный ФО</v>
      </c>
    </row>
    <row r="2540" spans="1:11" x14ac:dyDescent="0.2">
      <c r="A2540" t="s">
        <v>649</v>
      </c>
      <c r="B2540" t="s">
        <v>645</v>
      </c>
      <c r="C2540" s="1" t="s">
        <v>174</v>
      </c>
      <c r="D2540" s="1" t="s">
        <v>176</v>
      </c>
      <c r="E2540" s="2">
        <v>397</v>
      </c>
      <c r="F2540" s="3">
        <v>167</v>
      </c>
      <c r="G2540" s="2">
        <v>2605</v>
      </c>
      <c r="H2540" s="3">
        <v>542</v>
      </c>
      <c r="I2540" s="68" t="str">
        <f>VLOOKUP(C2540,СПРАВОЧНИК!B:D,2,0)</f>
        <v>КИТАЙ</v>
      </c>
      <c r="J2540" s="68" t="str">
        <f>VLOOKUP(C2540,СПРАВОЧНИК!B:D,3,0)</f>
        <v>ИНОМАРКИ</v>
      </c>
      <c r="K2540" s="69" t="str">
        <f>VLOOKUP(СВОД2023[[#This Row],[ФО]],СПРАВОЧНИК!H:P,2,0)</f>
        <v>Центральный ФО</v>
      </c>
    </row>
    <row r="2541" spans="1:11" x14ac:dyDescent="0.2">
      <c r="A2541" t="s">
        <v>649</v>
      </c>
      <c r="B2541" t="s">
        <v>645</v>
      </c>
      <c r="C2541" s="1" t="s">
        <v>174</v>
      </c>
      <c r="D2541" s="1" t="s">
        <v>177</v>
      </c>
      <c r="E2541" s="2">
        <v>281</v>
      </c>
      <c r="F2541" s="3">
        <v>155</v>
      </c>
      <c r="G2541" s="2">
        <v>2394</v>
      </c>
      <c r="H2541" s="3">
        <v>502</v>
      </c>
      <c r="I2541" s="68" t="str">
        <f>VLOOKUP(C2541,СПРАВОЧНИК!B:D,2,0)</f>
        <v>КИТАЙ</v>
      </c>
      <c r="J2541" s="68" t="str">
        <f>VLOOKUP(C2541,СПРАВОЧНИК!B:D,3,0)</f>
        <v>ИНОМАРКИ</v>
      </c>
      <c r="K2541" s="69" t="str">
        <f>VLOOKUP(СВОД2023[[#This Row],[ФО]],СПРАВОЧНИК!H:P,2,0)</f>
        <v>Центральный ФО</v>
      </c>
    </row>
    <row r="2542" spans="1:11" x14ac:dyDescent="0.2">
      <c r="A2542" t="s">
        <v>649</v>
      </c>
      <c r="B2542" t="s">
        <v>645</v>
      </c>
      <c r="C2542" s="1" t="s">
        <v>178</v>
      </c>
      <c r="D2542" s="1" t="s">
        <v>180</v>
      </c>
      <c r="E2542" s="2">
        <v>108</v>
      </c>
      <c r="F2542" s="3"/>
      <c r="G2542" s="2">
        <v>125</v>
      </c>
      <c r="H2542" s="3"/>
      <c r="I2542" s="68" t="str">
        <f>VLOOKUP(C2542,СПРАВОЧНИК!B:D,2,0)</f>
        <v>КИТАЙ</v>
      </c>
      <c r="J2542" s="68" t="str">
        <f>VLOOKUP(C2542,СПРАВОЧНИК!B:D,3,0)</f>
        <v>ИНОМАРКИ</v>
      </c>
      <c r="K2542" s="69" t="str">
        <f>VLOOKUP(СВОД2023[[#This Row],[ФО]],СПРАВОЧНИК!H:P,2,0)</f>
        <v>Центральный ФО</v>
      </c>
    </row>
    <row r="2543" spans="1:11" x14ac:dyDescent="0.2">
      <c r="A2543" t="s">
        <v>649</v>
      </c>
      <c r="B2543" t="s">
        <v>645</v>
      </c>
      <c r="C2543" s="1" t="s">
        <v>178</v>
      </c>
      <c r="D2543" s="1" t="s">
        <v>181</v>
      </c>
      <c r="E2543" s="2">
        <v>119</v>
      </c>
      <c r="F2543" s="3">
        <v>10</v>
      </c>
      <c r="G2543" s="2">
        <v>394</v>
      </c>
      <c r="H2543" s="3">
        <v>18</v>
      </c>
      <c r="I2543" s="68" t="str">
        <f>VLOOKUP(C2543,СПРАВОЧНИК!B:D,2,0)</f>
        <v>КИТАЙ</v>
      </c>
      <c r="J2543" s="68" t="str">
        <f>VLOOKUP(C2543,СПРАВОЧНИК!B:D,3,0)</f>
        <v>ИНОМАРКИ</v>
      </c>
      <c r="K2543" s="69" t="str">
        <f>VLOOKUP(СВОД2023[[#This Row],[ФО]],СПРАВОЧНИК!H:P,2,0)</f>
        <v>Центральный ФО</v>
      </c>
    </row>
    <row r="2544" spans="1:11" x14ac:dyDescent="0.2">
      <c r="A2544" t="s">
        <v>649</v>
      </c>
      <c r="B2544" t="s">
        <v>645</v>
      </c>
      <c r="C2544" s="1" t="s">
        <v>178</v>
      </c>
      <c r="D2544" s="1" t="s">
        <v>182</v>
      </c>
      <c r="E2544" s="2">
        <v>22</v>
      </c>
      <c r="F2544" s="3">
        <v>14</v>
      </c>
      <c r="G2544" s="2">
        <v>107</v>
      </c>
      <c r="H2544" s="3">
        <v>82</v>
      </c>
      <c r="I2544" s="68" t="str">
        <f>VLOOKUP(C2544,СПРАВОЧНИК!B:D,2,0)</f>
        <v>КИТАЙ</v>
      </c>
      <c r="J2544" s="68" t="str">
        <f>VLOOKUP(C2544,СПРАВОЧНИК!B:D,3,0)</f>
        <v>ИНОМАРКИ</v>
      </c>
      <c r="K2544" s="69" t="str">
        <f>VLOOKUP(СВОД2023[[#This Row],[ФО]],СПРАВОЧНИК!H:P,2,0)</f>
        <v>Центральный ФО</v>
      </c>
    </row>
    <row r="2545" spans="1:11" x14ac:dyDescent="0.2">
      <c r="A2545" t="s">
        <v>649</v>
      </c>
      <c r="B2545" t="s">
        <v>645</v>
      </c>
      <c r="C2545" s="1" t="s">
        <v>178</v>
      </c>
      <c r="D2545" s="1" t="s">
        <v>183</v>
      </c>
      <c r="E2545" s="2">
        <v>1</v>
      </c>
      <c r="F2545" s="3">
        <v>3</v>
      </c>
      <c r="G2545" s="2">
        <v>7</v>
      </c>
      <c r="H2545" s="3">
        <v>67</v>
      </c>
      <c r="I2545" s="68" t="str">
        <f>VLOOKUP(C2545,СПРАВОЧНИК!B:D,2,0)</f>
        <v>КИТАЙ</v>
      </c>
      <c r="J2545" s="68" t="str">
        <f>VLOOKUP(C2545,СПРАВОЧНИК!B:D,3,0)</f>
        <v>ИНОМАРКИ</v>
      </c>
      <c r="K2545" s="69" t="str">
        <f>VLOOKUP(СВОД2023[[#This Row],[ФО]],СПРАВОЧНИК!H:P,2,0)</f>
        <v>Центральный ФО</v>
      </c>
    </row>
    <row r="2546" spans="1:11" x14ac:dyDescent="0.2">
      <c r="A2546" t="s">
        <v>649</v>
      </c>
      <c r="B2546" t="s">
        <v>645</v>
      </c>
      <c r="C2546" s="1" t="s">
        <v>178</v>
      </c>
      <c r="D2546" s="1" t="s">
        <v>184</v>
      </c>
      <c r="E2546" s="2">
        <v>21</v>
      </c>
      <c r="F2546" s="3"/>
      <c r="G2546" s="2">
        <v>27</v>
      </c>
      <c r="H2546" s="3"/>
      <c r="I2546" s="68" t="str">
        <f>VLOOKUP(C2546,СПРАВОЧНИК!B:D,2,0)</f>
        <v>КИТАЙ</v>
      </c>
      <c r="J2546" s="68" t="str">
        <f>VLOOKUP(C2546,СПРАВОЧНИК!B:D,3,0)</f>
        <v>ИНОМАРКИ</v>
      </c>
      <c r="K2546" s="69" t="str">
        <f>VLOOKUP(СВОД2023[[#This Row],[ФО]],СПРАВОЧНИК!H:P,2,0)</f>
        <v>Центральный ФО</v>
      </c>
    </row>
    <row r="2547" spans="1:11" x14ac:dyDescent="0.2">
      <c r="A2547" t="s">
        <v>649</v>
      </c>
      <c r="B2547" t="s">
        <v>645</v>
      </c>
      <c r="C2547" s="1" t="s">
        <v>185</v>
      </c>
      <c r="D2547" s="1" t="s">
        <v>186</v>
      </c>
      <c r="E2547" s="2">
        <v>1</v>
      </c>
      <c r="F2547" s="3"/>
      <c r="G2547" s="2">
        <v>3</v>
      </c>
      <c r="H2547" s="3"/>
      <c r="I2547" s="68" t="str">
        <f>VLOOKUP(C2547,СПРАВОЧНИК!B:D,2,0)</f>
        <v>ЕВРОПА</v>
      </c>
      <c r="J2547" s="68" t="str">
        <f>VLOOKUP(C2547,СПРАВОЧНИК!B:D,3,0)</f>
        <v>ИНОМАРКИ</v>
      </c>
      <c r="K2547" s="69" t="str">
        <f>VLOOKUP(СВОД2023[[#This Row],[ФО]],СПРАВОЧНИК!H:P,2,0)</f>
        <v>Центральный ФО</v>
      </c>
    </row>
    <row r="2548" spans="1:11" x14ac:dyDescent="0.2">
      <c r="A2548" t="s">
        <v>649</v>
      </c>
      <c r="B2548" t="s">
        <v>645</v>
      </c>
      <c r="C2548" s="1" t="s">
        <v>185</v>
      </c>
      <c r="D2548" s="1" t="s">
        <v>187</v>
      </c>
      <c r="E2548" s="2"/>
      <c r="F2548" s="3">
        <v>1</v>
      </c>
      <c r="G2548" s="2">
        <v>4</v>
      </c>
      <c r="H2548" s="3">
        <v>1</v>
      </c>
      <c r="I2548" s="68" t="str">
        <f>VLOOKUP(C2548,СПРАВОЧНИК!B:D,2,0)</f>
        <v>ЕВРОПА</v>
      </c>
      <c r="J2548" s="68" t="str">
        <f>VLOOKUP(C2548,СПРАВОЧНИК!B:D,3,0)</f>
        <v>ИНОМАРКИ</v>
      </c>
      <c r="K2548" s="69" t="str">
        <f>VLOOKUP(СВОД2023[[#This Row],[ФО]],СПРАВОЧНИК!H:P,2,0)</f>
        <v>Центральный ФО</v>
      </c>
    </row>
    <row r="2549" spans="1:11" x14ac:dyDescent="0.2">
      <c r="A2549" t="s">
        <v>649</v>
      </c>
      <c r="B2549" t="s">
        <v>645</v>
      </c>
      <c r="C2549" s="1" t="s">
        <v>185</v>
      </c>
      <c r="D2549" s="1" t="s">
        <v>188</v>
      </c>
      <c r="E2549" s="2"/>
      <c r="F2549" s="3"/>
      <c r="G2549" s="2">
        <v>4</v>
      </c>
      <c r="H2549" s="3">
        <v>4</v>
      </c>
      <c r="I2549" s="68" t="str">
        <f>VLOOKUP(C2549,СПРАВОЧНИК!B:D,2,0)</f>
        <v>ЕВРОПА</v>
      </c>
      <c r="J2549" s="68" t="str">
        <f>VLOOKUP(C2549,СПРАВОЧНИК!B:D,3,0)</f>
        <v>ИНОМАРКИ</v>
      </c>
      <c r="K2549" s="69" t="str">
        <f>VLOOKUP(СВОД2023[[#This Row],[ФО]],СПРАВОЧНИК!H:P,2,0)</f>
        <v>Центральный ФО</v>
      </c>
    </row>
    <row r="2550" spans="1:11" x14ac:dyDescent="0.2">
      <c r="A2550" t="s">
        <v>649</v>
      </c>
      <c r="B2550" t="s">
        <v>645</v>
      </c>
      <c r="C2550" s="1" t="s">
        <v>185</v>
      </c>
      <c r="D2550" s="1" t="s">
        <v>189</v>
      </c>
      <c r="E2550" s="2"/>
      <c r="F2550" s="3">
        <v>1</v>
      </c>
      <c r="G2550" s="2">
        <v>1</v>
      </c>
      <c r="H2550" s="3">
        <v>1</v>
      </c>
      <c r="I2550" s="68" t="str">
        <f>VLOOKUP(C2550,СПРАВОЧНИК!B:D,2,0)</f>
        <v>ЕВРОПА</v>
      </c>
      <c r="J2550" s="68" t="str">
        <f>VLOOKUP(C2550,СПРАВОЧНИК!B:D,3,0)</f>
        <v>ИНОМАРКИ</v>
      </c>
      <c r="K2550" s="69" t="str">
        <f>VLOOKUP(СВОД2023[[#This Row],[ФО]],СПРАВОЧНИК!H:P,2,0)</f>
        <v>Центральный ФО</v>
      </c>
    </row>
    <row r="2551" spans="1:11" x14ac:dyDescent="0.2">
      <c r="A2551" t="s">
        <v>649</v>
      </c>
      <c r="B2551" t="s">
        <v>645</v>
      </c>
      <c r="C2551" s="1" t="s">
        <v>185</v>
      </c>
      <c r="D2551" s="1" t="s">
        <v>190</v>
      </c>
      <c r="E2551" s="2">
        <v>1</v>
      </c>
      <c r="F2551" s="3">
        <v>1</v>
      </c>
      <c r="G2551" s="2">
        <v>4</v>
      </c>
      <c r="H2551" s="3">
        <v>7</v>
      </c>
      <c r="I2551" s="68" t="str">
        <f>VLOOKUP(C2551,СПРАВОЧНИК!B:D,2,0)</f>
        <v>ЕВРОПА</v>
      </c>
      <c r="J2551" s="68" t="str">
        <f>VLOOKUP(C2551,СПРАВОЧНИК!B:D,3,0)</f>
        <v>ИНОМАРКИ</v>
      </c>
      <c r="K2551" s="69" t="str">
        <f>VLOOKUP(СВОД2023[[#This Row],[ФО]],СПРАВОЧНИК!H:P,2,0)</f>
        <v>Центральный ФО</v>
      </c>
    </row>
    <row r="2552" spans="1:11" x14ac:dyDescent="0.2">
      <c r="A2552" t="s">
        <v>649</v>
      </c>
      <c r="B2552" t="s">
        <v>645</v>
      </c>
      <c r="C2552" s="1" t="s">
        <v>185</v>
      </c>
      <c r="D2552" s="1" t="s">
        <v>191</v>
      </c>
      <c r="E2552" s="2">
        <v>1</v>
      </c>
      <c r="F2552" s="3"/>
      <c r="G2552" s="2">
        <v>1</v>
      </c>
      <c r="H2552" s="3">
        <v>7</v>
      </c>
      <c r="I2552" s="68" t="str">
        <f>VLOOKUP(C2552,СПРАВОЧНИК!B:D,2,0)</f>
        <v>ЕВРОПА</v>
      </c>
      <c r="J2552" s="68" t="str">
        <f>VLOOKUP(C2552,СПРАВОЧНИК!B:D,3,0)</f>
        <v>ИНОМАРКИ</v>
      </c>
      <c r="K2552" s="69" t="str">
        <f>VLOOKUP(СВОД2023[[#This Row],[ФО]],СПРАВОЧНИК!H:P,2,0)</f>
        <v>Центральный ФО</v>
      </c>
    </row>
    <row r="2553" spans="1:11" x14ac:dyDescent="0.2">
      <c r="A2553" t="s">
        <v>649</v>
      </c>
      <c r="B2553" t="s">
        <v>645</v>
      </c>
      <c r="C2553" s="1" t="s">
        <v>192</v>
      </c>
      <c r="D2553" s="1" t="s">
        <v>193</v>
      </c>
      <c r="E2553" s="2">
        <v>1</v>
      </c>
      <c r="F2553" s="3"/>
      <c r="G2553" s="2">
        <v>7</v>
      </c>
      <c r="H2553" s="3">
        <v>9</v>
      </c>
      <c r="I2553" s="68" t="str">
        <f>VLOOKUP(C2553,СПРАВОЧНИК!B:D,2,0)</f>
        <v>ЕВРОПА</v>
      </c>
      <c r="J2553" s="68" t="str">
        <f>VLOOKUP(C2553,СПРАВОЧНИК!B:D,3,0)</f>
        <v>ИНОМАРКИ</v>
      </c>
      <c r="K2553" s="69" t="str">
        <f>VLOOKUP(СВОД2023[[#This Row],[ФО]],СПРАВОЧНИК!H:P,2,0)</f>
        <v>Центральный ФО</v>
      </c>
    </row>
    <row r="2554" spans="1:11" x14ac:dyDescent="0.2">
      <c r="A2554" t="s">
        <v>649</v>
      </c>
      <c r="B2554" t="s">
        <v>645</v>
      </c>
      <c r="C2554" s="1" t="s">
        <v>192</v>
      </c>
      <c r="D2554" s="1" t="s">
        <v>194</v>
      </c>
      <c r="E2554" s="2"/>
      <c r="F2554" s="3"/>
      <c r="G2554" s="2"/>
      <c r="H2554" s="3">
        <v>1</v>
      </c>
      <c r="I2554" s="68" t="str">
        <f>VLOOKUP(C2554,СПРАВОЧНИК!B:D,2,0)</f>
        <v>ЕВРОПА</v>
      </c>
      <c r="J2554" s="68" t="str">
        <f>VLOOKUP(C2554,СПРАВОЧНИК!B:D,3,0)</f>
        <v>ИНОМАРКИ</v>
      </c>
      <c r="K2554" s="69" t="str">
        <f>VLOOKUP(СВОД2023[[#This Row],[ФО]],СПРАВОЧНИК!H:P,2,0)</f>
        <v>Центральный ФО</v>
      </c>
    </row>
    <row r="2555" spans="1:11" x14ac:dyDescent="0.2">
      <c r="A2555" t="s">
        <v>649</v>
      </c>
      <c r="B2555" t="s">
        <v>645</v>
      </c>
      <c r="C2555" s="1" t="s">
        <v>192</v>
      </c>
      <c r="D2555" s="1" t="s">
        <v>195</v>
      </c>
      <c r="E2555" s="2"/>
      <c r="F2555" s="3"/>
      <c r="G2555" s="2">
        <v>2</v>
      </c>
      <c r="H2555" s="3"/>
      <c r="I2555" s="68" t="str">
        <f>VLOOKUP(C2555,СПРАВОЧНИК!B:D,2,0)</f>
        <v>ЕВРОПА</v>
      </c>
      <c r="J2555" s="68" t="str">
        <f>VLOOKUP(C2555,СПРАВОЧНИК!B:D,3,0)</f>
        <v>ИНОМАРКИ</v>
      </c>
      <c r="K2555" s="69" t="str">
        <f>VLOOKUP(СВОД2023[[#This Row],[ФО]],СПРАВОЧНИК!H:P,2,0)</f>
        <v>Центральный ФО</v>
      </c>
    </row>
    <row r="2556" spans="1:11" x14ac:dyDescent="0.2">
      <c r="A2556" t="s">
        <v>649</v>
      </c>
      <c r="B2556" t="s">
        <v>645</v>
      </c>
      <c r="C2556" s="1" t="s">
        <v>196</v>
      </c>
      <c r="D2556" s="1" t="s">
        <v>197</v>
      </c>
      <c r="E2556" s="2">
        <v>2</v>
      </c>
      <c r="F2556" s="3">
        <v>3</v>
      </c>
      <c r="G2556" s="2">
        <v>12</v>
      </c>
      <c r="H2556" s="3">
        <v>3</v>
      </c>
      <c r="I2556" s="68" t="str">
        <f>VLOOKUP(C2556,СПРАВОЧНИК!B:D,2,0)</f>
        <v>США</v>
      </c>
      <c r="J2556" s="68" t="str">
        <f>VLOOKUP(C2556,СПРАВОЧНИК!B:D,3,0)</f>
        <v>ИНОМАРКИ</v>
      </c>
      <c r="K2556" s="69" t="str">
        <f>VLOOKUP(СВОД2023[[#This Row],[ФО]],СПРАВОЧНИК!H:P,2,0)</f>
        <v>Центральный ФО</v>
      </c>
    </row>
    <row r="2557" spans="1:11" x14ac:dyDescent="0.2">
      <c r="A2557" t="s">
        <v>649</v>
      </c>
      <c r="B2557" t="s">
        <v>645</v>
      </c>
      <c r="C2557" s="1" t="s">
        <v>196</v>
      </c>
      <c r="D2557" s="1" t="s">
        <v>198</v>
      </c>
      <c r="E2557" s="2"/>
      <c r="F2557" s="3">
        <v>1</v>
      </c>
      <c r="G2557" s="2"/>
      <c r="H2557" s="3">
        <v>1</v>
      </c>
      <c r="I2557" s="68" t="str">
        <f>VLOOKUP(C2557,СПРАВОЧНИК!B:D,2,0)</f>
        <v>США</v>
      </c>
      <c r="J2557" s="68" t="str">
        <f>VLOOKUP(C2557,СПРАВОЧНИК!B:D,3,0)</f>
        <v>ИНОМАРКИ</v>
      </c>
      <c r="K2557" s="69" t="str">
        <f>VLOOKUP(СВОД2023[[#This Row],[ФО]],СПРАВОЧНИК!H:P,2,0)</f>
        <v>Центральный ФО</v>
      </c>
    </row>
    <row r="2558" spans="1:11" x14ac:dyDescent="0.2">
      <c r="A2558" t="s">
        <v>649</v>
      </c>
      <c r="B2558" t="s">
        <v>645</v>
      </c>
      <c r="C2558" s="1" t="s">
        <v>196</v>
      </c>
      <c r="D2558" s="1" t="s">
        <v>199</v>
      </c>
      <c r="E2558" s="2">
        <v>4</v>
      </c>
      <c r="F2558" s="3">
        <v>4</v>
      </c>
      <c r="G2558" s="2">
        <v>11</v>
      </c>
      <c r="H2558" s="3">
        <v>11</v>
      </c>
      <c r="I2558" s="68" t="str">
        <f>VLOOKUP(C2558,СПРАВОЧНИК!B:D,2,0)</f>
        <v>США</v>
      </c>
      <c r="J2558" s="68" t="str">
        <f>VLOOKUP(C2558,СПРАВОЧНИК!B:D,3,0)</f>
        <v>ИНОМАРКИ</v>
      </c>
      <c r="K2558" s="69" t="str">
        <f>VLOOKUP(СВОД2023[[#This Row],[ФО]],СПРАВОЧНИК!H:P,2,0)</f>
        <v>Центральный ФО</v>
      </c>
    </row>
    <row r="2559" spans="1:11" x14ac:dyDescent="0.2">
      <c r="A2559" t="s">
        <v>649</v>
      </c>
      <c r="B2559" t="s">
        <v>645</v>
      </c>
      <c r="C2559" s="1" t="s">
        <v>196</v>
      </c>
      <c r="D2559" s="1" t="s">
        <v>200</v>
      </c>
      <c r="E2559" s="2"/>
      <c r="F2559" s="3"/>
      <c r="G2559" s="2">
        <v>1</v>
      </c>
      <c r="H2559" s="3"/>
      <c r="I2559" s="68" t="str">
        <f>VLOOKUP(C2559,СПРАВОЧНИК!B:D,2,0)</f>
        <v>США</v>
      </c>
      <c r="J2559" s="68" t="str">
        <f>VLOOKUP(C2559,СПРАВОЧНИК!B:D,3,0)</f>
        <v>ИНОМАРКИ</v>
      </c>
      <c r="K2559" s="69" t="str">
        <f>VLOOKUP(СВОД2023[[#This Row],[ФО]],СПРАВОЧНИК!H:P,2,0)</f>
        <v>Центральный ФО</v>
      </c>
    </row>
    <row r="2560" spans="1:11" x14ac:dyDescent="0.2">
      <c r="A2560" t="s">
        <v>649</v>
      </c>
      <c r="B2560" t="s">
        <v>645</v>
      </c>
      <c r="C2560" s="1" t="s">
        <v>196</v>
      </c>
      <c r="D2560" s="1" t="s">
        <v>201</v>
      </c>
      <c r="E2560" s="2">
        <v>2</v>
      </c>
      <c r="F2560" s="3">
        <v>6</v>
      </c>
      <c r="G2560" s="2">
        <v>13</v>
      </c>
      <c r="H2560" s="3">
        <v>13</v>
      </c>
      <c r="I2560" s="68" t="str">
        <f>VLOOKUP(C2560,СПРАВОЧНИК!B:D,2,0)</f>
        <v>США</v>
      </c>
      <c r="J2560" s="68" t="str">
        <f>VLOOKUP(C2560,СПРАВОЧНИК!B:D,3,0)</f>
        <v>ИНОМАРКИ</v>
      </c>
      <c r="K2560" s="69" t="str">
        <f>VLOOKUP(СВОД2023[[#This Row],[ФО]],СПРАВОЧНИК!H:P,2,0)</f>
        <v>Центральный ФО</v>
      </c>
    </row>
    <row r="2561" spans="1:11" x14ac:dyDescent="0.2">
      <c r="A2561" t="s">
        <v>649</v>
      </c>
      <c r="B2561" t="s">
        <v>645</v>
      </c>
      <c r="C2561" s="1" t="s">
        <v>196</v>
      </c>
      <c r="D2561" s="1" t="s">
        <v>716</v>
      </c>
      <c r="E2561" s="2"/>
      <c r="F2561" s="3"/>
      <c r="G2561" s="2">
        <v>1</v>
      </c>
      <c r="H2561" s="3"/>
      <c r="I2561" s="68" t="str">
        <f>VLOOKUP(C2561,СПРАВОЧНИК!B:D,2,0)</f>
        <v>США</v>
      </c>
      <c r="J2561" s="68" t="str">
        <f>VLOOKUP(C2561,СПРАВОЧНИК!B:D,3,0)</f>
        <v>ИНОМАРКИ</v>
      </c>
      <c r="K2561" s="69" t="str">
        <f>VLOOKUP(СВОД2023[[#This Row],[ФО]],СПРАВОЧНИК!H:P,2,0)</f>
        <v>Центральный ФО</v>
      </c>
    </row>
    <row r="2562" spans="1:11" x14ac:dyDescent="0.2">
      <c r="A2562" t="s">
        <v>649</v>
      </c>
      <c r="B2562" t="s">
        <v>645</v>
      </c>
      <c r="C2562" s="1" t="s">
        <v>196</v>
      </c>
      <c r="D2562" s="1" t="s">
        <v>1088</v>
      </c>
      <c r="E2562" s="2"/>
      <c r="F2562" s="3">
        <v>1</v>
      </c>
      <c r="G2562" s="2"/>
      <c r="H2562" s="3">
        <v>1</v>
      </c>
      <c r="I2562" s="68" t="str">
        <f>VLOOKUP(C2562,СПРАВОЧНИК!B:D,2,0)</f>
        <v>США</v>
      </c>
      <c r="J2562" s="68" t="str">
        <f>VLOOKUP(C2562,СПРАВОЧНИК!B:D,3,0)</f>
        <v>ИНОМАРКИ</v>
      </c>
      <c r="K2562" s="69" t="str">
        <f>VLOOKUP(СВОД2023[[#This Row],[ФО]],СПРАВОЧНИК!H:P,2,0)</f>
        <v>Центральный ФО</v>
      </c>
    </row>
    <row r="2563" spans="1:11" x14ac:dyDescent="0.2">
      <c r="A2563" t="s">
        <v>649</v>
      </c>
      <c r="B2563" t="s">
        <v>645</v>
      </c>
      <c r="C2563" s="1" t="s">
        <v>196</v>
      </c>
      <c r="D2563" s="1" t="s">
        <v>203</v>
      </c>
      <c r="E2563" s="2"/>
      <c r="F2563" s="3"/>
      <c r="G2563" s="2"/>
      <c r="H2563" s="3">
        <v>8</v>
      </c>
      <c r="I2563" s="68" t="str">
        <f>VLOOKUP(C2563,СПРАВОЧНИК!B:D,2,0)</f>
        <v>США</v>
      </c>
      <c r="J2563" s="68" t="str">
        <f>VLOOKUP(C2563,СПРАВОЧНИК!B:D,3,0)</f>
        <v>ИНОМАРКИ</v>
      </c>
      <c r="K2563" s="69" t="str">
        <f>VLOOKUP(СВОД2023[[#This Row],[ФО]],СПРАВОЧНИК!H:P,2,0)</f>
        <v>Центральный ФО</v>
      </c>
    </row>
    <row r="2564" spans="1:11" x14ac:dyDescent="0.2">
      <c r="A2564" t="s">
        <v>649</v>
      </c>
      <c r="B2564" t="s">
        <v>645</v>
      </c>
      <c r="C2564" s="1" t="s">
        <v>196</v>
      </c>
      <c r="D2564" s="1" t="s">
        <v>205</v>
      </c>
      <c r="E2564" s="2">
        <v>3</v>
      </c>
      <c r="F2564" s="3">
        <v>12</v>
      </c>
      <c r="G2564" s="2">
        <v>30</v>
      </c>
      <c r="H2564" s="3">
        <v>29</v>
      </c>
      <c r="I2564" s="68" t="str">
        <f>VLOOKUP(C2564,СПРАВОЧНИК!B:D,2,0)</f>
        <v>США</v>
      </c>
      <c r="J2564" s="68" t="str">
        <f>VLOOKUP(C2564,СПРАВОЧНИК!B:D,3,0)</f>
        <v>ИНОМАРКИ</v>
      </c>
      <c r="K2564" s="69" t="str">
        <f>VLOOKUP(СВОД2023[[#This Row],[ФО]],СПРАВОЧНИК!H:P,2,0)</f>
        <v>Центральный ФО</v>
      </c>
    </row>
    <row r="2565" spans="1:11" x14ac:dyDescent="0.2">
      <c r="A2565" t="s">
        <v>649</v>
      </c>
      <c r="B2565" t="s">
        <v>645</v>
      </c>
      <c r="C2565" s="1" t="s">
        <v>196</v>
      </c>
      <c r="D2565" s="1" t="s">
        <v>206</v>
      </c>
      <c r="E2565" s="2"/>
      <c r="F2565" s="3">
        <v>1</v>
      </c>
      <c r="G2565" s="2">
        <v>4</v>
      </c>
      <c r="H2565" s="3">
        <v>4</v>
      </c>
      <c r="I2565" s="68" t="str">
        <f>VLOOKUP(C2565,СПРАВОЧНИК!B:D,2,0)</f>
        <v>США</v>
      </c>
      <c r="J2565" s="68" t="str">
        <f>VLOOKUP(C2565,СПРАВОЧНИК!B:D,3,0)</f>
        <v>ИНОМАРКИ</v>
      </c>
      <c r="K2565" s="69" t="str">
        <f>VLOOKUP(СВОД2023[[#This Row],[ФО]],СПРАВОЧНИК!H:P,2,0)</f>
        <v>Центральный ФО</v>
      </c>
    </row>
    <row r="2566" spans="1:11" x14ac:dyDescent="0.2">
      <c r="A2566" t="s">
        <v>649</v>
      </c>
      <c r="B2566" t="s">
        <v>645</v>
      </c>
      <c r="C2566" s="1" t="s">
        <v>909</v>
      </c>
      <c r="D2566" s="1" t="s">
        <v>1075</v>
      </c>
      <c r="E2566" s="2">
        <v>1</v>
      </c>
      <c r="F2566" s="3"/>
      <c r="G2566" s="2">
        <v>1</v>
      </c>
      <c r="H2566" s="3"/>
      <c r="I2566" s="68" t="str">
        <f>VLOOKUP(C2566,СПРАВОЧНИК!B:D,2,0)</f>
        <v>КИТАЙ</v>
      </c>
      <c r="J2566" s="68" t="str">
        <f>VLOOKUP(C2566,СПРАВОЧНИК!B:D,3,0)</f>
        <v>ИНОМАРКИ</v>
      </c>
      <c r="K2566" s="69" t="str">
        <f>VLOOKUP(СВОД2023[[#This Row],[ФО]],СПРАВОЧНИК!H:P,2,0)</f>
        <v>Центральный ФО</v>
      </c>
    </row>
    <row r="2567" spans="1:11" x14ac:dyDescent="0.2">
      <c r="A2567" t="s">
        <v>649</v>
      </c>
      <c r="B2567" t="s">
        <v>645</v>
      </c>
      <c r="C2567" s="1" t="s">
        <v>909</v>
      </c>
      <c r="D2567" s="1" t="s">
        <v>1089</v>
      </c>
      <c r="E2567" s="2"/>
      <c r="F2567" s="3"/>
      <c r="G2567" s="2">
        <v>1</v>
      </c>
      <c r="H2567" s="3"/>
      <c r="I2567" s="68" t="str">
        <f>VLOOKUP(C2567,СПРАВОЧНИК!B:D,2,0)</f>
        <v>КИТАЙ</v>
      </c>
      <c r="J2567" s="68" t="str">
        <f>VLOOKUP(C2567,СПРАВОЧНИК!B:D,3,0)</f>
        <v>ИНОМАРКИ</v>
      </c>
      <c r="K2567" s="69" t="str">
        <f>VLOOKUP(СВОД2023[[#This Row],[ФО]],СПРАВОЧНИК!H:P,2,0)</f>
        <v>Центральный ФО</v>
      </c>
    </row>
    <row r="2568" spans="1:11" x14ac:dyDescent="0.2">
      <c r="A2568" t="s">
        <v>649</v>
      </c>
      <c r="B2568" t="s">
        <v>645</v>
      </c>
      <c r="C2568" s="1" t="s">
        <v>909</v>
      </c>
      <c r="D2568" s="1" t="s">
        <v>1006</v>
      </c>
      <c r="E2568" s="2">
        <v>2</v>
      </c>
      <c r="F2568" s="3"/>
      <c r="G2568" s="2">
        <v>3</v>
      </c>
      <c r="H2568" s="3"/>
      <c r="I2568" s="68" t="str">
        <f>VLOOKUP(C2568,СПРАВОЧНИК!B:D,2,0)</f>
        <v>КИТАЙ</v>
      </c>
      <c r="J2568" s="68" t="str">
        <f>VLOOKUP(C2568,СПРАВОЧНИК!B:D,3,0)</f>
        <v>ИНОМАРКИ</v>
      </c>
      <c r="K2568" s="69" t="str">
        <f>VLOOKUP(СВОД2023[[#This Row],[ФО]],СПРАВОЧНИК!H:P,2,0)</f>
        <v>Центральный ФО</v>
      </c>
    </row>
    <row r="2569" spans="1:11" x14ac:dyDescent="0.2">
      <c r="A2569" t="s">
        <v>649</v>
      </c>
      <c r="B2569" t="s">
        <v>645</v>
      </c>
      <c r="C2569" s="1" t="s">
        <v>207</v>
      </c>
      <c r="D2569" s="1" t="s">
        <v>208</v>
      </c>
      <c r="E2569" s="2"/>
      <c r="F2569" s="3"/>
      <c r="G2569" s="2"/>
      <c r="H2569" s="3">
        <v>1</v>
      </c>
      <c r="I2569" s="68" t="str">
        <f>VLOOKUP(C2569,СПРАВОЧНИК!B:D,2,0)</f>
        <v>КИТАЙ</v>
      </c>
      <c r="J2569" s="68" t="str">
        <f>VLOOKUP(C2569,СПРАВОЧНИК!B:D,3,0)</f>
        <v>ИНОМАРКИ</v>
      </c>
      <c r="K2569" s="69" t="str">
        <f>VLOOKUP(СВОД2023[[#This Row],[ФО]],СПРАВОЧНИК!H:P,2,0)</f>
        <v>Центральный ФО</v>
      </c>
    </row>
    <row r="2570" spans="1:11" x14ac:dyDescent="0.2">
      <c r="A2570" t="s">
        <v>649</v>
      </c>
      <c r="B2570" t="s">
        <v>645</v>
      </c>
      <c r="C2570" s="1" t="s">
        <v>207</v>
      </c>
      <c r="D2570" s="1" t="s">
        <v>209</v>
      </c>
      <c r="E2570" s="2">
        <v>11</v>
      </c>
      <c r="F2570" s="3">
        <v>3</v>
      </c>
      <c r="G2570" s="2">
        <v>14</v>
      </c>
      <c r="H2570" s="3">
        <v>26</v>
      </c>
      <c r="I2570" s="68" t="str">
        <f>VLOOKUP(C2570,СПРАВОЧНИК!B:D,2,0)</f>
        <v>КИТАЙ</v>
      </c>
      <c r="J2570" s="68" t="str">
        <f>VLOOKUP(C2570,СПРАВОЧНИК!B:D,3,0)</f>
        <v>ИНОМАРКИ</v>
      </c>
      <c r="K2570" s="69" t="str">
        <f>VLOOKUP(СВОД2023[[#This Row],[ФО]],СПРАВОЧНИК!H:P,2,0)</f>
        <v>Центральный ФО</v>
      </c>
    </row>
    <row r="2571" spans="1:11" x14ac:dyDescent="0.2">
      <c r="A2571" t="s">
        <v>649</v>
      </c>
      <c r="B2571" t="s">
        <v>645</v>
      </c>
      <c r="C2571" s="1" t="s">
        <v>207</v>
      </c>
      <c r="D2571" s="1" t="s">
        <v>717</v>
      </c>
      <c r="E2571" s="2"/>
      <c r="F2571" s="3"/>
      <c r="G2571" s="2">
        <v>1</v>
      </c>
      <c r="H2571" s="3"/>
      <c r="I2571" s="68" t="str">
        <f>VLOOKUP(C2571,СПРАВОЧНИК!B:D,2,0)</f>
        <v>КИТАЙ</v>
      </c>
      <c r="J2571" s="68" t="str">
        <f>VLOOKUP(C2571,СПРАВОЧНИК!B:D,3,0)</f>
        <v>ИНОМАРКИ</v>
      </c>
      <c r="K2571" s="69" t="str">
        <f>VLOOKUP(СВОД2023[[#This Row],[ФО]],СПРАВОЧНИК!H:P,2,0)</f>
        <v>Центральный ФО</v>
      </c>
    </row>
    <row r="2572" spans="1:11" x14ac:dyDescent="0.2">
      <c r="A2572" t="s">
        <v>649</v>
      </c>
      <c r="B2572" t="s">
        <v>645</v>
      </c>
      <c r="C2572" s="1" t="s">
        <v>207</v>
      </c>
      <c r="D2572" s="1" t="s">
        <v>210</v>
      </c>
      <c r="E2572" s="2">
        <v>21</v>
      </c>
      <c r="F2572" s="3"/>
      <c r="G2572" s="2">
        <v>45</v>
      </c>
      <c r="H2572" s="3"/>
      <c r="I2572" s="68" t="str">
        <f>VLOOKUP(C2572,СПРАВОЧНИК!B:D,2,0)</f>
        <v>КИТАЙ</v>
      </c>
      <c r="J2572" s="68" t="str">
        <f>VLOOKUP(C2572,СПРАВОЧНИК!B:D,3,0)</f>
        <v>ИНОМАРКИ</v>
      </c>
      <c r="K2572" s="69" t="str">
        <f>VLOOKUP(СВОД2023[[#This Row],[ФО]],СПРАВОЧНИК!H:P,2,0)</f>
        <v>Центральный ФО</v>
      </c>
    </row>
    <row r="2573" spans="1:11" x14ac:dyDescent="0.2">
      <c r="A2573" t="s">
        <v>649</v>
      </c>
      <c r="B2573" t="s">
        <v>645</v>
      </c>
      <c r="C2573" s="1" t="s">
        <v>207</v>
      </c>
      <c r="D2573" s="1" t="s">
        <v>211</v>
      </c>
      <c r="E2573" s="2">
        <v>5</v>
      </c>
      <c r="F2573" s="3"/>
      <c r="G2573" s="2">
        <v>7</v>
      </c>
      <c r="H2573" s="3"/>
      <c r="I2573" s="68" t="str">
        <f>VLOOKUP(C2573,СПРАВОЧНИК!B:D,2,0)</f>
        <v>КИТАЙ</v>
      </c>
      <c r="J2573" s="68" t="str">
        <f>VLOOKUP(C2573,СПРАВОЧНИК!B:D,3,0)</f>
        <v>ИНОМАРКИ</v>
      </c>
      <c r="K2573" s="69" t="str">
        <f>VLOOKUP(СВОД2023[[#This Row],[ФО]],СПРАВОЧНИК!H:P,2,0)</f>
        <v>Центральный ФО</v>
      </c>
    </row>
    <row r="2574" spans="1:11" x14ac:dyDescent="0.2">
      <c r="A2574" t="s">
        <v>649</v>
      </c>
      <c r="B2574" t="s">
        <v>645</v>
      </c>
      <c r="C2574" s="1" t="s">
        <v>207</v>
      </c>
      <c r="D2574" s="1" t="s">
        <v>213</v>
      </c>
      <c r="E2574" s="2">
        <v>56</v>
      </c>
      <c r="F2574" s="3"/>
      <c r="G2574" s="2">
        <v>131</v>
      </c>
      <c r="H2574" s="3">
        <v>105</v>
      </c>
      <c r="I2574" s="68" t="str">
        <f>VLOOKUP(C2574,СПРАВОЧНИК!B:D,2,0)</f>
        <v>КИТАЙ</v>
      </c>
      <c r="J2574" s="68" t="str">
        <f>VLOOKUP(C2574,СПРАВОЧНИК!B:D,3,0)</f>
        <v>ИНОМАРКИ</v>
      </c>
      <c r="K2574" s="69" t="str">
        <f>VLOOKUP(СВОД2023[[#This Row],[ФО]],СПРАВОЧНИК!H:P,2,0)</f>
        <v>Центральный ФО</v>
      </c>
    </row>
    <row r="2575" spans="1:11" x14ac:dyDescent="0.2">
      <c r="A2575" t="s">
        <v>649</v>
      </c>
      <c r="B2575" t="s">
        <v>645</v>
      </c>
      <c r="C2575" s="1" t="s">
        <v>216</v>
      </c>
      <c r="D2575" s="1" t="s">
        <v>217</v>
      </c>
      <c r="E2575" s="2">
        <v>1</v>
      </c>
      <c r="F2575" s="3">
        <v>8</v>
      </c>
      <c r="G2575" s="2">
        <v>12</v>
      </c>
      <c r="H2575" s="3">
        <v>265</v>
      </c>
      <c r="I2575" s="68" t="str">
        <f>VLOOKUP(C2575,СПРАВОЧНИК!B:D,2,0)</f>
        <v>КИТАЙ</v>
      </c>
      <c r="J2575" s="68" t="str">
        <f>VLOOKUP(C2575,СПРАВОЧНИК!B:D,3,0)</f>
        <v>ИНОМАРКИ</v>
      </c>
      <c r="K2575" s="69" t="str">
        <f>VLOOKUP(СВОД2023[[#This Row],[ФО]],СПРАВОЧНИК!H:P,2,0)</f>
        <v>Центральный ФО</v>
      </c>
    </row>
    <row r="2576" spans="1:11" x14ac:dyDescent="0.2">
      <c r="A2576" t="s">
        <v>649</v>
      </c>
      <c r="B2576" t="s">
        <v>645</v>
      </c>
      <c r="C2576" s="1" t="s">
        <v>216</v>
      </c>
      <c r="D2576" s="1" t="s">
        <v>218</v>
      </c>
      <c r="E2576" s="2">
        <v>603</v>
      </c>
      <c r="F2576" s="3">
        <v>192</v>
      </c>
      <c r="G2576" s="2">
        <v>3622</v>
      </c>
      <c r="H2576" s="3">
        <v>973</v>
      </c>
      <c r="I2576" s="68" t="str">
        <f>VLOOKUP(C2576,СПРАВОЧНИК!B:D,2,0)</f>
        <v>КИТАЙ</v>
      </c>
      <c r="J2576" s="68" t="str">
        <f>VLOOKUP(C2576,СПРАВОЧНИК!B:D,3,0)</f>
        <v>ИНОМАРКИ</v>
      </c>
      <c r="K2576" s="69" t="str">
        <f>VLOOKUP(СВОД2023[[#This Row],[ФО]],СПРАВОЧНИК!H:P,2,0)</f>
        <v>Центральный ФО</v>
      </c>
    </row>
    <row r="2577" spans="1:11" x14ac:dyDescent="0.2">
      <c r="A2577" t="s">
        <v>649</v>
      </c>
      <c r="B2577" t="s">
        <v>645</v>
      </c>
      <c r="C2577" s="1" t="s">
        <v>216</v>
      </c>
      <c r="D2577" s="1" t="s">
        <v>219</v>
      </c>
      <c r="E2577" s="2">
        <v>1890</v>
      </c>
      <c r="F2577" s="3">
        <v>347</v>
      </c>
      <c r="G2577" s="2">
        <v>10465</v>
      </c>
      <c r="H2577" s="3">
        <v>1261</v>
      </c>
      <c r="I2577" s="68" t="str">
        <f>VLOOKUP(C2577,СПРАВОЧНИК!B:D,2,0)</f>
        <v>КИТАЙ</v>
      </c>
      <c r="J2577" s="68" t="str">
        <f>VLOOKUP(C2577,СПРАВОЧНИК!B:D,3,0)</f>
        <v>ИНОМАРКИ</v>
      </c>
      <c r="K2577" s="69" t="str">
        <f>VLOOKUP(СВОД2023[[#This Row],[ФО]],СПРАВОЧНИК!H:P,2,0)</f>
        <v>Центральный ФО</v>
      </c>
    </row>
    <row r="2578" spans="1:11" x14ac:dyDescent="0.2">
      <c r="A2578" t="s">
        <v>649</v>
      </c>
      <c r="B2578" t="s">
        <v>645</v>
      </c>
      <c r="C2578" s="1" t="s">
        <v>216</v>
      </c>
      <c r="D2578" s="1" t="s">
        <v>220</v>
      </c>
      <c r="E2578" s="2">
        <v>3</v>
      </c>
      <c r="F2578" s="3"/>
      <c r="G2578" s="2">
        <v>14</v>
      </c>
      <c r="H2578" s="3"/>
      <c r="I2578" s="68" t="str">
        <f>VLOOKUP(C2578,СПРАВОЧНИК!B:D,2,0)</f>
        <v>КИТАЙ</v>
      </c>
      <c r="J2578" s="68" t="str">
        <f>VLOOKUP(C2578,СПРАВОЧНИК!B:D,3,0)</f>
        <v>ИНОМАРКИ</v>
      </c>
      <c r="K2578" s="69" t="str">
        <f>VLOOKUP(СВОД2023[[#This Row],[ФО]],СПРАВОЧНИК!H:P,2,0)</f>
        <v>Центральный ФО</v>
      </c>
    </row>
    <row r="2579" spans="1:11" x14ac:dyDescent="0.2">
      <c r="A2579" t="s">
        <v>649</v>
      </c>
      <c r="B2579" t="s">
        <v>645</v>
      </c>
      <c r="C2579" s="1" t="s">
        <v>216</v>
      </c>
      <c r="D2579" s="1" t="s">
        <v>221</v>
      </c>
      <c r="E2579" s="2"/>
      <c r="F2579" s="3">
        <v>1</v>
      </c>
      <c r="G2579" s="2">
        <v>5</v>
      </c>
      <c r="H2579" s="3">
        <v>1</v>
      </c>
      <c r="I2579" s="68" t="str">
        <f>VLOOKUP(C2579,СПРАВОЧНИК!B:D,2,0)</f>
        <v>КИТАЙ</v>
      </c>
      <c r="J2579" s="68" t="str">
        <f>VLOOKUP(C2579,СПРАВОЧНИК!B:D,3,0)</f>
        <v>ИНОМАРКИ</v>
      </c>
      <c r="K2579" s="69" t="str">
        <f>VLOOKUP(СВОД2023[[#This Row],[ФО]],СПРАВОЧНИК!H:P,2,0)</f>
        <v>Центральный ФО</v>
      </c>
    </row>
    <row r="2580" spans="1:11" x14ac:dyDescent="0.2">
      <c r="A2580" t="s">
        <v>649</v>
      </c>
      <c r="B2580" t="s">
        <v>645</v>
      </c>
      <c r="C2580" s="1" t="s">
        <v>216</v>
      </c>
      <c r="D2580" s="1" t="s">
        <v>222</v>
      </c>
      <c r="E2580" s="2">
        <v>1</v>
      </c>
      <c r="F2580" s="3"/>
      <c r="G2580" s="2">
        <v>1</v>
      </c>
      <c r="H2580" s="3">
        <v>1</v>
      </c>
      <c r="I2580" s="68" t="str">
        <f>VLOOKUP(C2580,СПРАВОЧНИК!B:D,2,0)</f>
        <v>КИТАЙ</v>
      </c>
      <c r="J2580" s="68" t="str">
        <f>VLOOKUP(C2580,СПРАВОЧНИК!B:D,3,0)</f>
        <v>ИНОМАРКИ</v>
      </c>
      <c r="K2580" s="69" t="str">
        <f>VLOOKUP(СВОД2023[[#This Row],[ФО]],СПРАВОЧНИК!H:P,2,0)</f>
        <v>Центральный ФО</v>
      </c>
    </row>
    <row r="2581" spans="1:11" x14ac:dyDescent="0.2">
      <c r="A2581" t="s">
        <v>649</v>
      </c>
      <c r="B2581" t="s">
        <v>645</v>
      </c>
      <c r="C2581" s="1" t="s">
        <v>216</v>
      </c>
      <c r="D2581" s="1" t="s">
        <v>223</v>
      </c>
      <c r="E2581" s="2">
        <v>1</v>
      </c>
      <c r="F2581" s="3"/>
      <c r="G2581" s="2">
        <v>2</v>
      </c>
      <c r="H2581" s="3">
        <v>1</v>
      </c>
      <c r="I2581" s="68" t="str">
        <f>VLOOKUP(C2581,СПРАВОЧНИК!B:D,2,0)</f>
        <v>КИТАЙ</v>
      </c>
      <c r="J2581" s="68" t="str">
        <f>VLOOKUP(C2581,СПРАВОЧНИК!B:D,3,0)</f>
        <v>ИНОМАРКИ</v>
      </c>
      <c r="K2581" s="69" t="str">
        <f>VLOOKUP(СВОД2023[[#This Row],[ФО]],СПРАВОЧНИК!H:P,2,0)</f>
        <v>Центральный ФО</v>
      </c>
    </row>
    <row r="2582" spans="1:11" x14ac:dyDescent="0.2">
      <c r="A2582" t="s">
        <v>649</v>
      </c>
      <c r="B2582" t="s">
        <v>645</v>
      </c>
      <c r="C2582" s="1" t="s">
        <v>216</v>
      </c>
      <c r="D2582" s="1" t="s">
        <v>224</v>
      </c>
      <c r="E2582" s="2"/>
      <c r="F2582" s="3"/>
      <c r="G2582" s="2">
        <v>1</v>
      </c>
      <c r="H2582" s="3">
        <v>1</v>
      </c>
      <c r="I2582" s="68" t="str">
        <f>VLOOKUP(C2582,СПРАВОЧНИК!B:D,2,0)</f>
        <v>КИТАЙ</v>
      </c>
      <c r="J2582" s="68" t="str">
        <f>VLOOKUP(C2582,СПРАВОЧНИК!B:D,3,0)</f>
        <v>ИНОМАРКИ</v>
      </c>
      <c r="K2582" s="69" t="str">
        <f>VLOOKUP(СВОД2023[[#This Row],[ФО]],СПРАВОЧНИК!H:P,2,0)</f>
        <v>Центральный ФО</v>
      </c>
    </row>
    <row r="2583" spans="1:11" x14ac:dyDescent="0.2">
      <c r="A2583" t="s">
        <v>649</v>
      </c>
      <c r="B2583" t="s">
        <v>645</v>
      </c>
      <c r="C2583" s="1" t="s">
        <v>216</v>
      </c>
      <c r="D2583" s="1" t="s">
        <v>718</v>
      </c>
      <c r="E2583" s="2"/>
      <c r="F2583" s="3"/>
      <c r="G2583" s="2">
        <v>1</v>
      </c>
      <c r="H2583" s="3"/>
      <c r="I2583" s="68" t="str">
        <f>VLOOKUP(C2583,СПРАВОЧНИК!B:D,2,0)</f>
        <v>КИТАЙ</v>
      </c>
      <c r="J2583" s="68" t="str">
        <f>VLOOKUP(C2583,СПРАВОЧНИК!B:D,3,0)</f>
        <v>ИНОМАРКИ</v>
      </c>
      <c r="K2583" s="69" t="str">
        <f>VLOOKUP(СВОД2023[[#This Row],[ФО]],СПРАВОЧНИК!H:P,2,0)</f>
        <v>Центральный ФО</v>
      </c>
    </row>
    <row r="2584" spans="1:11" x14ac:dyDescent="0.2">
      <c r="A2584" t="s">
        <v>649</v>
      </c>
      <c r="B2584" t="s">
        <v>645</v>
      </c>
      <c r="C2584" s="1" t="s">
        <v>216</v>
      </c>
      <c r="D2584" s="1" t="s">
        <v>225</v>
      </c>
      <c r="E2584" s="2">
        <v>497</v>
      </c>
      <c r="F2584" s="3"/>
      <c r="G2584" s="2">
        <v>1265</v>
      </c>
      <c r="H2584" s="3"/>
      <c r="I2584" s="68" t="str">
        <f>VLOOKUP(C2584,СПРАВОЧНИК!B:D,2,0)</f>
        <v>КИТАЙ</v>
      </c>
      <c r="J2584" s="68" t="str">
        <f>VLOOKUP(C2584,СПРАВОЧНИК!B:D,3,0)</f>
        <v>ИНОМАРКИ</v>
      </c>
      <c r="K2584" s="69" t="str">
        <f>VLOOKUP(СВОД2023[[#This Row],[ФО]],СПРАВОЧНИК!H:P,2,0)</f>
        <v>Центральный ФО</v>
      </c>
    </row>
    <row r="2585" spans="1:11" x14ac:dyDescent="0.2">
      <c r="A2585" t="s">
        <v>649</v>
      </c>
      <c r="B2585" t="s">
        <v>645</v>
      </c>
      <c r="C2585" s="1" t="s">
        <v>216</v>
      </c>
      <c r="D2585" s="1" t="s">
        <v>226</v>
      </c>
      <c r="E2585" s="2"/>
      <c r="F2585" s="3"/>
      <c r="G2585" s="2">
        <v>18</v>
      </c>
      <c r="H2585" s="3"/>
      <c r="I2585" s="68" t="str">
        <f>VLOOKUP(C2585,СПРАВОЧНИК!B:D,2,0)</f>
        <v>КИТАЙ</v>
      </c>
      <c r="J2585" s="68" t="str">
        <f>VLOOKUP(C2585,СПРАВОЧНИК!B:D,3,0)</f>
        <v>ИНОМАРКИ</v>
      </c>
      <c r="K2585" s="69" t="str">
        <f>VLOOKUP(СВОД2023[[#This Row],[ФО]],СПРАВОЧНИК!H:P,2,0)</f>
        <v>Центральный ФО</v>
      </c>
    </row>
    <row r="2586" spans="1:11" x14ac:dyDescent="0.2">
      <c r="A2586" t="s">
        <v>649</v>
      </c>
      <c r="B2586" t="s">
        <v>645</v>
      </c>
      <c r="C2586" s="1" t="s">
        <v>216</v>
      </c>
      <c r="D2586" s="1" t="s">
        <v>228</v>
      </c>
      <c r="E2586" s="2">
        <v>732</v>
      </c>
      <c r="F2586" s="3">
        <v>203</v>
      </c>
      <c r="G2586" s="2">
        <v>2965</v>
      </c>
      <c r="H2586" s="3">
        <v>1045</v>
      </c>
      <c r="I2586" s="68" t="str">
        <f>VLOOKUP(C2586,СПРАВОЧНИК!B:D,2,0)</f>
        <v>КИТАЙ</v>
      </c>
      <c r="J2586" s="68" t="str">
        <f>VLOOKUP(C2586,СПРАВОЧНИК!B:D,3,0)</f>
        <v>ИНОМАРКИ</v>
      </c>
      <c r="K2586" s="69" t="str">
        <f>VLOOKUP(СВОД2023[[#This Row],[ФО]],СПРАВОЧНИК!H:P,2,0)</f>
        <v>Центральный ФО</v>
      </c>
    </row>
    <row r="2587" spans="1:11" x14ac:dyDescent="0.2">
      <c r="A2587" t="s">
        <v>649</v>
      </c>
      <c r="B2587" t="s">
        <v>645</v>
      </c>
      <c r="C2587" s="1" t="s">
        <v>216</v>
      </c>
      <c r="D2587" s="1" t="s">
        <v>229</v>
      </c>
      <c r="E2587" s="2">
        <v>40</v>
      </c>
      <c r="F2587" s="3"/>
      <c r="G2587" s="2">
        <v>86</v>
      </c>
      <c r="H2587" s="3"/>
      <c r="I2587" s="68" t="str">
        <f>VLOOKUP(C2587,СПРАВОЧНИК!B:D,2,0)</f>
        <v>КИТАЙ</v>
      </c>
      <c r="J2587" s="68" t="str">
        <f>VLOOKUP(C2587,СПРАВОЧНИК!B:D,3,0)</f>
        <v>ИНОМАРКИ</v>
      </c>
      <c r="K2587" s="69" t="str">
        <f>VLOOKUP(СВОД2023[[#This Row],[ФО]],СПРАВОЧНИК!H:P,2,0)</f>
        <v>Центральный ФО</v>
      </c>
    </row>
    <row r="2588" spans="1:11" x14ac:dyDescent="0.2">
      <c r="A2588" t="s">
        <v>649</v>
      </c>
      <c r="B2588" t="s">
        <v>645</v>
      </c>
      <c r="C2588" s="1" t="s">
        <v>216</v>
      </c>
      <c r="D2588" s="1" t="s">
        <v>230</v>
      </c>
      <c r="E2588" s="2">
        <v>68</v>
      </c>
      <c r="F2588" s="3">
        <v>1</v>
      </c>
      <c r="G2588" s="2">
        <v>146</v>
      </c>
      <c r="H2588" s="3">
        <v>1</v>
      </c>
      <c r="I2588" s="68" t="str">
        <f>VLOOKUP(C2588,СПРАВОЧНИК!B:D,2,0)</f>
        <v>КИТАЙ</v>
      </c>
      <c r="J2588" s="68" t="str">
        <f>VLOOKUP(C2588,СПРАВОЧНИК!B:D,3,0)</f>
        <v>ИНОМАРКИ</v>
      </c>
      <c r="K2588" s="69" t="str">
        <f>VLOOKUP(СВОД2023[[#This Row],[ФО]],СПРАВОЧНИК!H:P,2,0)</f>
        <v>Центральный ФО</v>
      </c>
    </row>
    <row r="2589" spans="1:11" x14ac:dyDescent="0.2">
      <c r="A2589" t="s">
        <v>649</v>
      </c>
      <c r="B2589" t="s">
        <v>645</v>
      </c>
      <c r="C2589" s="1" t="s">
        <v>231</v>
      </c>
      <c r="D2589" s="1" t="s">
        <v>232</v>
      </c>
      <c r="E2589" s="2">
        <v>3</v>
      </c>
      <c r="F2589" s="3">
        <v>4</v>
      </c>
      <c r="G2589" s="2">
        <v>27</v>
      </c>
      <c r="H2589" s="3">
        <v>51</v>
      </c>
      <c r="I2589" s="68" t="str">
        <f>VLOOKUP(C2589,СПРАВОЧНИК!B:D,2,0)</f>
        <v>КОРЕЯ</v>
      </c>
      <c r="J2589" s="68" t="str">
        <f>VLOOKUP(C2589,СПРАВОЧНИК!B:D,3,0)</f>
        <v>ИНОМАРКИ</v>
      </c>
      <c r="K2589" s="69" t="str">
        <f>VLOOKUP(СВОД2023[[#This Row],[ФО]],СПРАВОЧНИК!H:P,2,0)</f>
        <v>Центральный ФО</v>
      </c>
    </row>
    <row r="2590" spans="1:11" x14ac:dyDescent="0.2">
      <c r="A2590" t="s">
        <v>649</v>
      </c>
      <c r="B2590" t="s">
        <v>645</v>
      </c>
      <c r="C2590" s="1" t="s">
        <v>231</v>
      </c>
      <c r="D2590" s="1" t="s">
        <v>233</v>
      </c>
      <c r="E2590" s="2">
        <v>1</v>
      </c>
      <c r="F2590" s="3">
        <v>18</v>
      </c>
      <c r="G2590" s="2">
        <v>31</v>
      </c>
      <c r="H2590" s="3">
        <v>103</v>
      </c>
      <c r="I2590" s="68" t="str">
        <f>VLOOKUP(C2590,СПРАВОЧНИК!B:D,2,0)</f>
        <v>КОРЕЯ</v>
      </c>
      <c r="J2590" s="68" t="str">
        <f>VLOOKUP(C2590,СПРАВОЧНИК!B:D,3,0)</f>
        <v>ИНОМАРКИ</v>
      </c>
      <c r="K2590" s="69" t="str">
        <f>VLOOKUP(СВОД2023[[#This Row],[ФО]],СПРАВОЧНИК!H:P,2,0)</f>
        <v>Центральный ФО</v>
      </c>
    </row>
    <row r="2591" spans="1:11" x14ac:dyDescent="0.2">
      <c r="A2591" t="s">
        <v>649</v>
      </c>
      <c r="B2591" t="s">
        <v>645</v>
      </c>
      <c r="C2591" s="1" t="s">
        <v>231</v>
      </c>
      <c r="D2591" s="1" t="s">
        <v>234</v>
      </c>
      <c r="E2591" s="2">
        <v>10</v>
      </c>
      <c r="F2591" s="3">
        <v>10</v>
      </c>
      <c r="G2591" s="2">
        <v>39</v>
      </c>
      <c r="H2591" s="3">
        <v>48</v>
      </c>
      <c r="I2591" s="68" t="str">
        <f>VLOOKUP(C2591,СПРАВОЧНИК!B:D,2,0)</f>
        <v>КОРЕЯ</v>
      </c>
      <c r="J2591" s="68" t="str">
        <f>VLOOKUP(C2591,СПРАВОЧНИК!B:D,3,0)</f>
        <v>ИНОМАРКИ</v>
      </c>
      <c r="K2591" s="69" t="str">
        <f>VLOOKUP(СВОД2023[[#This Row],[ФО]],СПРАВОЧНИК!H:P,2,0)</f>
        <v>Центральный ФО</v>
      </c>
    </row>
    <row r="2592" spans="1:11" x14ac:dyDescent="0.2">
      <c r="A2592" t="s">
        <v>649</v>
      </c>
      <c r="B2592" t="s">
        <v>645</v>
      </c>
      <c r="C2592" s="1" t="s">
        <v>231</v>
      </c>
      <c r="D2592" s="1" t="s">
        <v>235</v>
      </c>
      <c r="E2592" s="2">
        <v>5</v>
      </c>
      <c r="F2592" s="3">
        <v>22</v>
      </c>
      <c r="G2592" s="2">
        <v>114</v>
      </c>
      <c r="H2592" s="3">
        <v>345</v>
      </c>
      <c r="I2592" s="68" t="str">
        <f>VLOOKUP(C2592,СПРАВОЧНИК!B:D,2,0)</f>
        <v>КОРЕЯ</v>
      </c>
      <c r="J2592" s="68" t="str">
        <f>VLOOKUP(C2592,СПРАВОЧНИК!B:D,3,0)</f>
        <v>ИНОМАРКИ</v>
      </c>
      <c r="K2592" s="69" t="str">
        <f>VLOOKUP(СВОД2023[[#This Row],[ФО]],СПРАВОЧНИК!H:P,2,0)</f>
        <v>Центральный ФО</v>
      </c>
    </row>
    <row r="2593" spans="1:11" x14ac:dyDescent="0.2">
      <c r="A2593" t="s">
        <v>649</v>
      </c>
      <c r="B2593" t="s">
        <v>645</v>
      </c>
      <c r="C2593" s="1" t="s">
        <v>231</v>
      </c>
      <c r="D2593" s="1" t="s">
        <v>236</v>
      </c>
      <c r="E2593" s="2">
        <v>16</v>
      </c>
      <c r="F2593" s="3">
        <v>40</v>
      </c>
      <c r="G2593" s="2">
        <v>162</v>
      </c>
      <c r="H2593" s="3">
        <v>358</v>
      </c>
      <c r="I2593" s="68" t="str">
        <f>VLOOKUP(C2593,СПРАВОЧНИК!B:D,2,0)</f>
        <v>КОРЕЯ</v>
      </c>
      <c r="J2593" s="68" t="str">
        <f>VLOOKUP(C2593,СПРАВОЧНИК!B:D,3,0)</f>
        <v>ИНОМАРКИ</v>
      </c>
      <c r="K2593" s="69" t="str">
        <f>VLOOKUP(СВОД2023[[#This Row],[ФО]],СПРАВОЧНИК!H:P,2,0)</f>
        <v>Центральный ФО</v>
      </c>
    </row>
    <row r="2594" spans="1:11" x14ac:dyDescent="0.2">
      <c r="A2594" t="s">
        <v>649</v>
      </c>
      <c r="B2594" t="s">
        <v>645</v>
      </c>
      <c r="C2594" s="1" t="s">
        <v>237</v>
      </c>
      <c r="D2594" s="1" t="s">
        <v>238</v>
      </c>
      <c r="E2594" s="2"/>
      <c r="F2594" s="3"/>
      <c r="G2594" s="2">
        <v>1</v>
      </c>
      <c r="H2594" s="3"/>
      <c r="I2594" s="68" t="str">
        <f>VLOOKUP(C2594,СПРАВОЧНИК!B:D,2,0)</f>
        <v>США</v>
      </c>
      <c r="J2594" s="68" t="str">
        <f>VLOOKUP(C2594,СПРАВОЧНИК!B:D,3,0)</f>
        <v>ИНОМАРКИ</v>
      </c>
      <c r="K2594" s="69" t="str">
        <f>VLOOKUP(СВОД2023[[#This Row],[ФО]],СПРАВОЧНИК!H:P,2,0)</f>
        <v>Центральный ФО</v>
      </c>
    </row>
    <row r="2595" spans="1:11" x14ac:dyDescent="0.2">
      <c r="A2595" t="s">
        <v>649</v>
      </c>
      <c r="B2595" t="s">
        <v>645</v>
      </c>
      <c r="C2595" s="1" t="s">
        <v>237</v>
      </c>
      <c r="D2595" s="1" t="s">
        <v>239</v>
      </c>
      <c r="E2595" s="2">
        <v>1</v>
      </c>
      <c r="F2595" s="3"/>
      <c r="G2595" s="2">
        <v>4</v>
      </c>
      <c r="H2595" s="3"/>
      <c r="I2595" s="68" t="str">
        <f>VLOOKUP(C2595,СПРАВОЧНИК!B:D,2,0)</f>
        <v>США</v>
      </c>
      <c r="J2595" s="68" t="str">
        <f>VLOOKUP(C2595,СПРАВОЧНИК!B:D,3,0)</f>
        <v>ИНОМАРКИ</v>
      </c>
      <c r="K2595" s="69" t="str">
        <f>VLOOKUP(СВОД2023[[#This Row],[ФО]],СПРАВОЧНИК!H:P,2,0)</f>
        <v>Центральный ФО</v>
      </c>
    </row>
    <row r="2596" spans="1:11" x14ac:dyDescent="0.2">
      <c r="A2596" t="s">
        <v>649</v>
      </c>
      <c r="B2596" t="s">
        <v>645</v>
      </c>
      <c r="C2596" s="1" t="s">
        <v>237</v>
      </c>
      <c r="D2596" s="1" t="s">
        <v>240</v>
      </c>
      <c r="E2596" s="2">
        <v>16</v>
      </c>
      <c r="F2596" s="3">
        <v>1</v>
      </c>
      <c r="G2596" s="2">
        <v>57</v>
      </c>
      <c r="H2596" s="3">
        <v>2</v>
      </c>
      <c r="I2596" s="68" t="str">
        <f>VLOOKUP(C2596,СПРАВОЧНИК!B:D,2,0)</f>
        <v>США</v>
      </c>
      <c r="J2596" s="68" t="str">
        <f>VLOOKUP(C2596,СПРАВОЧНИК!B:D,3,0)</f>
        <v>ИНОМАРКИ</v>
      </c>
      <c r="K2596" s="69" t="str">
        <f>VLOOKUP(СВОД2023[[#This Row],[ФО]],СПРАВОЧНИК!H:P,2,0)</f>
        <v>Центральный ФО</v>
      </c>
    </row>
    <row r="2597" spans="1:11" x14ac:dyDescent="0.2">
      <c r="A2597" t="s">
        <v>649</v>
      </c>
      <c r="B2597" t="s">
        <v>645</v>
      </c>
      <c r="C2597" s="1" t="s">
        <v>241</v>
      </c>
      <c r="D2597" s="1" t="s">
        <v>242</v>
      </c>
      <c r="E2597" s="2">
        <v>492</v>
      </c>
      <c r="F2597" s="3">
        <v>39</v>
      </c>
      <c r="G2597" s="2">
        <v>2071</v>
      </c>
      <c r="H2597" s="3">
        <v>41</v>
      </c>
      <c r="I2597" s="68" t="str">
        <f>VLOOKUP(C2597,СПРАВОЧНИК!B:D,2,0)</f>
        <v>КИТАЙ</v>
      </c>
      <c r="J2597" s="68" t="str">
        <f>VLOOKUP(C2597,СПРАВОЧНИК!B:D,3,0)</f>
        <v>ИНОМАРКИ</v>
      </c>
      <c r="K2597" s="69" t="str">
        <f>VLOOKUP(СВОД2023[[#This Row],[ФО]],СПРАВОЧНИК!H:P,2,0)</f>
        <v>Центральный ФО</v>
      </c>
    </row>
    <row r="2598" spans="1:11" x14ac:dyDescent="0.2">
      <c r="A2598" t="s">
        <v>649</v>
      </c>
      <c r="B2598" t="s">
        <v>645</v>
      </c>
      <c r="C2598" s="1" t="s">
        <v>241</v>
      </c>
      <c r="D2598" s="1" t="s">
        <v>243</v>
      </c>
      <c r="E2598" s="2">
        <v>571</v>
      </c>
      <c r="F2598" s="3">
        <v>146</v>
      </c>
      <c r="G2598" s="2">
        <v>2921</v>
      </c>
      <c r="H2598" s="3">
        <v>1300</v>
      </c>
      <c r="I2598" s="68" t="str">
        <f>VLOOKUP(C2598,СПРАВОЧНИК!B:D,2,0)</f>
        <v>КИТАЙ</v>
      </c>
      <c r="J2598" s="68" t="str">
        <f>VLOOKUP(C2598,СПРАВОЧНИК!B:D,3,0)</f>
        <v>ИНОМАРКИ</v>
      </c>
      <c r="K2598" s="69" t="str">
        <f>VLOOKUP(СВОД2023[[#This Row],[ФО]],СПРАВОЧНИК!H:P,2,0)</f>
        <v>Центральный ФО</v>
      </c>
    </row>
    <row r="2599" spans="1:11" x14ac:dyDescent="0.2">
      <c r="A2599" t="s">
        <v>649</v>
      </c>
      <c r="B2599" t="s">
        <v>645</v>
      </c>
      <c r="C2599" s="1" t="s">
        <v>241</v>
      </c>
      <c r="D2599" s="1" t="s">
        <v>244</v>
      </c>
      <c r="E2599" s="2">
        <v>356</v>
      </c>
      <c r="F2599" s="3">
        <v>142</v>
      </c>
      <c r="G2599" s="2">
        <v>2787</v>
      </c>
      <c r="H2599" s="3">
        <v>1115</v>
      </c>
      <c r="I2599" s="68" t="str">
        <f>VLOOKUP(C2599,СПРАВОЧНИК!B:D,2,0)</f>
        <v>КИТАЙ</v>
      </c>
      <c r="J2599" s="68" t="str">
        <f>VLOOKUP(C2599,СПРАВОЧНИК!B:D,3,0)</f>
        <v>ИНОМАРКИ</v>
      </c>
      <c r="K2599" s="69" t="str">
        <f>VLOOKUP(СВОД2023[[#This Row],[ФО]],СПРАВОЧНИК!H:P,2,0)</f>
        <v>Центральный ФО</v>
      </c>
    </row>
    <row r="2600" spans="1:11" x14ac:dyDescent="0.2">
      <c r="A2600" t="s">
        <v>649</v>
      </c>
      <c r="B2600" t="s">
        <v>645</v>
      </c>
      <c r="C2600" s="1" t="s">
        <v>241</v>
      </c>
      <c r="D2600" s="1" t="s">
        <v>245</v>
      </c>
      <c r="E2600" s="2"/>
      <c r="F2600" s="3">
        <v>1</v>
      </c>
      <c r="G2600" s="2"/>
      <c r="H2600" s="3">
        <v>3</v>
      </c>
      <c r="I2600" s="68" t="str">
        <f>VLOOKUP(C2600,СПРАВОЧНИК!B:D,2,0)</f>
        <v>КИТАЙ</v>
      </c>
      <c r="J2600" s="68" t="str">
        <f>VLOOKUP(C2600,СПРАВОЧНИК!B:D,3,0)</f>
        <v>ИНОМАРКИ</v>
      </c>
      <c r="K2600" s="69" t="str">
        <f>VLOOKUP(СВОД2023[[#This Row],[ФО]],СПРАВОЧНИК!H:P,2,0)</f>
        <v>Центральный ФО</v>
      </c>
    </row>
    <row r="2601" spans="1:11" x14ac:dyDescent="0.2">
      <c r="A2601" t="s">
        <v>649</v>
      </c>
      <c r="B2601" t="s">
        <v>645</v>
      </c>
      <c r="C2601" s="1" t="s">
        <v>241</v>
      </c>
      <c r="D2601" s="1" t="s">
        <v>246</v>
      </c>
      <c r="E2601" s="2">
        <v>1</v>
      </c>
      <c r="F2601" s="3"/>
      <c r="G2601" s="2">
        <v>14</v>
      </c>
      <c r="H2601" s="3"/>
      <c r="I2601" s="68" t="str">
        <f>VLOOKUP(C2601,СПРАВОЧНИК!B:D,2,0)</f>
        <v>КИТАЙ</v>
      </c>
      <c r="J2601" s="68" t="str">
        <f>VLOOKUP(C2601,СПРАВОЧНИК!B:D,3,0)</f>
        <v>ИНОМАРКИ</v>
      </c>
      <c r="K2601" s="69" t="str">
        <f>VLOOKUP(СВОД2023[[#This Row],[ФО]],СПРАВОЧНИК!H:P,2,0)</f>
        <v>Центральный ФО</v>
      </c>
    </row>
    <row r="2602" spans="1:11" x14ac:dyDescent="0.2">
      <c r="A2602" t="s">
        <v>649</v>
      </c>
      <c r="B2602" t="s">
        <v>645</v>
      </c>
      <c r="C2602" s="1" t="s">
        <v>241</v>
      </c>
      <c r="D2602" s="1" t="s">
        <v>247</v>
      </c>
      <c r="E2602" s="2">
        <v>101</v>
      </c>
      <c r="F2602" s="3">
        <v>45</v>
      </c>
      <c r="G2602" s="2">
        <v>740</v>
      </c>
      <c r="H2602" s="3">
        <v>574</v>
      </c>
      <c r="I2602" s="68" t="str">
        <f>VLOOKUP(C2602,СПРАВОЧНИК!B:D,2,0)</f>
        <v>КИТАЙ</v>
      </c>
      <c r="J2602" s="68" t="str">
        <f>VLOOKUP(C2602,СПРАВОЧНИК!B:D,3,0)</f>
        <v>ИНОМАРКИ</v>
      </c>
      <c r="K2602" s="69" t="str">
        <f>VLOOKUP(СВОД2023[[#This Row],[ФО]],СПРАВОЧНИК!H:P,2,0)</f>
        <v>Центральный ФО</v>
      </c>
    </row>
    <row r="2603" spans="1:11" x14ac:dyDescent="0.2">
      <c r="A2603" t="s">
        <v>649</v>
      </c>
      <c r="B2603" t="s">
        <v>645</v>
      </c>
      <c r="C2603" s="1" t="s">
        <v>241</v>
      </c>
      <c r="D2603" s="1" t="s">
        <v>248</v>
      </c>
      <c r="E2603" s="2">
        <v>2393</v>
      </c>
      <c r="F2603" s="3">
        <v>398</v>
      </c>
      <c r="G2603" s="2">
        <v>9130</v>
      </c>
      <c r="H2603" s="3">
        <v>2718</v>
      </c>
      <c r="I2603" s="68" t="str">
        <f>VLOOKUP(C2603,СПРАВОЧНИК!B:D,2,0)</f>
        <v>КИТАЙ</v>
      </c>
      <c r="J2603" s="68" t="str">
        <f>VLOOKUP(C2603,СПРАВОЧНИК!B:D,3,0)</f>
        <v>ИНОМАРКИ</v>
      </c>
      <c r="K2603" s="69" t="str">
        <f>VLOOKUP(СВОД2023[[#This Row],[ФО]],СПРАВОЧНИК!H:P,2,0)</f>
        <v>Центральный ФО</v>
      </c>
    </row>
    <row r="2604" spans="1:11" x14ac:dyDescent="0.2">
      <c r="A2604" t="s">
        <v>649</v>
      </c>
      <c r="B2604" t="s">
        <v>645</v>
      </c>
      <c r="C2604" s="1" t="s">
        <v>241</v>
      </c>
      <c r="D2604" s="1" t="s">
        <v>1090</v>
      </c>
      <c r="E2604" s="2">
        <v>1</v>
      </c>
      <c r="F2604" s="3"/>
      <c r="G2604" s="2">
        <v>1</v>
      </c>
      <c r="H2604" s="3"/>
      <c r="I2604" s="68" t="str">
        <f>VLOOKUP(C2604,СПРАВОЧНИК!B:D,2,0)</f>
        <v>КИТАЙ</v>
      </c>
      <c r="J2604" s="68" t="str">
        <f>VLOOKUP(C2604,СПРАВОЧНИК!B:D,3,0)</f>
        <v>ИНОМАРКИ</v>
      </c>
      <c r="K2604" s="69" t="str">
        <f>VLOOKUP(СВОД2023[[#This Row],[ФО]],СПРАВОЧНИК!H:P,2,0)</f>
        <v>Центральный ФО</v>
      </c>
    </row>
    <row r="2605" spans="1:11" x14ac:dyDescent="0.2">
      <c r="A2605" t="s">
        <v>649</v>
      </c>
      <c r="B2605" t="s">
        <v>645</v>
      </c>
      <c r="C2605" s="1" t="s">
        <v>250</v>
      </c>
      <c r="D2605" s="1" t="s">
        <v>251</v>
      </c>
      <c r="E2605" s="2">
        <v>2</v>
      </c>
      <c r="F2605" s="3"/>
      <c r="G2605" s="2">
        <v>9</v>
      </c>
      <c r="H2605" s="3"/>
      <c r="I2605" s="68" t="str">
        <f>VLOOKUP(C2605,СПРАВОЧНИК!B:D,2,0)</f>
        <v>КИТАЙ</v>
      </c>
      <c r="J2605" s="68" t="str">
        <f>VLOOKUP(C2605,СПРАВОЧНИК!B:D,3,0)</f>
        <v>ИНОМАРКИ</v>
      </c>
      <c r="K2605" s="69" t="str">
        <f>VLOOKUP(СВОД2023[[#This Row],[ФО]],СПРАВОЧНИК!H:P,2,0)</f>
        <v>Центральный ФО</v>
      </c>
    </row>
    <row r="2606" spans="1:11" x14ac:dyDescent="0.2">
      <c r="A2606" t="s">
        <v>649</v>
      </c>
      <c r="B2606" t="s">
        <v>645</v>
      </c>
      <c r="C2606" s="1" t="s">
        <v>250</v>
      </c>
      <c r="D2606" s="1" t="s">
        <v>702</v>
      </c>
      <c r="E2606" s="2">
        <v>5</v>
      </c>
      <c r="F2606" s="3"/>
      <c r="G2606" s="2">
        <v>8</v>
      </c>
      <c r="H2606" s="3"/>
      <c r="I2606" s="68" t="str">
        <f>VLOOKUP(C2606,СПРАВОЧНИК!B:D,2,0)</f>
        <v>КИТАЙ</v>
      </c>
      <c r="J2606" s="68" t="str">
        <f>VLOOKUP(C2606,СПРАВОЧНИК!B:D,3,0)</f>
        <v>ИНОМАРКИ</v>
      </c>
      <c r="K2606" s="69" t="str">
        <f>VLOOKUP(СВОД2023[[#This Row],[ФО]],СПРАВОЧНИК!H:P,2,0)</f>
        <v>Центральный ФО</v>
      </c>
    </row>
    <row r="2607" spans="1:11" x14ac:dyDescent="0.2">
      <c r="A2607" t="s">
        <v>649</v>
      </c>
      <c r="B2607" t="s">
        <v>645</v>
      </c>
      <c r="C2607" s="1" t="s">
        <v>252</v>
      </c>
      <c r="D2607" s="1" t="s">
        <v>253</v>
      </c>
      <c r="E2607" s="2">
        <v>5</v>
      </c>
      <c r="F2607" s="3">
        <v>3</v>
      </c>
      <c r="G2607" s="2">
        <v>23</v>
      </c>
      <c r="H2607" s="3">
        <v>7</v>
      </c>
      <c r="I2607" s="68" t="str">
        <f>VLOOKUP(C2607,СПРАВОЧНИК!B:D,2,0)</f>
        <v>ЯПОНИЯ</v>
      </c>
      <c r="J2607" s="68" t="str">
        <f>VLOOKUP(C2607,СПРАВОЧНИК!B:D,3,0)</f>
        <v>ИНОМАРКИ</v>
      </c>
      <c r="K2607" s="69" t="str">
        <f>VLOOKUP(СВОД2023[[#This Row],[ФО]],СПРАВОЧНИК!H:P,2,0)</f>
        <v>Центральный ФО</v>
      </c>
    </row>
    <row r="2608" spans="1:11" x14ac:dyDescent="0.2">
      <c r="A2608" t="s">
        <v>649</v>
      </c>
      <c r="B2608" t="s">
        <v>645</v>
      </c>
      <c r="C2608" s="1" t="s">
        <v>252</v>
      </c>
      <c r="D2608" s="1" t="s">
        <v>254</v>
      </c>
      <c r="E2608" s="2">
        <v>6</v>
      </c>
      <c r="F2608" s="3">
        <v>4</v>
      </c>
      <c r="G2608" s="2">
        <v>11</v>
      </c>
      <c r="H2608" s="3">
        <v>10</v>
      </c>
      <c r="I2608" s="68" t="str">
        <f>VLOOKUP(C2608,СПРАВОЧНИК!B:D,2,0)</f>
        <v>ЯПОНИЯ</v>
      </c>
      <c r="J2608" s="68" t="str">
        <f>VLOOKUP(C2608,СПРАВОЧНИК!B:D,3,0)</f>
        <v>ИНОМАРКИ</v>
      </c>
      <c r="K2608" s="69" t="str">
        <f>VLOOKUP(СВОД2023[[#This Row],[ФО]],СПРАВОЧНИК!H:P,2,0)</f>
        <v>Центральный ФО</v>
      </c>
    </row>
    <row r="2609" spans="1:11" x14ac:dyDescent="0.2">
      <c r="A2609" t="s">
        <v>649</v>
      </c>
      <c r="B2609" t="s">
        <v>645</v>
      </c>
      <c r="C2609" s="1" t="s">
        <v>252</v>
      </c>
      <c r="D2609" s="1" t="s">
        <v>255</v>
      </c>
      <c r="E2609" s="2">
        <v>24</v>
      </c>
      <c r="F2609" s="3">
        <v>7</v>
      </c>
      <c r="G2609" s="2">
        <v>91</v>
      </c>
      <c r="H2609" s="3">
        <v>183</v>
      </c>
      <c r="I2609" s="68" t="str">
        <f>VLOOKUP(C2609,СПРАВОЧНИК!B:D,2,0)</f>
        <v>ЯПОНИЯ</v>
      </c>
      <c r="J2609" s="68" t="str">
        <f>VLOOKUP(C2609,СПРАВОЧНИК!B:D,3,0)</f>
        <v>ИНОМАРКИ</v>
      </c>
      <c r="K2609" s="69" t="str">
        <f>VLOOKUP(СВОД2023[[#This Row],[ФО]],СПРАВОЧНИК!H:P,2,0)</f>
        <v>Центральный ФО</v>
      </c>
    </row>
    <row r="2610" spans="1:11" x14ac:dyDescent="0.2">
      <c r="A2610" t="s">
        <v>649</v>
      </c>
      <c r="B2610" t="s">
        <v>645</v>
      </c>
      <c r="C2610" s="1" t="s">
        <v>252</v>
      </c>
      <c r="D2610" s="1" t="s">
        <v>256</v>
      </c>
      <c r="E2610" s="2"/>
      <c r="F2610" s="3">
        <v>1</v>
      </c>
      <c r="G2610" s="2"/>
      <c r="H2610" s="3">
        <v>2</v>
      </c>
      <c r="I2610" s="68" t="str">
        <f>VLOOKUP(C2610,СПРАВОЧНИК!B:D,2,0)</f>
        <v>ЯПОНИЯ</v>
      </c>
      <c r="J2610" s="68" t="str">
        <f>VLOOKUP(C2610,СПРАВОЧНИК!B:D,3,0)</f>
        <v>ИНОМАРКИ</v>
      </c>
      <c r="K2610" s="69" t="str">
        <f>VLOOKUP(СВОД2023[[#This Row],[ФО]],СПРАВОЧНИК!H:P,2,0)</f>
        <v>Центральный ФО</v>
      </c>
    </row>
    <row r="2611" spans="1:11" x14ac:dyDescent="0.2">
      <c r="A2611" t="s">
        <v>649</v>
      </c>
      <c r="B2611" t="s">
        <v>645</v>
      </c>
      <c r="C2611" s="1" t="s">
        <v>252</v>
      </c>
      <c r="D2611" s="1" t="s">
        <v>257</v>
      </c>
      <c r="E2611" s="2">
        <v>1</v>
      </c>
      <c r="F2611" s="3"/>
      <c r="G2611" s="2">
        <v>6</v>
      </c>
      <c r="H2611" s="3">
        <v>1</v>
      </c>
      <c r="I2611" s="68" t="str">
        <f>VLOOKUP(C2611,СПРАВОЧНИК!B:D,2,0)</f>
        <v>ЯПОНИЯ</v>
      </c>
      <c r="J2611" s="68" t="str">
        <f>VLOOKUP(C2611,СПРАВОЧНИК!B:D,3,0)</f>
        <v>ИНОМАРКИ</v>
      </c>
      <c r="K2611" s="69" t="str">
        <f>VLOOKUP(СВОД2023[[#This Row],[ФО]],СПРАВОЧНИК!H:P,2,0)</f>
        <v>Центральный ФО</v>
      </c>
    </row>
    <row r="2612" spans="1:11" x14ac:dyDescent="0.2">
      <c r="A2612" t="s">
        <v>649</v>
      </c>
      <c r="B2612" t="s">
        <v>645</v>
      </c>
      <c r="C2612" s="1" t="s">
        <v>252</v>
      </c>
      <c r="D2612" s="1" t="s">
        <v>258</v>
      </c>
      <c r="E2612" s="2"/>
      <c r="F2612" s="3"/>
      <c r="G2612" s="2"/>
      <c r="H2612" s="3">
        <v>2</v>
      </c>
      <c r="I2612" s="68" t="str">
        <f>VLOOKUP(C2612,СПРАВОЧНИК!B:D,2,0)</f>
        <v>ЯПОНИЯ</v>
      </c>
      <c r="J2612" s="68" t="str">
        <f>VLOOKUP(C2612,СПРАВОЧНИК!B:D,3,0)</f>
        <v>ИНОМАРКИ</v>
      </c>
      <c r="K2612" s="69" t="str">
        <f>VLOOKUP(СВОД2023[[#This Row],[ФО]],СПРАВОЧНИК!H:P,2,0)</f>
        <v>Центральный ФО</v>
      </c>
    </row>
    <row r="2613" spans="1:11" x14ac:dyDescent="0.2">
      <c r="A2613" t="s">
        <v>649</v>
      </c>
      <c r="B2613" t="s">
        <v>645</v>
      </c>
      <c r="C2613" s="1" t="s">
        <v>252</v>
      </c>
      <c r="D2613" s="1" t="s">
        <v>690</v>
      </c>
      <c r="E2613" s="2">
        <v>2</v>
      </c>
      <c r="F2613" s="3"/>
      <c r="G2613" s="2">
        <v>4</v>
      </c>
      <c r="H2613" s="3"/>
      <c r="I2613" s="68" t="str">
        <f>VLOOKUP(C2613,СПРАВОЧНИК!B:D,2,0)</f>
        <v>ЯПОНИЯ</v>
      </c>
      <c r="J2613" s="68" t="str">
        <f>VLOOKUP(C2613,СПРАВОЧНИК!B:D,3,0)</f>
        <v>ИНОМАРКИ</v>
      </c>
      <c r="K2613" s="69" t="str">
        <f>VLOOKUP(СВОД2023[[#This Row],[ФО]],СПРАВОЧНИК!H:P,2,0)</f>
        <v>Центральный ФО</v>
      </c>
    </row>
    <row r="2614" spans="1:11" x14ac:dyDescent="0.2">
      <c r="A2614" t="s">
        <v>649</v>
      </c>
      <c r="B2614" t="s">
        <v>645</v>
      </c>
      <c r="C2614" s="1" t="s">
        <v>252</v>
      </c>
      <c r="D2614" s="1" t="s">
        <v>259</v>
      </c>
      <c r="E2614" s="2">
        <v>6</v>
      </c>
      <c r="F2614" s="3"/>
      <c r="G2614" s="2">
        <v>9</v>
      </c>
      <c r="H2614" s="3"/>
      <c r="I2614" s="68" t="str">
        <f>VLOOKUP(C2614,СПРАВОЧНИК!B:D,2,0)</f>
        <v>ЯПОНИЯ</v>
      </c>
      <c r="J2614" s="68" t="str">
        <f>VLOOKUP(C2614,СПРАВОЧНИК!B:D,3,0)</f>
        <v>ИНОМАРКИ</v>
      </c>
      <c r="K2614" s="69" t="str">
        <f>VLOOKUP(СВОД2023[[#This Row],[ФО]],СПРАВОЧНИК!H:P,2,0)</f>
        <v>Центральный ФО</v>
      </c>
    </row>
    <row r="2615" spans="1:11" x14ac:dyDescent="0.2">
      <c r="A2615" t="s">
        <v>649</v>
      </c>
      <c r="B2615" t="s">
        <v>645</v>
      </c>
      <c r="C2615" s="1" t="s">
        <v>252</v>
      </c>
      <c r="D2615" s="1" t="s">
        <v>261</v>
      </c>
      <c r="E2615" s="2">
        <v>5</v>
      </c>
      <c r="F2615" s="3"/>
      <c r="G2615" s="2">
        <v>18</v>
      </c>
      <c r="H2615" s="3"/>
      <c r="I2615" s="68" t="str">
        <f>VLOOKUP(C2615,СПРАВОЧНИК!B:D,2,0)</f>
        <v>ЯПОНИЯ</v>
      </c>
      <c r="J2615" s="68" t="str">
        <f>VLOOKUP(C2615,СПРАВОЧНИК!B:D,3,0)</f>
        <v>ИНОМАРКИ</v>
      </c>
      <c r="K2615" s="69" t="str">
        <f>VLOOKUP(СВОД2023[[#This Row],[ФО]],СПРАВОЧНИК!H:P,2,0)</f>
        <v>Центральный ФО</v>
      </c>
    </row>
    <row r="2616" spans="1:11" x14ac:dyDescent="0.2">
      <c r="A2616" t="s">
        <v>649</v>
      </c>
      <c r="B2616" t="s">
        <v>645</v>
      </c>
      <c r="C2616" s="1" t="s">
        <v>252</v>
      </c>
      <c r="D2616" s="1" t="s">
        <v>719</v>
      </c>
      <c r="E2616" s="2"/>
      <c r="F2616" s="3"/>
      <c r="G2616" s="2">
        <v>1</v>
      </c>
      <c r="H2616" s="3"/>
      <c r="I2616" s="68" t="str">
        <f>VLOOKUP(C2616,СПРАВОЧНИК!B:D,2,0)</f>
        <v>ЯПОНИЯ</v>
      </c>
      <c r="J2616" s="68" t="str">
        <f>VLOOKUP(C2616,СПРАВОЧНИК!B:D,3,0)</f>
        <v>ИНОМАРКИ</v>
      </c>
      <c r="K2616" s="69" t="str">
        <f>VLOOKUP(СВОД2023[[#This Row],[ФО]],СПРАВОЧНИК!H:P,2,0)</f>
        <v>Центральный ФО</v>
      </c>
    </row>
    <row r="2617" spans="1:11" x14ac:dyDescent="0.2">
      <c r="A2617" t="s">
        <v>649</v>
      </c>
      <c r="B2617" t="s">
        <v>645</v>
      </c>
      <c r="C2617" s="1" t="s">
        <v>252</v>
      </c>
      <c r="D2617" s="1" t="s">
        <v>1050</v>
      </c>
      <c r="E2617" s="2">
        <v>1</v>
      </c>
      <c r="F2617" s="3"/>
      <c r="G2617" s="2">
        <v>1</v>
      </c>
      <c r="H2617" s="3"/>
      <c r="I2617" s="68" t="str">
        <f>VLOOKUP(C2617,СПРАВОЧНИК!B:D,2,0)</f>
        <v>ЯПОНИЯ</v>
      </c>
      <c r="J2617" s="68" t="str">
        <f>VLOOKUP(C2617,СПРАВОЧНИК!B:D,3,0)</f>
        <v>ИНОМАРКИ</v>
      </c>
      <c r="K2617" s="69" t="str">
        <f>VLOOKUP(СВОД2023[[#This Row],[ФО]],СПРАВОЧНИК!H:P,2,0)</f>
        <v>Центральный ФО</v>
      </c>
    </row>
    <row r="2618" spans="1:11" x14ac:dyDescent="0.2">
      <c r="A2618" t="s">
        <v>649</v>
      </c>
      <c r="B2618" t="s">
        <v>645</v>
      </c>
      <c r="C2618" s="1" t="s">
        <v>252</v>
      </c>
      <c r="D2618" s="1" t="s">
        <v>262</v>
      </c>
      <c r="E2618" s="2"/>
      <c r="F2618" s="3"/>
      <c r="G2618" s="2"/>
      <c r="H2618" s="3">
        <v>3</v>
      </c>
      <c r="I2618" s="68" t="str">
        <f>VLOOKUP(C2618,СПРАВОЧНИК!B:D,2,0)</f>
        <v>ЯПОНИЯ</v>
      </c>
      <c r="J2618" s="68" t="str">
        <f>VLOOKUP(C2618,СПРАВОЧНИК!B:D,3,0)</f>
        <v>ИНОМАРКИ</v>
      </c>
      <c r="K2618" s="69" t="str">
        <f>VLOOKUP(СВОД2023[[#This Row],[ФО]],СПРАВОЧНИК!H:P,2,0)</f>
        <v>Центральный ФО</v>
      </c>
    </row>
    <row r="2619" spans="1:11" x14ac:dyDescent="0.2">
      <c r="A2619" t="s">
        <v>649</v>
      </c>
      <c r="B2619" t="s">
        <v>645</v>
      </c>
      <c r="C2619" s="1" t="s">
        <v>252</v>
      </c>
      <c r="D2619" s="1" t="s">
        <v>263</v>
      </c>
      <c r="E2619" s="2">
        <v>1</v>
      </c>
      <c r="F2619" s="3"/>
      <c r="G2619" s="2">
        <v>5</v>
      </c>
      <c r="H2619" s="3"/>
      <c r="I2619" s="68" t="str">
        <f>VLOOKUP(C2619,СПРАВОЧНИК!B:D,2,0)</f>
        <v>ЯПОНИЯ</v>
      </c>
      <c r="J2619" s="68" t="str">
        <f>VLOOKUP(C2619,СПРАВОЧНИК!B:D,3,0)</f>
        <v>ИНОМАРКИ</v>
      </c>
      <c r="K2619" s="69" t="str">
        <f>VLOOKUP(СВОД2023[[#This Row],[ФО]],СПРАВОЧНИК!H:P,2,0)</f>
        <v>Центральный ФО</v>
      </c>
    </row>
    <row r="2620" spans="1:11" x14ac:dyDescent="0.2">
      <c r="A2620" t="s">
        <v>649</v>
      </c>
      <c r="B2620" t="s">
        <v>645</v>
      </c>
      <c r="C2620" s="1" t="s">
        <v>252</v>
      </c>
      <c r="D2620" s="1" t="s">
        <v>264</v>
      </c>
      <c r="E2620" s="2"/>
      <c r="F2620" s="3">
        <v>1</v>
      </c>
      <c r="G2620" s="2">
        <v>2</v>
      </c>
      <c r="H2620" s="3">
        <v>1</v>
      </c>
      <c r="I2620" s="68" t="str">
        <f>VLOOKUP(C2620,СПРАВОЧНИК!B:D,2,0)</f>
        <v>ЯПОНИЯ</v>
      </c>
      <c r="J2620" s="68" t="str">
        <f>VLOOKUP(C2620,СПРАВОЧНИК!B:D,3,0)</f>
        <v>ИНОМАРКИ</v>
      </c>
      <c r="K2620" s="69" t="str">
        <f>VLOOKUP(СВОД2023[[#This Row],[ФО]],СПРАВОЧНИК!H:P,2,0)</f>
        <v>Центральный ФО</v>
      </c>
    </row>
    <row r="2621" spans="1:11" x14ac:dyDescent="0.2">
      <c r="A2621" t="s">
        <v>649</v>
      </c>
      <c r="B2621" t="s">
        <v>645</v>
      </c>
      <c r="C2621" s="1" t="s">
        <v>252</v>
      </c>
      <c r="D2621" s="1" t="s">
        <v>265</v>
      </c>
      <c r="E2621" s="2">
        <v>1</v>
      </c>
      <c r="F2621" s="3"/>
      <c r="G2621" s="2">
        <v>1</v>
      </c>
      <c r="H2621" s="3"/>
      <c r="I2621" s="68" t="str">
        <f>VLOOKUP(C2621,СПРАВОЧНИК!B:D,2,0)</f>
        <v>ЯПОНИЯ</v>
      </c>
      <c r="J2621" s="68" t="str">
        <f>VLOOKUP(C2621,СПРАВОЧНИК!B:D,3,0)</f>
        <v>ИНОМАРКИ</v>
      </c>
      <c r="K2621" s="69" t="str">
        <f>VLOOKUP(СВОД2023[[#This Row],[ФО]],СПРАВОЧНИК!H:P,2,0)</f>
        <v>Центральный ФО</v>
      </c>
    </row>
    <row r="2622" spans="1:11" x14ac:dyDescent="0.2">
      <c r="A2622" t="s">
        <v>649</v>
      </c>
      <c r="B2622" t="s">
        <v>645</v>
      </c>
      <c r="C2622" s="1" t="s">
        <v>252</v>
      </c>
      <c r="D2622" s="1" t="s">
        <v>267</v>
      </c>
      <c r="E2622" s="2"/>
      <c r="F2622" s="3"/>
      <c r="G2622" s="2">
        <v>1</v>
      </c>
      <c r="H2622" s="3"/>
      <c r="I2622" s="68" t="str">
        <f>VLOOKUP(C2622,СПРАВОЧНИК!B:D,2,0)</f>
        <v>ЯПОНИЯ</v>
      </c>
      <c r="J2622" s="68" t="str">
        <f>VLOOKUP(C2622,СПРАВОЧНИК!B:D,3,0)</f>
        <v>ИНОМАРКИ</v>
      </c>
      <c r="K2622" s="69" t="str">
        <f>VLOOKUP(СВОД2023[[#This Row],[ФО]],СПРАВОЧНИК!H:P,2,0)</f>
        <v>Центральный ФО</v>
      </c>
    </row>
    <row r="2623" spans="1:11" x14ac:dyDescent="0.2">
      <c r="A2623" t="s">
        <v>649</v>
      </c>
      <c r="B2623" t="s">
        <v>645</v>
      </c>
      <c r="C2623" s="1" t="s">
        <v>252</v>
      </c>
      <c r="D2623" s="1" t="s">
        <v>268</v>
      </c>
      <c r="E2623" s="2"/>
      <c r="F2623" s="3"/>
      <c r="G2623" s="2">
        <v>2</v>
      </c>
      <c r="H2623" s="3"/>
      <c r="I2623" s="68" t="str">
        <f>VLOOKUP(C2623,СПРАВОЧНИК!B:D,2,0)</f>
        <v>ЯПОНИЯ</v>
      </c>
      <c r="J2623" s="68" t="str">
        <f>VLOOKUP(C2623,СПРАВОЧНИК!B:D,3,0)</f>
        <v>ИНОМАРКИ</v>
      </c>
      <c r="K2623" s="69" t="str">
        <f>VLOOKUP(СВОД2023[[#This Row],[ФО]],СПРАВОЧНИК!H:P,2,0)</f>
        <v>Центральный ФО</v>
      </c>
    </row>
    <row r="2624" spans="1:11" x14ac:dyDescent="0.2">
      <c r="A2624" t="s">
        <v>649</v>
      </c>
      <c r="B2624" t="s">
        <v>645</v>
      </c>
      <c r="C2624" s="1" t="s">
        <v>252</v>
      </c>
      <c r="D2624" s="1" t="s">
        <v>269</v>
      </c>
      <c r="E2624" s="2">
        <v>2</v>
      </c>
      <c r="F2624" s="3">
        <v>1</v>
      </c>
      <c r="G2624" s="2">
        <v>3</v>
      </c>
      <c r="H2624" s="3">
        <v>1</v>
      </c>
      <c r="I2624" s="68" t="str">
        <f>VLOOKUP(C2624,СПРАВОЧНИК!B:D,2,0)</f>
        <v>ЯПОНИЯ</v>
      </c>
      <c r="J2624" s="68" t="str">
        <f>VLOOKUP(C2624,СПРАВОЧНИК!B:D,3,0)</f>
        <v>ИНОМАРКИ</v>
      </c>
      <c r="K2624" s="69" t="str">
        <f>VLOOKUP(СВОД2023[[#This Row],[ФО]],СПРАВОЧНИК!H:P,2,0)</f>
        <v>Центральный ФО</v>
      </c>
    </row>
    <row r="2625" spans="1:11" x14ac:dyDescent="0.2">
      <c r="A2625" t="s">
        <v>649</v>
      </c>
      <c r="B2625" t="s">
        <v>645</v>
      </c>
      <c r="C2625" s="1" t="s">
        <v>252</v>
      </c>
      <c r="D2625" s="1" t="s">
        <v>271</v>
      </c>
      <c r="E2625" s="2"/>
      <c r="F2625" s="3">
        <v>1</v>
      </c>
      <c r="G2625" s="2">
        <v>5</v>
      </c>
      <c r="H2625" s="3">
        <v>3</v>
      </c>
      <c r="I2625" s="68" t="str">
        <f>VLOOKUP(C2625,СПРАВОЧНИК!B:D,2,0)</f>
        <v>ЯПОНИЯ</v>
      </c>
      <c r="J2625" s="68" t="str">
        <f>VLOOKUP(C2625,СПРАВОЧНИК!B:D,3,0)</f>
        <v>ИНОМАРКИ</v>
      </c>
      <c r="K2625" s="69" t="str">
        <f>VLOOKUP(СВОД2023[[#This Row],[ФО]],СПРАВОЧНИК!H:P,2,0)</f>
        <v>Центральный ФО</v>
      </c>
    </row>
    <row r="2626" spans="1:11" x14ac:dyDescent="0.2">
      <c r="A2626" t="s">
        <v>649</v>
      </c>
      <c r="B2626" t="s">
        <v>645</v>
      </c>
      <c r="C2626" s="1" t="s">
        <v>252</v>
      </c>
      <c r="D2626" s="1" t="s">
        <v>272</v>
      </c>
      <c r="E2626" s="2">
        <v>3</v>
      </c>
      <c r="F2626" s="3"/>
      <c r="G2626" s="2">
        <v>7</v>
      </c>
      <c r="H2626" s="3">
        <v>2</v>
      </c>
      <c r="I2626" s="68" t="str">
        <f>VLOOKUP(C2626,СПРАВОЧНИК!B:D,2,0)</f>
        <v>ЯПОНИЯ</v>
      </c>
      <c r="J2626" s="68" t="str">
        <f>VLOOKUP(C2626,СПРАВОЧНИК!B:D,3,0)</f>
        <v>ИНОМАРКИ</v>
      </c>
      <c r="K2626" s="69" t="str">
        <f>VLOOKUP(СВОД2023[[#This Row],[ФО]],СПРАВОЧНИК!H:P,2,0)</f>
        <v>Центральный ФО</v>
      </c>
    </row>
    <row r="2627" spans="1:11" x14ac:dyDescent="0.2">
      <c r="A2627" t="s">
        <v>649</v>
      </c>
      <c r="B2627" t="s">
        <v>645</v>
      </c>
      <c r="C2627" s="1" t="s">
        <v>273</v>
      </c>
      <c r="D2627" s="1" t="s">
        <v>274</v>
      </c>
      <c r="E2627" s="2">
        <v>47</v>
      </c>
      <c r="F2627" s="3">
        <v>1</v>
      </c>
      <c r="G2627" s="2">
        <v>116</v>
      </c>
      <c r="H2627" s="3">
        <v>6</v>
      </c>
      <c r="I2627" s="68" t="str">
        <f>VLOOKUP(C2627,СПРАВОЧНИК!B:D,2,0)</f>
        <v>КИТАЙ</v>
      </c>
      <c r="J2627" s="68" t="str">
        <f>VLOOKUP(C2627,СПРАВОЧНИК!B:D,3,0)</f>
        <v>ИНОМАРКИ</v>
      </c>
      <c r="K2627" s="69" t="str">
        <f>VLOOKUP(СВОД2023[[#This Row],[ФО]],СПРАВОЧНИК!H:P,2,0)</f>
        <v>Центральный ФО</v>
      </c>
    </row>
    <row r="2628" spans="1:11" x14ac:dyDescent="0.2">
      <c r="A2628" t="s">
        <v>649</v>
      </c>
      <c r="B2628" t="s">
        <v>645</v>
      </c>
      <c r="C2628" s="1" t="s">
        <v>273</v>
      </c>
      <c r="D2628" s="1" t="s">
        <v>692</v>
      </c>
      <c r="E2628" s="2">
        <v>2</v>
      </c>
      <c r="F2628" s="3"/>
      <c r="G2628" s="2">
        <v>4</v>
      </c>
      <c r="H2628" s="3"/>
      <c r="I2628" s="68" t="str">
        <f>VLOOKUP(C2628,СПРАВОЧНИК!B:D,2,0)</f>
        <v>КИТАЙ</v>
      </c>
      <c r="J2628" s="68" t="str">
        <f>VLOOKUP(C2628,СПРАВОЧНИК!B:D,3,0)</f>
        <v>ИНОМАРКИ</v>
      </c>
      <c r="K2628" s="69" t="str">
        <f>VLOOKUP(СВОД2023[[#This Row],[ФО]],СПРАВОЧНИК!H:P,2,0)</f>
        <v>Центральный ФО</v>
      </c>
    </row>
    <row r="2629" spans="1:11" x14ac:dyDescent="0.2">
      <c r="A2629" t="s">
        <v>649</v>
      </c>
      <c r="B2629" t="s">
        <v>645</v>
      </c>
      <c r="C2629" s="1" t="s">
        <v>273</v>
      </c>
      <c r="D2629" s="1" t="s">
        <v>720</v>
      </c>
      <c r="E2629" s="2">
        <v>14</v>
      </c>
      <c r="F2629" s="3"/>
      <c r="G2629" s="2">
        <v>15</v>
      </c>
      <c r="H2629" s="3"/>
      <c r="I2629" s="68" t="str">
        <f>VLOOKUP(C2629,СПРАВОЧНИК!B:D,2,0)</f>
        <v>КИТАЙ</v>
      </c>
      <c r="J2629" s="68" t="str">
        <f>VLOOKUP(C2629,СПРАВОЧНИК!B:D,3,0)</f>
        <v>ИНОМАРКИ</v>
      </c>
      <c r="K2629" s="69" t="str">
        <f>VLOOKUP(СВОД2023[[#This Row],[ФО]],СПРАВОЧНИК!H:P,2,0)</f>
        <v>Центральный ФО</v>
      </c>
    </row>
    <row r="2630" spans="1:11" x14ac:dyDescent="0.2">
      <c r="A2630" t="s">
        <v>649</v>
      </c>
      <c r="B2630" t="s">
        <v>645</v>
      </c>
      <c r="C2630" s="1" t="s">
        <v>273</v>
      </c>
      <c r="D2630" s="1" t="s">
        <v>1051</v>
      </c>
      <c r="E2630" s="2">
        <v>13</v>
      </c>
      <c r="F2630" s="3"/>
      <c r="G2630" s="2">
        <v>13</v>
      </c>
      <c r="H2630" s="3"/>
      <c r="I2630" s="68" t="str">
        <f>VLOOKUP(C2630,СПРАВОЧНИК!B:D,2,0)</f>
        <v>КИТАЙ</v>
      </c>
      <c r="J2630" s="68" t="str">
        <f>VLOOKUP(C2630,СПРАВОЧНИК!B:D,3,0)</f>
        <v>ИНОМАРКИ</v>
      </c>
      <c r="K2630" s="69" t="str">
        <f>VLOOKUP(СВОД2023[[#This Row],[ФО]],СПРАВОЧНИК!H:P,2,0)</f>
        <v>Центральный ФО</v>
      </c>
    </row>
    <row r="2631" spans="1:11" x14ac:dyDescent="0.2">
      <c r="A2631" t="s">
        <v>649</v>
      </c>
      <c r="B2631" t="s">
        <v>645</v>
      </c>
      <c r="C2631" s="1" t="s">
        <v>273</v>
      </c>
      <c r="D2631" s="1" t="s">
        <v>275</v>
      </c>
      <c r="E2631" s="2"/>
      <c r="F2631" s="3"/>
      <c r="G2631" s="2">
        <v>7</v>
      </c>
      <c r="H2631" s="3"/>
      <c r="I2631" s="68" t="str">
        <f>VLOOKUP(C2631,СПРАВОЧНИК!B:D,2,0)</f>
        <v>КИТАЙ</v>
      </c>
      <c r="J2631" s="68" t="str">
        <f>VLOOKUP(C2631,СПРАВОЧНИК!B:D,3,0)</f>
        <v>ИНОМАРКИ</v>
      </c>
      <c r="K2631" s="69" t="str">
        <f>VLOOKUP(СВОД2023[[#This Row],[ФО]],СПРАВОЧНИК!H:P,2,0)</f>
        <v>Центральный ФО</v>
      </c>
    </row>
    <row r="2632" spans="1:11" x14ac:dyDescent="0.2">
      <c r="A2632" t="s">
        <v>649</v>
      </c>
      <c r="B2632" t="s">
        <v>645</v>
      </c>
      <c r="C2632" s="1" t="s">
        <v>273</v>
      </c>
      <c r="D2632" s="1" t="s">
        <v>1091</v>
      </c>
      <c r="E2632" s="2">
        <v>1</v>
      </c>
      <c r="F2632" s="3"/>
      <c r="G2632" s="2">
        <v>1</v>
      </c>
      <c r="H2632" s="3"/>
      <c r="I2632" s="68" t="str">
        <f>VLOOKUP(C2632,СПРАВОЧНИК!B:D,2,0)</f>
        <v>КИТАЙ</v>
      </c>
      <c r="J2632" s="68" t="str">
        <f>VLOOKUP(C2632,СПРАВОЧНИК!B:D,3,0)</f>
        <v>ИНОМАРКИ</v>
      </c>
      <c r="K2632" s="69" t="str">
        <f>VLOOKUP(СВОД2023[[#This Row],[ФО]],СПРАВОЧНИК!H:P,2,0)</f>
        <v>Центральный ФО</v>
      </c>
    </row>
    <row r="2633" spans="1:11" x14ac:dyDescent="0.2">
      <c r="A2633" t="s">
        <v>649</v>
      </c>
      <c r="B2633" t="s">
        <v>645</v>
      </c>
      <c r="C2633" s="1" t="s">
        <v>276</v>
      </c>
      <c r="D2633" s="1" t="s">
        <v>277</v>
      </c>
      <c r="E2633" s="2"/>
      <c r="F2633" s="3"/>
      <c r="G2633" s="2">
        <v>2</v>
      </c>
      <c r="H2633" s="3">
        <v>3</v>
      </c>
      <c r="I2633" s="68" t="str">
        <f>VLOOKUP(C2633,СПРАВОЧНИК!B:D,2,0)</f>
        <v>КИТАЙ</v>
      </c>
      <c r="J2633" s="68" t="str">
        <f>VLOOKUP(C2633,СПРАВОЧНИК!B:D,3,0)</f>
        <v>ИНОМАРКИ</v>
      </c>
      <c r="K2633" s="69" t="str">
        <f>VLOOKUP(СВОД2023[[#This Row],[ФО]],СПРАВОЧНИК!H:P,2,0)</f>
        <v>Центральный ФО</v>
      </c>
    </row>
    <row r="2634" spans="1:11" x14ac:dyDescent="0.2">
      <c r="A2634" t="s">
        <v>649</v>
      </c>
      <c r="B2634" t="s">
        <v>645</v>
      </c>
      <c r="C2634" s="1" t="s">
        <v>278</v>
      </c>
      <c r="D2634" s="1" t="s">
        <v>279</v>
      </c>
      <c r="E2634" s="2"/>
      <c r="F2634" s="3"/>
      <c r="G2634" s="2">
        <v>5</v>
      </c>
      <c r="H2634" s="3"/>
      <c r="I2634" s="68" t="str">
        <f>VLOOKUP(C2634,СПРАВОЧНИК!B:D,2,0)</f>
        <v>КИТАЙ</v>
      </c>
      <c r="J2634" s="68" t="str">
        <f>VLOOKUP(C2634,СПРАВОЧНИК!B:D,3,0)</f>
        <v>ИНОМАРКИ</v>
      </c>
      <c r="K2634" s="69" t="str">
        <f>VLOOKUP(СВОД2023[[#This Row],[ФО]],СПРАВОЧНИК!H:P,2,0)</f>
        <v>Центральный ФО</v>
      </c>
    </row>
    <row r="2635" spans="1:11" x14ac:dyDescent="0.2">
      <c r="A2635" t="s">
        <v>649</v>
      </c>
      <c r="B2635" t="s">
        <v>645</v>
      </c>
      <c r="C2635" s="1" t="s">
        <v>278</v>
      </c>
      <c r="D2635" s="1" t="s">
        <v>721</v>
      </c>
      <c r="E2635" s="2"/>
      <c r="F2635" s="3"/>
      <c r="G2635" s="2">
        <v>1</v>
      </c>
      <c r="H2635" s="3"/>
      <c r="I2635" s="68" t="str">
        <f>VLOOKUP(C2635,СПРАВОЧНИК!B:D,2,0)</f>
        <v>КИТАЙ</v>
      </c>
      <c r="J2635" s="68" t="str">
        <f>VLOOKUP(C2635,СПРАВОЧНИК!B:D,3,0)</f>
        <v>ИНОМАРКИ</v>
      </c>
      <c r="K2635" s="69" t="str">
        <f>VLOOKUP(СВОД2023[[#This Row],[ФО]],СПРАВОЧНИК!H:P,2,0)</f>
        <v>Центральный ФО</v>
      </c>
    </row>
    <row r="2636" spans="1:11" x14ac:dyDescent="0.2">
      <c r="A2636" t="s">
        <v>649</v>
      </c>
      <c r="B2636" t="s">
        <v>645</v>
      </c>
      <c r="C2636" s="1" t="s">
        <v>280</v>
      </c>
      <c r="D2636" s="1" t="s">
        <v>1009</v>
      </c>
      <c r="E2636" s="2"/>
      <c r="F2636" s="3"/>
      <c r="G2636" s="2">
        <v>2</v>
      </c>
      <c r="H2636" s="3"/>
      <c r="I2636" s="68" t="str">
        <f>VLOOKUP(C2636,СПРАВОЧНИК!B:D,2,0)</f>
        <v>КОРЕЯ</v>
      </c>
      <c r="J2636" s="68" t="str">
        <f>VLOOKUP(C2636,СПРАВОЧНИК!B:D,3,0)</f>
        <v>ИНОМАРКИ</v>
      </c>
      <c r="K2636" s="69" t="str">
        <f>VLOOKUP(СВОД2023[[#This Row],[ФО]],СПРАВОЧНИК!H:P,2,0)</f>
        <v>Центральный ФО</v>
      </c>
    </row>
    <row r="2637" spans="1:11" x14ac:dyDescent="0.2">
      <c r="A2637" t="s">
        <v>649</v>
      </c>
      <c r="B2637" t="s">
        <v>645</v>
      </c>
      <c r="C2637" s="1" t="s">
        <v>280</v>
      </c>
      <c r="D2637" s="1" t="s">
        <v>929</v>
      </c>
      <c r="E2637" s="2">
        <v>21</v>
      </c>
      <c r="F2637" s="3">
        <v>431</v>
      </c>
      <c r="G2637" s="2">
        <v>421</v>
      </c>
      <c r="H2637" s="3">
        <v>4539</v>
      </c>
      <c r="I2637" s="68" t="str">
        <f>VLOOKUP(C2637,СПРАВОЧНИК!B:D,2,0)</f>
        <v>КОРЕЯ</v>
      </c>
      <c r="J2637" s="68" t="str">
        <f>VLOOKUP(C2637,СПРАВОЧНИК!B:D,3,0)</f>
        <v>ИНОМАРКИ</v>
      </c>
      <c r="K2637" s="69" t="str">
        <f>VLOOKUP(СВОД2023[[#This Row],[ФО]],СПРАВОЧНИК!H:P,2,0)</f>
        <v>Центральный ФО</v>
      </c>
    </row>
    <row r="2638" spans="1:11" x14ac:dyDescent="0.2">
      <c r="A2638" t="s">
        <v>649</v>
      </c>
      <c r="B2638" t="s">
        <v>645</v>
      </c>
      <c r="C2638" s="1" t="s">
        <v>280</v>
      </c>
      <c r="D2638" s="1" t="s">
        <v>931</v>
      </c>
      <c r="E2638" s="2">
        <v>1</v>
      </c>
      <c r="F2638" s="3"/>
      <c r="G2638" s="2">
        <v>2</v>
      </c>
      <c r="H2638" s="3"/>
      <c r="I2638" s="68" t="str">
        <f>VLOOKUP(C2638,СПРАВОЧНИК!B:D,2,0)</f>
        <v>КОРЕЯ</v>
      </c>
      <c r="J2638" s="68" t="str">
        <f>VLOOKUP(C2638,СПРАВОЧНИК!B:D,3,0)</f>
        <v>ИНОМАРКИ</v>
      </c>
      <c r="K2638" s="69" t="str">
        <f>VLOOKUP(СВОД2023[[#This Row],[ФО]],СПРАВОЧНИК!H:P,2,0)</f>
        <v>Центральный ФО</v>
      </c>
    </row>
    <row r="2639" spans="1:11" x14ac:dyDescent="0.2">
      <c r="A2639" t="s">
        <v>649</v>
      </c>
      <c r="B2639" t="s">
        <v>645</v>
      </c>
      <c r="C2639" s="1" t="s">
        <v>280</v>
      </c>
      <c r="D2639" s="1" t="s">
        <v>281</v>
      </c>
      <c r="E2639" s="2">
        <v>8</v>
      </c>
      <c r="F2639" s="3">
        <v>2</v>
      </c>
      <c r="G2639" s="2">
        <v>47</v>
      </c>
      <c r="H2639" s="3">
        <v>2</v>
      </c>
      <c r="I2639" s="68" t="str">
        <f>VLOOKUP(C2639,СПРАВОЧНИК!B:D,2,0)</f>
        <v>КОРЕЯ</v>
      </c>
      <c r="J2639" s="68" t="str">
        <f>VLOOKUP(C2639,СПРАВОЧНИК!B:D,3,0)</f>
        <v>ИНОМАРКИ</v>
      </c>
      <c r="K2639" s="69" t="str">
        <f>VLOOKUP(СВОД2023[[#This Row],[ФО]],СПРАВОЧНИК!H:P,2,0)</f>
        <v>Центральный ФО</v>
      </c>
    </row>
    <row r="2640" spans="1:11" x14ac:dyDescent="0.2">
      <c r="A2640" t="s">
        <v>649</v>
      </c>
      <c r="B2640" t="s">
        <v>645</v>
      </c>
      <c r="C2640" s="1" t="s">
        <v>280</v>
      </c>
      <c r="D2640" s="1" t="s">
        <v>282</v>
      </c>
      <c r="E2640" s="2">
        <v>11</v>
      </c>
      <c r="F2640" s="3"/>
      <c r="G2640" s="2">
        <v>63</v>
      </c>
      <c r="H2640" s="3"/>
      <c r="I2640" s="68" t="str">
        <f>VLOOKUP(C2640,СПРАВОЧНИК!B:D,2,0)</f>
        <v>КОРЕЯ</v>
      </c>
      <c r="J2640" s="68" t="str">
        <f>VLOOKUP(C2640,СПРАВОЧНИК!B:D,3,0)</f>
        <v>ИНОМАРКИ</v>
      </c>
      <c r="K2640" s="69" t="str">
        <f>VLOOKUP(СВОД2023[[#This Row],[ФО]],СПРАВОЧНИК!H:P,2,0)</f>
        <v>Центральный ФО</v>
      </c>
    </row>
    <row r="2641" spans="1:11" x14ac:dyDescent="0.2">
      <c r="A2641" t="s">
        <v>649</v>
      </c>
      <c r="B2641" t="s">
        <v>645</v>
      </c>
      <c r="C2641" s="1" t="s">
        <v>280</v>
      </c>
      <c r="D2641" s="1" t="s">
        <v>283</v>
      </c>
      <c r="E2641" s="2"/>
      <c r="F2641" s="3"/>
      <c r="G2641" s="2">
        <v>1</v>
      </c>
      <c r="H2641" s="3"/>
      <c r="I2641" s="68" t="str">
        <f>VLOOKUP(C2641,СПРАВОЧНИК!B:D,2,0)</f>
        <v>КОРЕЯ</v>
      </c>
      <c r="J2641" s="68" t="str">
        <f>VLOOKUP(C2641,СПРАВОЧНИК!B:D,3,0)</f>
        <v>ИНОМАРКИ</v>
      </c>
      <c r="K2641" s="69" t="str">
        <f>VLOOKUP(СВОД2023[[#This Row],[ФО]],СПРАВОЧНИК!H:P,2,0)</f>
        <v>Центральный ФО</v>
      </c>
    </row>
    <row r="2642" spans="1:11" x14ac:dyDescent="0.2">
      <c r="A2642" t="s">
        <v>649</v>
      </c>
      <c r="B2642" t="s">
        <v>645</v>
      </c>
      <c r="C2642" s="1" t="s">
        <v>280</v>
      </c>
      <c r="D2642" s="1" t="s">
        <v>1092</v>
      </c>
      <c r="E2642" s="2">
        <v>4</v>
      </c>
      <c r="F2642" s="3"/>
      <c r="G2642" s="2">
        <v>4</v>
      </c>
      <c r="H2642" s="3"/>
      <c r="I2642" s="68" t="str">
        <f>VLOOKUP(C2642,СПРАВОЧНИК!B:D,2,0)</f>
        <v>КОРЕЯ</v>
      </c>
      <c r="J2642" s="68" t="str">
        <f>VLOOKUP(C2642,СПРАВОЧНИК!B:D,3,0)</f>
        <v>ИНОМАРКИ</v>
      </c>
      <c r="K2642" s="69" t="str">
        <f>VLOOKUP(СВОД2023[[#This Row],[ФО]],СПРАВОЧНИК!H:P,2,0)</f>
        <v>Центральный ФО</v>
      </c>
    </row>
    <row r="2643" spans="1:11" x14ac:dyDescent="0.2">
      <c r="A2643" t="s">
        <v>649</v>
      </c>
      <c r="B2643" t="s">
        <v>645</v>
      </c>
      <c r="C2643" s="1" t="s">
        <v>280</v>
      </c>
      <c r="D2643" s="1" t="s">
        <v>284</v>
      </c>
      <c r="E2643" s="2"/>
      <c r="F2643" s="3"/>
      <c r="G2643" s="2">
        <v>1</v>
      </c>
      <c r="H2643" s="3"/>
      <c r="I2643" s="68" t="str">
        <f>VLOOKUP(C2643,СПРАВОЧНИК!B:D,2,0)</f>
        <v>КОРЕЯ</v>
      </c>
      <c r="J2643" s="68" t="str">
        <f>VLOOKUP(C2643,СПРАВОЧНИК!B:D,3,0)</f>
        <v>ИНОМАРКИ</v>
      </c>
      <c r="K2643" s="69" t="str">
        <f>VLOOKUP(СВОД2023[[#This Row],[ФО]],СПРАВОЧНИК!H:P,2,0)</f>
        <v>Центральный ФО</v>
      </c>
    </row>
    <row r="2644" spans="1:11" x14ac:dyDescent="0.2">
      <c r="A2644" t="s">
        <v>649</v>
      </c>
      <c r="B2644" t="s">
        <v>645</v>
      </c>
      <c r="C2644" s="1" t="s">
        <v>280</v>
      </c>
      <c r="D2644" s="1" t="s">
        <v>285</v>
      </c>
      <c r="E2644" s="2">
        <v>16</v>
      </c>
      <c r="F2644" s="3">
        <v>85</v>
      </c>
      <c r="G2644" s="2">
        <v>190</v>
      </c>
      <c r="H2644" s="3">
        <v>589</v>
      </c>
      <c r="I2644" s="68" t="str">
        <f>VLOOKUP(C2644,СПРАВОЧНИК!B:D,2,0)</f>
        <v>КОРЕЯ</v>
      </c>
      <c r="J2644" s="68" t="str">
        <f>VLOOKUP(C2644,СПРАВОЧНИК!B:D,3,0)</f>
        <v>ИНОМАРКИ</v>
      </c>
      <c r="K2644" s="69" t="str">
        <f>VLOOKUP(СВОД2023[[#This Row],[ФО]],СПРАВОЧНИК!H:P,2,0)</f>
        <v>Центральный ФО</v>
      </c>
    </row>
    <row r="2645" spans="1:11" x14ac:dyDescent="0.2">
      <c r="A2645" t="s">
        <v>649</v>
      </c>
      <c r="B2645" t="s">
        <v>645</v>
      </c>
      <c r="C2645" s="1" t="s">
        <v>280</v>
      </c>
      <c r="D2645" s="1" t="s">
        <v>286</v>
      </c>
      <c r="E2645" s="2"/>
      <c r="F2645" s="3"/>
      <c r="G2645" s="2">
        <v>1</v>
      </c>
      <c r="H2645" s="3">
        <v>1</v>
      </c>
      <c r="I2645" s="68" t="str">
        <f>VLOOKUP(C2645,СПРАВОЧНИК!B:D,2,0)</f>
        <v>КОРЕЯ</v>
      </c>
      <c r="J2645" s="68" t="str">
        <f>VLOOKUP(C2645,СПРАВОЧНИК!B:D,3,0)</f>
        <v>ИНОМАРКИ</v>
      </c>
      <c r="K2645" s="69" t="str">
        <f>VLOOKUP(СВОД2023[[#This Row],[ФО]],СПРАВОЧНИК!H:P,2,0)</f>
        <v>Центральный ФО</v>
      </c>
    </row>
    <row r="2646" spans="1:11" x14ac:dyDescent="0.2">
      <c r="A2646" t="s">
        <v>649</v>
      </c>
      <c r="B2646" t="s">
        <v>645</v>
      </c>
      <c r="C2646" s="1" t="s">
        <v>280</v>
      </c>
      <c r="D2646" s="1" t="s">
        <v>287</v>
      </c>
      <c r="E2646" s="2">
        <v>3</v>
      </c>
      <c r="F2646" s="3">
        <v>1</v>
      </c>
      <c r="G2646" s="2">
        <v>18</v>
      </c>
      <c r="H2646" s="3">
        <v>8</v>
      </c>
      <c r="I2646" s="68" t="str">
        <f>VLOOKUP(C2646,СПРАВОЧНИК!B:D,2,0)</f>
        <v>КОРЕЯ</v>
      </c>
      <c r="J2646" s="68" t="str">
        <f>VLOOKUP(C2646,СПРАВОЧНИК!B:D,3,0)</f>
        <v>ИНОМАРКИ</v>
      </c>
      <c r="K2646" s="69" t="str">
        <f>VLOOKUP(СВОД2023[[#This Row],[ФО]],СПРАВОЧНИК!H:P,2,0)</f>
        <v>Центральный ФО</v>
      </c>
    </row>
    <row r="2647" spans="1:11" x14ac:dyDescent="0.2">
      <c r="A2647" t="s">
        <v>649</v>
      </c>
      <c r="B2647" t="s">
        <v>645</v>
      </c>
      <c r="C2647" s="1" t="s">
        <v>280</v>
      </c>
      <c r="D2647" s="1" t="s">
        <v>288</v>
      </c>
      <c r="E2647" s="2">
        <v>227</v>
      </c>
      <c r="F2647" s="3">
        <v>75</v>
      </c>
      <c r="G2647" s="2">
        <v>1400</v>
      </c>
      <c r="H2647" s="3">
        <v>683</v>
      </c>
      <c r="I2647" s="68" t="str">
        <f>VLOOKUP(C2647,СПРАВОЧНИК!B:D,2,0)</f>
        <v>КОРЕЯ</v>
      </c>
      <c r="J2647" s="68" t="str">
        <f>VLOOKUP(C2647,СПРАВОЧНИК!B:D,3,0)</f>
        <v>ИНОМАРКИ</v>
      </c>
      <c r="K2647" s="69" t="str">
        <f>VLOOKUP(СВОД2023[[#This Row],[ФО]],СПРАВОЧНИК!H:P,2,0)</f>
        <v>Центральный ФО</v>
      </c>
    </row>
    <row r="2648" spans="1:11" x14ac:dyDescent="0.2">
      <c r="A2648" t="s">
        <v>649</v>
      </c>
      <c r="B2648" t="s">
        <v>645</v>
      </c>
      <c r="C2648" s="1" t="s">
        <v>280</v>
      </c>
      <c r="D2648" s="1" t="s">
        <v>289</v>
      </c>
      <c r="E2648" s="2">
        <v>46</v>
      </c>
      <c r="F2648" s="3">
        <v>78</v>
      </c>
      <c r="G2648" s="2">
        <v>391</v>
      </c>
      <c r="H2648" s="3">
        <v>757</v>
      </c>
      <c r="I2648" s="68" t="str">
        <f>VLOOKUP(C2648,СПРАВОЧНИК!B:D,2,0)</f>
        <v>КОРЕЯ</v>
      </c>
      <c r="J2648" s="68" t="str">
        <f>VLOOKUP(C2648,СПРАВОЧНИК!B:D,3,0)</f>
        <v>ИНОМАРКИ</v>
      </c>
      <c r="K2648" s="69" t="str">
        <f>VLOOKUP(СВОД2023[[#This Row],[ФО]],СПРАВОЧНИК!H:P,2,0)</f>
        <v>Центральный ФО</v>
      </c>
    </row>
    <row r="2649" spans="1:11" x14ac:dyDescent="0.2">
      <c r="A2649" t="s">
        <v>649</v>
      </c>
      <c r="B2649" t="s">
        <v>645</v>
      </c>
      <c r="C2649" s="1" t="s">
        <v>280</v>
      </c>
      <c r="D2649" s="1" t="s">
        <v>290</v>
      </c>
      <c r="E2649" s="2">
        <v>116</v>
      </c>
      <c r="F2649" s="3">
        <v>50</v>
      </c>
      <c r="G2649" s="2">
        <v>556</v>
      </c>
      <c r="H2649" s="3">
        <v>288</v>
      </c>
      <c r="I2649" s="68" t="str">
        <f>VLOOKUP(C2649,СПРАВОЧНИК!B:D,2,0)</f>
        <v>КОРЕЯ</v>
      </c>
      <c r="J2649" s="68" t="str">
        <f>VLOOKUP(C2649,СПРАВОЧНИК!B:D,3,0)</f>
        <v>ИНОМАРКИ</v>
      </c>
      <c r="K2649" s="69" t="str">
        <f>VLOOKUP(СВОД2023[[#This Row],[ФО]],СПРАВОЧНИК!H:P,2,0)</f>
        <v>Центральный ФО</v>
      </c>
    </row>
    <row r="2650" spans="1:11" x14ac:dyDescent="0.2">
      <c r="A2650" t="s">
        <v>649</v>
      </c>
      <c r="B2650" t="s">
        <v>645</v>
      </c>
      <c r="C2650" s="1" t="s">
        <v>280</v>
      </c>
      <c r="D2650" s="1" t="s">
        <v>932</v>
      </c>
      <c r="E2650" s="2">
        <v>4</v>
      </c>
      <c r="F2650" s="3"/>
      <c r="G2650" s="2">
        <v>19</v>
      </c>
      <c r="H2650" s="3"/>
      <c r="I2650" s="68" t="str">
        <f>VLOOKUP(C2650,СПРАВОЧНИК!B:D,2,0)</f>
        <v>КОРЕЯ</v>
      </c>
      <c r="J2650" s="68" t="str">
        <f>VLOOKUP(C2650,СПРАВОЧНИК!B:D,3,0)</f>
        <v>ИНОМАРКИ</v>
      </c>
      <c r="K2650" s="69" t="str">
        <f>VLOOKUP(СВОД2023[[#This Row],[ФО]],СПРАВОЧНИК!H:P,2,0)</f>
        <v>Центральный ФО</v>
      </c>
    </row>
    <row r="2651" spans="1:11" x14ac:dyDescent="0.2">
      <c r="A2651" t="s">
        <v>649</v>
      </c>
      <c r="B2651" t="s">
        <v>645</v>
      </c>
      <c r="C2651" s="1" t="s">
        <v>280</v>
      </c>
      <c r="D2651" s="1" t="s">
        <v>1011</v>
      </c>
      <c r="E2651" s="2">
        <v>1</v>
      </c>
      <c r="F2651" s="3"/>
      <c r="G2651" s="2">
        <v>2</v>
      </c>
      <c r="H2651" s="3"/>
      <c r="I2651" s="68" t="str">
        <f>VLOOKUP(C2651,СПРАВОЧНИК!B:D,2,0)</f>
        <v>КОРЕЯ</v>
      </c>
      <c r="J2651" s="68" t="str">
        <f>VLOOKUP(C2651,СПРАВОЧНИК!B:D,3,0)</f>
        <v>ИНОМАРКИ</v>
      </c>
      <c r="K2651" s="69" t="str">
        <f>VLOOKUP(СВОД2023[[#This Row],[ФО]],СПРАВОЧНИК!H:P,2,0)</f>
        <v>Центральный ФО</v>
      </c>
    </row>
    <row r="2652" spans="1:11" x14ac:dyDescent="0.2">
      <c r="A2652" t="s">
        <v>649</v>
      </c>
      <c r="B2652" t="s">
        <v>645</v>
      </c>
      <c r="C2652" s="1" t="s">
        <v>280</v>
      </c>
      <c r="D2652" s="1" t="s">
        <v>933</v>
      </c>
      <c r="E2652" s="2">
        <v>128</v>
      </c>
      <c r="F2652" s="3">
        <v>50</v>
      </c>
      <c r="G2652" s="2">
        <v>549</v>
      </c>
      <c r="H2652" s="3">
        <v>264</v>
      </c>
      <c r="I2652" s="68" t="str">
        <f>VLOOKUP(C2652,СПРАВОЧНИК!B:D,2,0)</f>
        <v>КОРЕЯ</v>
      </c>
      <c r="J2652" s="68" t="str">
        <f>VLOOKUP(C2652,СПРАВОЧНИК!B:D,3,0)</f>
        <v>ИНОМАРКИ</v>
      </c>
      <c r="K2652" s="69" t="str">
        <f>VLOOKUP(СВОД2023[[#This Row],[ФО]],СПРАВОЧНИК!H:P,2,0)</f>
        <v>Центральный ФО</v>
      </c>
    </row>
    <row r="2653" spans="1:11" x14ac:dyDescent="0.2">
      <c r="A2653" t="s">
        <v>649</v>
      </c>
      <c r="B2653" t="s">
        <v>645</v>
      </c>
      <c r="C2653" s="1" t="s">
        <v>280</v>
      </c>
      <c r="D2653" s="1" t="s">
        <v>934</v>
      </c>
      <c r="E2653" s="2">
        <v>41</v>
      </c>
      <c r="F2653" s="3">
        <v>619</v>
      </c>
      <c r="G2653" s="2">
        <v>540</v>
      </c>
      <c r="H2653" s="3">
        <v>6062</v>
      </c>
      <c r="I2653" s="68" t="str">
        <f>VLOOKUP(C2653,СПРАВОЧНИК!B:D,2,0)</f>
        <v>КОРЕЯ</v>
      </c>
      <c r="J2653" s="68" t="str">
        <f>VLOOKUP(C2653,СПРАВОЧНИК!B:D,3,0)</f>
        <v>ИНОМАРКИ</v>
      </c>
      <c r="K2653" s="69" t="str">
        <f>VLOOKUP(СВОД2023[[#This Row],[ФО]],СПРАВОЧНИК!H:P,2,0)</f>
        <v>Центральный ФО</v>
      </c>
    </row>
    <row r="2654" spans="1:11" x14ac:dyDescent="0.2">
      <c r="A2654" t="s">
        <v>649</v>
      </c>
      <c r="B2654" t="s">
        <v>645</v>
      </c>
      <c r="C2654" s="1" t="s">
        <v>280</v>
      </c>
      <c r="D2654" s="1" t="s">
        <v>935</v>
      </c>
      <c r="E2654" s="2">
        <v>261</v>
      </c>
      <c r="F2654" s="3">
        <v>150</v>
      </c>
      <c r="G2654" s="2">
        <v>1684</v>
      </c>
      <c r="H2654" s="3">
        <v>1452</v>
      </c>
      <c r="I2654" s="68" t="str">
        <f>VLOOKUP(C2654,СПРАВОЧНИК!B:D,2,0)</f>
        <v>КОРЕЯ</v>
      </c>
      <c r="J2654" s="68" t="str">
        <f>VLOOKUP(C2654,СПРАВОЧНИК!B:D,3,0)</f>
        <v>ИНОМАРКИ</v>
      </c>
      <c r="K2654" s="69" t="str">
        <f>VLOOKUP(СВОД2023[[#This Row],[ФО]],СПРАВОЧНИК!H:P,2,0)</f>
        <v>Центральный ФО</v>
      </c>
    </row>
    <row r="2655" spans="1:11" x14ac:dyDescent="0.2">
      <c r="A2655" t="s">
        <v>649</v>
      </c>
      <c r="B2655" t="s">
        <v>645</v>
      </c>
      <c r="C2655" s="1" t="s">
        <v>291</v>
      </c>
      <c r="D2655" s="1" t="s">
        <v>292</v>
      </c>
      <c r="E2655" s="2">
        <v>1</v>
      </c>
      <c r="F2655" s="3"/>
      <c r="G2655" s="2">
        <v>3</v>
      </c>
      <c r="H2655" s="3"/>
      <c r="I2655" s="68" t="str">
        <f>VLOOKUP(C2655,СПРАВОЧНИК!B:D,2,0)</f>
        <v>ЯПОНИЯ</v>
      </c>
      <c r="J2655" s="68" t="str">
        <f>VLOOKUP(C2655,СПРАВОЧНИК!B:D,3,0)</f>
        <v>ИНОМАРКИ</v>
      </c>
      <c r="K2655" s="69" t="str">
        <f>VLOOKUP(СВОД2023[[#This Row],[ФО]],СПРАВОЧНИК!H:P,2,0)</f>
        <v>Центральный ФО</v>
      </c>
    </row>
    <row r="2656" spans="1:11" x14ac:dyDescent="0.2">
      <c r="A2656" t="s">
        <v>649</v>
      </c>
      <c r="B2656" t="s">
        <v>645</v>
      </c>
      <c r="C2656" s="1" t="s">
        <v>291</v>
      </c>
      <c r="D2656" s="1" t="s">
        <v>293</v>
      </c>
      <c r="E2656" s="2">
        <v>6</v>
      </c>
      <c r="F2656" s="3">
        <v>12</v>
      </c>
      <c r="G2656" s="2">
        <v>36</v>
      </c>
      <c r="H2656" s="3">
        <v>128</v>
      </c>
      <c r="I2656" s="68" t="str">
        <f>VLOOKUP(C2656,СПРАВОЧНИК!B:D,2,0)</f>
        <v>ЯПОНИЯ</v>
      </c>
      <c r="J2656" s="68" t="str">
        <f>VLOOKUP(C2656,СПРАВОЧНИК!B:D,3,0)</f>
        <v>ИНОМАРКИ</v>
      </c>
      <c r="K2656" s="69" t="str">
        <f>VLOOKUP(СВОД2023[[#This Row],[ФО]],СПРАВОЧНИК!H:P,2,0)</f>
        <v>Центральный ФО</v>
      </c>
    </row>
    <row r="2657" spans="1:11" x14ac:dyDescent="0.2">
      <c r="A2657" t="s">
        <v>649</v>
      </c>
      <c r="B2657" t="s">
        <v>645</v>
      </c>
      <c r="C2657" s="1" t="s">
        <v>291</v>
      </c>
      <c r="D2657" s="1" t="s">
        <v>294</v>
      </c>
      <c r="E2657" s="2">
        <v>3</v>
      </c>
      <c r="F2657" s="3">
        <v>9</v>
      </c>
      <c r="G2657" s="2">
        <v>19</v>
      </c>
      <c r="H2657" s="3">
        <v>208</v>
      </c>
      <c r="I2657" s="68" t="str">
        <f>VLOOKUP(C2657,СПРАВОЧНИК!B:D,2,0)</f>
        <v>ЯПОНИЯ</v>
      </c>
      <c r="J2657" s="68" t="str">
        <f>VLOOKUP(C2657,СПРАВОЧНИК!B:D,3,0)</f>
        <v>ИНОМАРКИ</v>
      </c>
      <c r="K2657" s="69" t="str">
        <f>VLOOKUP(СВОД2023[[#This Row],[ФО]],СПРАВОЧНИК!H:P,2,0)</f>
        <v>Центральный ФО</v>
      </c>
    </row>
    <row r="2658" spans="1:11" x14ac:dyDescent="0.2">
      <c r="A2658" t="s">
        <v>649</v>
      </c>
      <c r="B2658" t="s">
        <v>645</v>
      </c>
      <c r="C2658" s="1" t="s">
        <v>291</v>
      </c>
      <c r="D2658" s="1" t="s">
        <v>295</v>
      </c>
      <c r="E2658" s="2">
        <v>4</v>
      </c>
      <c r="F2658" s="3">
        <v>1</v>
      </c>
      <c r="G2658" s="2">
        <v>16</v>
      </c>
      <c r="H2658" s="3">
        <v>3</v>
      </c>
      <c r="I2658" s="68" t="str">
        <f>VLOOKUP(C2658,СПРАВОЧНИК!B:D,2,0)</f>
        <v>ЯПОНИЯ</v>
      </c>
      <c r="J2658" s="68" t="str">
        <f>VLOOKUP(C2658,СПРАВОЧНИК!B:D,3,0)</f>
        <v>ИНОМАРКИ</v>
      </c>
      <c r="K2658" s="69" t="str">
        <f>VLOOKUP(СВОД2023[[#This Row],[ФО]],СПРАВОЧНИК!H:P,2,0)</f>
        <v>Центральный ФО</v>
      </c>
    </row>
    <row r="2659" spans="1:11" x14ac:dyDescent="0.2">
      <c r="A2659" t="s">
        <v>649</v>
      </c>
      <c r="B2659" t="s">
        <v>645</v>
      </c>
      <c r="C2659" s="1" t="s">
        <v>291</v>
      </c>
      <c r="D2659" s="1" t="s">
        <v>296</v>
      </c>
      <c r="E2659" s="2">
        <v>6</v>
      </c>
      <c r="F2659" s="3">
        <v>8</v>
      </c>
      <c r="G2659" s="2">
        <v>38</v>
      </c>
      <c r="H2659" s="3">
        <v>65</v>
      </c>
      <c r="I2659" s="68" t="str">
        <f>VLOOKUP(C2659,СПРАВОЧНИК!B:D,2,0)</f>
        <v>ЯПОНИЯ</v>
      </c>
      <c r="J2659" s="68" t="str">
        <f>VLOOKUP(C2659,СПРАВОЧНИК!B:D,3,0)</f>
        <v>ИНОМАРКИ</v>
      </c>
      <c r="K2659" s="69" t="str">
        <f>VLOOKUP(СВОД2023[[#This Row],[ФО]],СПРАВОЧНИК!H:P,2,0)</f>
        <v>Центральный ФО</v>
      </c>
    </row>
    <row r="2660" spans="1:11" x14ac:dyDescent="0.2">
      <c r="A2660" t="s">
        <v>649</v>
      </c>
      <c r="B2660" t="s">
        <v>645</v>
      </c>
      <c r="C2660" s="1" t="s">
        <v>291</v>
      </c>
      <c r="D2660" s="1" t="s">
        <v>722</v>
      </c>
      <c r="E2660" s="2"/>
      <c r="F2660" s="3"/>
      <c r="G2660" s="2"/>
      <c r="H2660" s="3">
        <v>1</v>
      </c>
      <c r="I2660" s="68" t="str">
        <f>VLOOKUP(C2660,СПРАВОЧНИК!B:D,2,0)</f>
        <v>ЯПОНИЯ</v>
      </c>
      <c r="J2660" s="68" t="str">
        <f>VLOOKUP(C2660,СПРАВОЧНИК!B:D,3,0)</f>
        <v>ИНОМАРКИ</v>
      </c>
      <c r="K2660" s="69" t="str">
        <f>VLOOKUP(СВОД2023[[#This Row],[ФО]],СПРАВОЧНИК!H:P,2,0)</f>
        <v>Центральный ФО</v>
      </c>
    </row>
    <row r="2661" spans="1:11" x14ac:dyDescent="0.2">
      <c r="A2661" t="s">
        <v>649</v>
      </c>
      <c r="B2661" t="s">
        <v>645</v>
      </c>
      <c r="C2661" s="1" t="s">
        <v>297</v>
      </c>
      <c r="D2661" s="1" t="s">
        <v>299</v>
      </c>
      <c r="E2661" s="2">
        <v>1</v>
      </c>
      <c r="F2661" s="3"/>
      <c r="G2661" s="2">
        <v>4</v>
      </c>
      <c r="H2661" s="3"/>
      <c r="I2661" s="68" t="str">
        <f>VLOOKUP(C2661,СПРАВОЧНИК!B:D,2,0)</f>
        <v>ИРАН</v>
      </c>
      <c r="J2661" s="68" t="str">
        <f>VLOOKUP(C2661,СПРАВОЧНИК!B:D,3,0)</f>
        <v>ИНОМАРКИ</v>
      </c>
      <c r="K2661" s="69" t="str">
        <f>VLOOKUP(СВОД2023[[#This Row],[ФО]],СПРАВОЧНИК!H:P,2,0)</f>
        <v>Центральный ФО</v>
      </c>
    </row>
    <row r="2662" spans="1:11" x14ac:dyDescent="0.2">
      <c r="A2662" t="s">
        <v>649</v>
      </c>
      <c r="B2662" t="s">
        <v>645</v>
      </c>
      <c r="C2662" s="1" t="s">
        <v>300</v>
      </c>
      <c r="D2662" s="1" t="s">
        <v>301</v>
      </c>
      <c r="E2662" s="2">
        <v>3</v>
      </c>
      <c r="F2662" s="3">
        <v>2</v>
      </c>
      <c r="G2662" s="2">
        <v>9</v>
      </c>
      <c r="H2662" s="3">
        <v>30</v>
      </c>
      <c r="I2662" s="68" t="str">
        <f>VLOOKUP(C2662,СПРАВОЧНИК!B:D,2,0)</f>
        <v>ЯПОНИЯ</v>
      </c>
      <c r="J2662" s="68" t="str">
        <f>VLOOKUP(C2662,СПРАВОЧНИК!B:D,3,0)</f>
        <v>ИНОМАРКИ</v>
      </c>
      <c r="K2662" s="69" t="str">
        <f>VLOOKUP(СВОД2023[[#This Row],[ФО]],СПРАВОЧНИК!H:P,2,0)</f>
        <v>Центральный ФО</v>
      </c>
    </row>
    <row r="2663" spans="1:11" x14ac:dyDescent="0.2">
      <c r="A2663" t="s">
        <v>649</v>
      </c>
      <c r="B2663" t="s">
        <v>645</v>
      </c>
      <c r="C2663" s="1" t="s">
        <v>302</v>
      </c>
      <c r="D2663" s="1" t="s">
        <v>303</v>
      </c>
      <c r="E2663" s="2"/>
      <c r="F2663" s="3"/>
      <c r="G2663" s="2"/>
      <c r="H2663" s="3">
        <v>15</v>
      </c>
      <c r="I2663" s="68" t="str">
        <f>VLOOKUP(C2663,СПРАВОЧНИК!B:D,2,0)</f>
        <v>КИТАЙ</v>
      </c>
      <c r="J2663" s="68" t="str">
        <f>VLOOKUP(C2663,СПРАВОЧНИК!B:D,3,0)</f>
        <v>ИНОМАРКИ</v>
      </c>
      <c r="K2663" s="69" t="str">
        <f>VLOOKUP(СВОД2023[[#This Row],[ФО]],СПРАВОЧНИК!H:P,2,0)</f>
        <v>Центральный ФО</v>
      </c>
    </row>
    <row r="2664" spans="1:11" x14ac:dyDescent="0.2">
      <c r="A2664" t="s">
        <v>649</v>
      </c>
      <c r="B2664" t="s">
        <v>645</v>
      </c>
      <c r="C2664" s="1" t="s">
        <v>302</v>
      </c>
      <c r="D2664" s="1" t="s">
        <v>304</v>
      </c>
      <c r="E2664" s="2"/>
      <c r="F2664" s="3"/>
      <c r="G2664" s="2">
        <v>293</v>
      </c>
      <c r="H2664" s="3"/>
      <c r="I2664" s="68" t="str">
        <f>VLOOKUP(C2664,СПРАВОЧНИК!B:D,2,0)</f>
        <v>КИТАЙ</v>
      </c>
      <c r="J2664" s="68" t="str">
        <f>VLOOKUP(C2664,СПРАВОЧНИК!B:D,3,0)</f>
        <v>ИНОМАРКИ</v>
      </c>
      <c r="K2664" s="69" t="str">
        <f>VLOOKUP(СВОД2023[[#This Row],[ФО]],СПРАВОЧНИК!H:P,2,0)</f>
        <v>Центральный ФО</v>
      </c>
    </row>
    <row r="2665" spans="1:11" x14ac:dyDescent="0.2">
      <c r="A2665" t="s">
        <v>649</v>
      </c>
      <c r="B2665" t="s">
        <v>645</v>
      </c>
      <c r="C2665" s="1" t="s">
        <v>302</v>
      </c>
      <c r="D2665" s="1" t="s">
        <v>305</v>
      </c>
      <c r="E2665" s="2">
        <v>691</v>
      </c>
      <c r="F2665" s="3">
        <v>4</v>
      </c>
      <c r="G2665" s="2">
        <v>1959</v>
      </c>
      <c r="H2665" s="3">
        <v>24</v>
      </c>
      <c r="I2665" s="68" t="str">
        <f>VLOOKUP(C2665,СПРАВОЧНИК!B:D,2,0)</f>
        <v>КИТАЙ</v>
      </c>
      <c r="J2665" s="68" t="str">
        <f>VLOOKUP(C2665,СПРАВОЧНИК!B:D,3,0)</f>
        <v>ИНОМАРКИ</v>
      </c>
      <c r="K2665" s="69" t="str">
        <f>VLOOKUP(СВОД2023[[#This Row],[ФО]],СПРАВОЧНИК!H:P,2,0)</f>
        <v>Центральный ФО</v>
      </c>
    </row>
    <row r="2666" spans="1:11" x14ac:dyDescent="0.2">
      <c r="A2666" t="s">
        <v>649</v>
      </c>
      <c r="B2666" t="s">
        <v>645</v>
      </c>
      <c r="C2666" s="1" t="s">
        <v>302</v>
      </c>
      <c r="D2666" s="1" t="s">
        <v>306</v>
      </c>
      <c r="E2666" s="2">
        <v>45</v>
      </c>
      <c r="F2666" s="3"/>
      <c r="G2666" s="2">
        <v>280</v>
      </c>
      <c r="H2666" s="3"/>
      <c r="I2666" s="68" t="str">
        <f>VLOOKUP(C2666,СПРАВОЧНИК!B:D,2,0)</f>
        <v>КИТАЙ</v>
      </c>
      <c r="J2666" s="68" t="str">
        <f>VLOOKUP(C2666,СПРАВОЧНИК!B:D,3,0)</f>
        <v>ИНОМАРКИ</v>
      </c>
      <c r="K2666" s="69" t="str">
        <f>VLOOKUP(СВОД2023[[#This Row],[ФО]],СПРАВОЧНИК!H:P,2,0)</f>
        <v>Центральный ФО</v>
      </c>
    </row>
    <row r="2667" spans="1:11" x14ac:dyDescent="0.2">
      <c r="A2667" t="s">
        <v>649</v>
      </c>
      <c r="B2667" t="s">
        <v>645</v>
      </c>
      <c r="C2667" s="1" t="s">
        <v>302</v>
      </c>
      <c r="D2667" s="1" t="s">
        <v>936</v>
      </c>
      <c r="E2667" s="2">
        <v>55</v>
      </c>
      <c r="F2667" s="3"/>
      <c r="G2667" s="2">
        <v>55</v>
      </c>
      <c r="H2667" s="3"/>
      <c r="I2667" s="68" t="str">
        <f>VLOOKUP(C2667,СПРАВОЧНИК!B:D,2,0)</f>
        <v>КИТАЙ</v>
      </c>
      <c r="J2667" s="68" t="str">
        <f>VLOOKUP(C2667,СПРАВОЧНИК!B:D,3,0)</f>
        <v>ИНОМАРКИ</v>
      </c>
      <c r="K2667" s="69" t="str">
        <f>VLOOKUP(СВОД2023[[#This Row],[ФО]],СПРАВОЧНИК!H:P,2,0)</f>
        <v>Центральный ФО</v>
      </c>
    </row>
    <row r="2668" spans="1:11" x14ac:dyDescent="0.2">
      <c r="A2668" t="s">
        <v>649</v>
      </c>
      <c r="B2668" t="s">
        <v>645</v>
      </c>
      <c r="C2668" s="1" t="s">
        <v>302</v>
      </c>
      <c r="D2668" s="1" t="s">
        <v>307</v>
      </c>
      <c r="E2668" s="2"/>
      <c r="F2668" s="3"/>
      <c r="G2668" s="2">
        <v>1</v>
      </c>
      <c r="H2668" s="3"/>
      <c r="I2668" s="68" t="str">
        <f>VLOOKUP(C2668,СПРАВОЧНИК!B:D,2,0)</f>
        <v>КИТАЙ</v>
      </c>
      <c r="J2668" s="68" t="str">
        <f>VLOOKUP(C2668,СПРАВОЧНИК!B:D,3,0)</f>
        <v>ИНОМАРКИ</v>
      </c>
      <c r="K2668" s="69" t="str">
        <f>VLOOKUP(СВОД2023[[#This Row],[ФО]],СПРАВОЧНИК!H:P,2,0)</f>
        <v>Центральный ФО</v>
      </c>
    </row>
    <row r="2669" spans="1:11" x14ac:dyDescent="0.2">
      <c r="A2669" t="s">
        <v>649</v>
      </c>
      <c r="B2669" t="s">
        <v>645</v>
      </c>
      <c r="C2669" s="1" t="s">
        <v>302</v>
      </c>
      <c r="D2669" s="1" t="s">
        <v>308</v>
      </c>
      <c r="E2669" s="2">
        <v>5</v>
      </c>
      <c r="F2669" s="3"/>
      <c r="G2669" s="2">
        <v>17</v>
      </c>
      <c r="H2669" s="3"/>
      <c r="I2669" s="68" t="str">
        <f>VLOOKUP(C2669,СПРАВОЧНИК!B:D,2,0)</f>
        <v>КИТАЙ</v>
      </c>
      <c r="J2669" s="68" t="str">
        <f>VLOOKUP(C2669,СПРАВОЧНИК!B:D,3,0)</f>
        <v>ИНОМАРКИ</v>
      </c>
      <c r="K2669" s="69" t="str">
        <f>VLOOKUP(СВОД2023[[#This Row],[ФО]],СПРАВОЧНИК!H:P,2,0)</f>
        <v>Центральный ФО</v>
      </c>
    </row>
    <row r="2670" spans="1:11" x14ac:dyDescent="0.2">
      <c r="A2670" t="s">
        <v>649</v>
      </c>
      <c r="B2670" t="s">
        <v>645</v>
      </c>
      <c r="C2670" s="1" t="s">
        <v>302</v>
      </c>
      <c r="D2670" s="1" t="s">
        <v>309</v>
      </c>
      <c r="E2670" s="2"/>
      <c r="F2670" s="3">
        <v>1</v>
      </c>
      <c r="G2670" s="2"/>
      <c r="H2670" s="3">
        <v>3</v>
      </c>
      <c r="I2670" s="68" t="str">
        <f>VLOOKUP(C2670,СПРАВОЧНИК!B:D,2,0)</f>
        <v>КИТАЙ</v>
      </c>
      <c r="J2670" s="68" t="str">
        <f>VLOOKUP(C2670,СПРАВОЧНИК!B:D,3,0)</f>
        <v>ИНОМАРКИ</v>
      </c>
      <c r="K2670" s="69" t="str">
        <f>VLOOKUP(СВОД2023[[#This Row],[ФО]],СПРАВОЧНИК!H:P,2,0)</f>
        <v>Центральный ФО</v>
      </c>
    </row>
    <row r="2671" spans="1:11" x14ac:dyDescent="0.2">
      <c r="A2671" t="s">
        <v>649</v>
      </c>
      <c r="B2671" t="s">
        <v>645</v>
      </c>
      <c r="C2671" s="1" t="s">
        <v>302</v>
      </c>
      <c r="D2671" s="1" t="s">
        <v>310</v>
      </c>
      <c r="E2671" s="2"/>
      <c r="F2671" s="3"/>
      <c r="G2671" s="2"/>
      <c r="H2671" s="3">
        <v>1</v>
      </c>
      <c r="I2671" s="68" t="str">
        <f>VLOOKUP(C2671,СПРАВОЧНИК!B:D,2,0)</f>
        <v>КИТАЙ</v>
      </c>
      <c r="J2671" s="68" t="str">
        <f>VLOOKUP(C2671,СПРАВОЧНИК!B:D,3,0)</f>
        <v>ИНОМАРКИ</v>
      </c>
      <c r="K2671" s="69" t="str">
        <f>VLOOKUP(СВОД2023[[#This Row],[ФО]],СПРАВОЧНИК!H:P,2,0)</f>
        <v>Центральный ФО</v>
      </c>
    </row>
    <row r="2672" spans="1:11" x14ac:dyDescent="0.2">
      <c r="A2672" t="s">
        <v>649</v>
      </c>
      <c r="B2672" t="s">
        <v>645</v>
      </c>
      <c r="C2672" s="1" t="s">
        <v>302</v>
      </c>
      <c r="D2672" s="1" t="s">
        <v>311</v>
      </c>
      <c r="E2672" s="2"/>
      <c r="F2672" s="3">
        <v>5</v>
      </c>
      <c r="G2672" s="2">
        <v>6</v>
      </c>
      <c r="H2672" s="3">
        <v>13</v>
      </c>
      <c r="I2672" s="68" t="str">
        <f>VLOOKUP(C2672,СПРАВОЧНИК!B:D,2,0)</f>
        <v>КИТАЙ</v>
      </c>
      <c r="J2672" s="68" t="str">
        <f>VLOOKUP(C2672,СПРАВОЧНИК!B:D,3,0)</f>
        <v>ИНОМАРКИ</v>
      </c>
      <c r="K2672" s="69" t="str">
        <f>VLOOKUP(СВОД2023[[#This Row],[ФО]],СПРАВОЧНИК!H:P,2,0)</f>
        <v>Центральный ФО</v>
      </c>
    </row>
    <row r="2673" spans="1:11" x14ac:dyDescent="0.2">
      <c r="A2673" t="s">
        <v>649</v>
      </c>
      <c r="B2673" t="s">
        <v>645</v>
      </c>
      <c r="C2673" s="1" t="s">
        <v>302</v>
      </c>
      <c r="D2673" s="1" t="s">
        <v>312</v>
      </c>
      <c r="E2673" s="2"/>
      <c r="F2673" s="3"/>
      <c r="G2673" s="2"/>
      <c r="H2673" s="3">
        <v>1</v>
      </c>
      <c r="I2673" s="68" t="str">
        <f>VLOOKUP(C2673,СПРАВОЧНИК!B:D,2,0)</f>
        <v>КИТАЙ</v>
      </c>
      <c r="J2673" s="68" t="str">
        <f>VLOOKUP(C2673,СПРАВОЧНИК!B:D,3,0)</f>
        <v>ИНОМАРКИ</v>
      </c>
      <c r="K2673" s="69" t="str">
        <f>VLOOKUP(СВОД2023[[#This Row],[ФО]],СПРАВОЧНИК!H:P,2,0)</f>
        <v>Центральный ФО</v>
      </c>
    </row>
    <row r="2674" spans="1:11" x14ac:dyDescent="0.2">
      <c r="A2674" t="s">
        <v>649</v>
      </c>
      <c r="B2674" t="s">
        <v>645</v>
      </c>
      <c r="C2674" s="1" t="s">
        <v>313</v>
      </c>
      <c r="D2674" s="1" t="s">
        <v>314</v>
      </c>
      <c r="E2674" s="2"/>
      <c r="F2674" s="3"/>
      <c r="G2674" s="2">
        <v>3</v>
      </c>
      <c r="H2674" s="3">
        <v>12</v>
      </c>
      <c r="I2674" s="68" t="str">
        <f>VLOOKUP(C2674,СПРАВОЧНИК!B:D,2,0)</f>
        <v>ЕВРОПА</v>
      </c>
      <c r="J2674" s="68" t="str">
        <f>VLOOKUP(C2674,СПРАВОЧНИК!B:D,3,0)</f>
        <v>ИНОМАРКИ</v>
      </c>
      <c r="K2674" s="69" t="str">
        <f>VLOOKUP(СВОД2023[[#This Row],[ФО]],СПРАВОЧНИК!H:P,2,0)</f>
        <v>Центральный ФО</v>
      </c>
    </row>
    <row r="2675" spans="1:11" x14ac:dyDescent="0.2">
      <c r="A2675" t="s">
        <v>649</v>
      </c>
      <c r="B2675" t="s">
        <v>645</v>
      </c>
      <c r="C2675" s="1" t="s">
        <v>313</v>
      </c>
      <c r="D2675" s="1" t="s">
        <v>315</v>
      </c>
      <c r="E2675" s="2">
        <v>1</v>
      </c>
      <c r="F2675" s="3">
        <v>4</v>
      </c>
      <c r="G2675" s="2">
        <v>16</v>
      </c>
      <c r="H2675" s="3">
        <v>41</v>
      </c>
      <c r="I2675" s="68" t="str">
        <f>VLOOKUP(C2675,СПРАВОЧНИК!B:D,2,0)</f>
        <v>ЕВРОПА</v>
      </c>
      <c r="J2675" s="68" t="str">
        <f>VLOOKUP(C2675,СПРАВОЧНИК!B:D,3,0)</f>
        <v>ИНОМАРКИ</v>
      </c>
      <c r="K2675" s="69" t="str">
        <f>VLOOKUP(СВОД2023[[#This Row],[ФО]],СПРАВОЧНИК!H:P,2,0)</f>
        <v>Центральный ФО</v>
      </c>
    </row>
    <row r="2676" spans="1:11" x14ac:dyDescent="0.2">
      <c r="A2676" t="s">
        <v>649</v>
      </c>
      <c r="B2676" t="s">
        <v>645</v>
      </c>
      <c r="C2676" s="1" t="s">
        <v>313</v>
      </c>
      <c r="D2676" s="1" t="s">
        <v>316</v>
      </c>
      <c r="E2676" s="2"/>
      <c r="F2676" s="3"/>
      <c r="G2676" s="2">
        <v>1</v>
      </c>
      <c r="H2676" s="3">
        <v>2</v>
      </c>
      <c r="I2676" s="68" t="str">
        <f>VLOOKUP(C2676,СПРАВОЧНИК!B:D,2,0)</f>
        <v>ЕВРОПА</v>
      </c>
      <c r="J2676" s="68" t="str">
        <f>VLOOKUP(C2676,СПРАВОЧНИК!B:D,3,0)</f>
        <v>ИНОМАРКИ</v>
      </c>
      <c r="K2676" s="69" t="str">
        <f>VLOOKUP(СВОД2023[[#This Row],[ФО]],СПРАВОЧНИК!H:P,2,0)</f>
        <v>Центральный ФО</v>
      </c>
    </row>
    <row r="2677" spans="1:11" x14ac:dyDescent="0.2">
      <c r="A2677" t="s">
        <v>649</v>
      </c>
      <c r="B2677" t="s">
        <v>645</v>
      </c>
      <c r="C2677" s="1" t="s">
        <v>313</v>
      </c>
      <c r="D2677" s="1" t="s">
        <v>317</v>
      </c>
      <c r="E2677" s="2">
        <v>2</v>
      </c>
      <c r="F2677" s="3">
        <v>2</v>
      </c>
      <c r="G2677" s="2">
        <v>2</v>
      </c>
      <c r="H2677" s="3">
        <v>16</v>
      </c>
      <c r="I2677" s="68" t="str">
        <f>VLOOKUP(C2677,СПРАВОЧНИК!B:D,2,0)</f>
        <v>ЕВРОПА</v>
      </c>
      <c r="J2677" s="68" t="str">
        <f>VLOOKUP(C2677,СПРАВОЧНИК!B:D,3,0)</f>
        <v>ИНОМАРКИ</v>
      </c>
      <c r="K2677" s="69" t="str">
        <f>VLOOKUP(СВОД2023[[#This Row],[ФО]],СПРАВОЧНИК!H:P,2,0)</f>
        <v>Центральный ФО</v>
      </c>
    </row>
    <row r="2678" spans="1:11" x14ac:dyDescent="0.2">
      <c r="A2678" t="s">
        <v>649</v>
      </c>
      <c r="B2678" t="s">
        <v>645</v>
      </c>
      <c r="C2678" s="1" t="s">
        <v>313</v>
      </c>
      <c r="D2678" s="1" t="s">
        <v>318</v>
      </c>
      <c r="E2678" s="2"/>
      <c r="F2678" s="3"/>
      <c r="G2678" s="2">
        <v>1</v>
      </c>
      <c r="H2678" s="3">
        <v>6</v>
      </c>
      <c r="I2678" s="68" t="str">
        <f>VLOOKUP(C2678,СПРАВОЧНИК!B:D,2,0)</f>
        <v>ЕВРОПА</v>
      </c>
      <c r="J2678" s="68" t="str">
        <f>VLOOKUP(C2678,СПРАВОЧНИК!B:D,3,0)</f>
        <v>ИНОМАРКИ</v>
      </c>
      <c r="K2678" s="69" t="str">
        <f>VLOOKUP(СВОД2023[[#This Row],[ФО]],СПРАВОЧНИК!H:P,2,0)</f>
        <v>Центральный ФО</v>
      </c>
    </row>
    <row r="2679" spans="1:11" x14ac:dyDescent="0.2">
      <c r="A2679" t="s">
        <v>649</v>
      </c>
      <c r="B2679" t="s">
        <v>645</v>
      </c>
      <c r="C2679" s="1" t="s">
        <v>319</v>
      </c>
      <c r="D2679" s="1" t="s">
        <v>320</v>
      </c>
      <c r="E2679" s="2"/>
      <c r="F2679" s="3"/>
      <c r="G2679" s="2">
        <v>1</v>
      </c>
      <c r="H2679" s="3">
        <v>1</v>
      </c>
      <c r="I2679" s="68" t="str">
        <f>VLOOKUP(C2679,СПРАВОЧНИК!B:D,2,0)</f>
        <v>США</v>
      </c>
      <c r="J2679" s="68" t="str">
        <f>VLOOKUP(C2679,СПРАВОЧНИК!B:D,3,0)</f>
        <v>ИНОМАРКИ</v>
      </c>
      <c r="K2679" s="69" t="str">
        <f>VLOOKUP(СВОД2023[[#This Row],[ФО]],СПРАВОЧНИК!H:P,2,0)</f>
        <v>Центральный ФО</v>
      </c>
    </row>
    <row r="2680" spans="1:11" x14ac:dyDescent="0.2">
      <c r="A2680" t="s">
        <v>649</v>
      </c>
      <c r="B2680" t="s">
        <v>645</v>
      </c>
      <c r="C2680" s="1" t="s">
        <v>319</v>
      </c>
      <c r="D2680" s="1" t="s">
        <v>321</v>
      </c>
      <c r="E2680" s="2">
        <v>4</v>
      </c>
      <c r="F2680" s="3">
        <v>7</v>
      </c>
      <c r="G2680" s="2">
        <v>7</v>
      </c>
      <c r="H2680" s="3">
        <v>56</v>
      </c>
      <c r="I2680" s="68" t="str">
        <f>VLOOKUP(C2680,СПРАВОЧНИК!B:D,2,0)</f>
        <v>США</v>
      </c>
      <c r="J2680" s="68" t="str">
        <f>VLOOKUP(C2680,СПРАВОЧНИК!B:D,3,0)</f>
        <v>ИНОМАРКИ</v>
      </c>
      <c r="K2680" s="69" t="str">
        <f>VLOOKUP(СВОД2023[[#This Row],[ФО]],СПРАВОЧНИК!H:P,2,0)</f>
        <v>Центральный ФО</v>
      </c>
    </row>
    <row r="2681" spans="1:11" x14ac:dyDescent="0.2">
      <c r="A2681" t="s">
        <v>649</v>
      </c>
      <c r="B2681" t="s">
        <v>645</v>
      </c>
      <c r="C2681" s="1" t="s">
        <v>319</v>
      </c>
      <c r="D2681" s="1" t="s">
        <v>322</v>
      </c>
      <c r="E2681" s="2">
        <v>33</v>
      </c>
      <c r="F2681" s="3">
        <v>30</v>
      </c>
      <c r="G2681" s="2">
        <v>173</v>
      </c>
      <c r="H2681" s="3">
        <v>211</v>
      </c>
      <c r="I2681" s="68" t="str">
        <f>VLOOKUP(C2681,СПРАВОЧНИК!B:D,2,0)</f>
        <v>США</v>
      </c>
      <c r="J2681" s="68" t="str">
        <f>VLOOKUP(C2681,СПРАВОЧНИК!B:D,3,0)</f>
        <v>ИНОМАРКИ</v>
      </c>
      <c r="K2681" s="69" t="str">
        <f>VLOOKUP(СВОД2023[[#This Row],[ФО]],СПРАВОЧНИК!H:P,2,0)</f>
        <v>Центральный ФО</v>
      </c>
    </row>
    <row r="2682" spans="1:11" x14ac:dyDescent="0.2">
      <c r="A2682" t="s">
        <v>649</v>
      </c>
      <c r="B2682" t="s">
        <v>645</v>
      </c>
      <c r="C2682" s="1" t="s">
        <v>319</v>
      </c>
      <c r="D2682" s="1" t="s">
        <v>323</v>
      </c>
      <c r="E2682" s="2"/>
      <c r="F2682" s="3">
        <v>1</v>
      </c>
      <c r="G2682" s="2">
        <v>2</v>
      </c>
      <c r="H2682" s="3">
        <v>1</v>
      </c>
      <c r="I2682" s="68" t="str">
        <f>VLOOKUP(C2682,СПРАВОЧНИК!B:D,2,0)</f>
        <v>США</v>
      </c>
      <c r="J2682" s="68" t="str">
        <f>VLOOKUP(C2682,СПРАВОЧНИК!B:D,3,0)</f>
        <v>ИНОМАРКИ</v>
      </c>
      <c r="K2682" s="69" t="str">
        <f>VLOOKUP(СВОД2023[[#This Row],[ФО]],СПРАВОЧНИК!H:P,2,0)</f>
        <v>Центральный ФО</v>
      </c>
    </row>
    <row r="2683" spans="1:11" x14ac:dyDescent="0.2">
      <c r="A2683" t="s">
        <v>649</v>
      </c>
      <c r="B2683" t="s">
        <v>645</v>
      </c>
      <c r="C2683" s="1" t="s">
        <v>319</v>
      </c>
      <c r="D2683" s="1" t="s">
        <v>324</v>
      </c>
      <c r="E2683" s="2">
        <v>1</v>
      </c>
      <c r="F2683" s="3">
        <v>1</v>
      </c>
      <c r="G2683" s="2">
        <v>8</v>
      </c>
      <c r="H2683" s="3">
        <v>1</v>
      </c>
      <c r="I2683" s="68" t="str">
        <f>VLOOKUP(C2683,СПРАВОЧНИК!B:D,2,0)</f>
        <v>США</v>
      </c>
      <c r="J2683" s="68" t="str">
        <f>VLOOKUP(C2683,СПРАВОЧНИК!B:D,3,0)</f>
        <v>ИНОМАРКИ</v>
      </c>
      <c r="K2683" s="69" t="str">
        <f>VLOOKUP(СВОД2023[[#This Row],[ФО]],СПРАВОЧНИК!H:P,2,0)</f>
        <v>Центральный ФО</v>
      </c>
    </row>
    <row r="2684" spans="1:11" x14ac:dyDescent="0.2">
      <c r="A2684" t="s">
        <v>649</v>
      </c>
      <c r="B2684" t="s">
        <v>645</v>
      </c>
      <c r="C2684" s="1" t="s">
        <v>319</v>
      </c>
      <c r="D2684" s="1" t="s">
        <v>325</v>
      </c>
      <c r="E2684" s="2">
        <v>25</v>
      </c>
      <c r="F2684" s="3">
        <v>7</v>
      </c>
      <c r="G2684" s="2">
        <v>117</v>
      </c>
      <c r="H2684" s="3">
        <v>50</v>
      </c>
      <c r="I2684" s="68" t="str">
        <f>VLOOKUP(C2684,СПРАВОЧНИК!B:D,2,0)</f>
        <v>США</v>
      </c>
      <c r="J2684" s="68" t="str">
        <f>VLOOKUP(C2684,СПРАВОЧНИК!B:D,3,0)</f>
        <v>ИНОМАРКИ</v>
      </c>
      <c r="K2684" s="69" t="str">
        <f>VLOOKUP(СВОД2023[[#This Row],[ФО]],СПРАВОЧНИК!H:P,2,0)</f>
        <v>Центральный ФО</v>
      </c>
    </row>
    <row r="2685" spans="1:11" x14ac:dyDescent="0.2">
      <c r="A2685" t="s">
        <v>649</v>
      </c>
      <c r="B2685" t="s">
        <v>645</v>
      </c>
      <c r="C2685" s="1" t="s">
        <v>615</v>
      </c>
      <c r="D2685" s="1" t="s">
        <v>1012</v>
      </c>
      <c r="E2685" s="2">
        <v>131</v>
      </c>
      <c r="F2685" s="3"/>
      <c r="G2685" s="2">
        <v>197</v>
      </c>
      <c r="H2685" s="3"/>
      <c r="I2685" s="68" t="str">
        <f>VLOOKUP(C2685,СПРАВОЧНИК!B:D,2,0)</f>
        <v>КИТАЙ</v>
      </c>
      <c r="J2685" s="68" t="str">
        <f>VLOOKUP(C2685,СПРАВОЧНИК!B:D,3,0)</f>
        <v>ИНОМАРКИ</v>
      </c>
      <c r="K2685" s="69" t="str">
        <f>VLOOKUP(СВОД2023[[#This Row],[ФО]],СПРАВОЧНИК!H:P,2,0)</f>
        <v>Центральный ФО</v>
      </c>
    </row>
    <row r="2686" spans="1:11" x14ac:dyDescent="0.2">
      <c r="A2686" t="s">
        <v>649</v>
      </c>
      <c r="B2686" t="s">
        <v>645</v>
      </c>
      <c r="C2686" s="1" t="s">
        <v>615</v>
      </c>
      <c r="D2686" s="1" t="s">
        <v>1013</v>
      </c>
      <c r="E2686" s="2">
        <v>19</v>
      </c>
      <c r="F2686" s="3"/>
      <c r="G2686" s="2">
        <v>38</v>
      </c>
      <c r="H2686" s="3"/>
      <c r="I2686" s="68" t="str">
        <f>VLOOKUP(C2686,СПРАВОЧНИК!B:D,2,0)</f>
        <v>КИТАЙ</v>
      </c>
      <c r="J2686" s="68" t="str">
        <f>VLOOKUP(C2686,СПРАВОЧНИК!B:D,3,0)</f>
        <v>ИНОМАРКИ</v>
      </c>
      <c r="K2686" s="69" t="str">
        <f>VLOOKUP(СВОД2023[[#This Row],[ФО]],СПРАВОЧНИК!H:P,2,0)</f>
        <v>Центральный ФО</v>
      </c>
    </row>
    <row r="2687" spans="1:11" x14ac:dyDescent="0.2">
      <c r="A2687" t="s">
        <v>649</v>
      </c>
      <c r="B2687" t="s">
        <v>645</v>
      </c>
      <c r="C2687" s="1" t="s">
        <v>615</v>
      </c>
      <c r="D2687" s="1" t="s">
        <v>1014</v>
      </c>
      <c r="E2687" s="2">
        <v>20</v>
      </c>
      <c r="F2687" s="3"/>
      <c r="G2687" s="2">
        <v>39</v>
      </c>
      <c r="H2687" s="3"/>
      <c r="I2687" s="68" t="str">
        <f>VLOOKUP(C2687,СПРАВОЧНИК!B:D,2,0)</f>
        <v>КИТАЙ</v>
      </c>
      <c r="J2687" s="68" t="str">
        <f>VLOOKUP(C2687,СПРАВОЧНИК!B:D,3,0)</f>
        <v>ИНОМАРКИ</v>
      </c>
      <c r="K2687" s="69" t="str">
        <f>VLOOKUP(СВОД2023[[#This Row],[ФО]],СПРАВОЧНИК!H:P,2,0)</f>
        <v>Центральный ФО</v>
      </c>
    </row>
    <row r="2688" spans="1:11" x14ac:dyDescent="0.2">
      <c r="A2688" t="s">
        <v>649</v>
      </c>
      <c r="B2688" t="s">
        <v>645</v>
      </c>
      <c r="C2688" s="1" t="s">
        <v>328</v>
      </c>
      <c r="D2688" s="1" t="s">
        <v>329</v>
      </c>
      <c r="E2688" s="2">
        <v>349</v>
      </c>
      <c r="F2688" s="3"/>
      <c r="G2688" s="2">
        <v>777</v>
      </c>
      <c r="H2688" s="3"/>
      <c r="I2688" s="68" t="str">
        <f>VLOOKUP(C2688,СПРАВОЧНИК!B:D,2,0)</f>
        <v>КИТАЙ</v>
      </c>
      <c r="J2688" s="68" t="str">
        <f>VLOOKUP(C2688,СПРАВОЧНИК!B:D,3,0)</f>
        <v>ИНОМАРКИ</v>
      </c>
      <c r="K2688" s="69" t="str">
        <f>VLOOKUP(СВОД2023[[#This Row],[ФО]],СПРАВОЧНИК!H:P,2,0)</f>
        <v>Центральный ФО</v>
      </c>
    </row>
    <row r="2689" spans="1:11" x14ac:dyDescent="0.2">
      <c r="A2689" t="s">
        <v>649</v>
      </c>
      <c r="B2689" t="s">
        <v>645</v>
      </c>
      <c r="C2689" s="1" t="s">
        <v>331</v>
      </c>
      <c r="D2689" s="1" t="s">
        <v>937</v>
      </c>
      <c r="E2689" s="2">
        <v>129</v>
      </c>
      <c r="F2689" s="3">
        <v>95</v>
      </c>
      <c r="G2689" s="2">
        <v>543</v>
      </c>
      <c r="H2689" s="3">
        <v>865</v>
      </c>
      <c r="I2689" s="68" t="str">
        <f>VLOOKUP(C2689,СПРАВОЧНИК!B:D,2,0)</f>
        <v>КОРЕЯ</v>
      </c>
      <c r="J2689" s="68" t="str">
        <f>VLOOKUP(C2689,СПРАВОЧНИК!B:D,3,0)</f>
        <v>ИНОМАРКИ</v>
      </c>
      <c r="K2689" s="69" t="str">
        <f>VLOOKUP(СВОД2023[[#This Row],[ФО]],СПРАВОЧНИК!H:P,2,0)</f>
        <v>Центральный ФО</v>
      </c>
    </row>
    <row r="2690" spans="1:11" x14ac:dyDescent="0.2">
      <c r="A2690" t="s">
        <v>649</v>
      </c>
      <c r="B2690" t="s">
        <v>645</v>
      </c>
      <c r="C2690" s="1" t="s">
        <v>331</v>
      </c>
      <c r="D2690" s="1" t="s">
        <v>938</v>
      </c>
      <c r="E2690" s="2">
        <v>82</v>
      </c>
      <c r="F2690" s="3">
        <v>96</v>
      </c>
      <c r="G2690" s="2">
        <v>599</v>
      </c>
      <c r="H2690" s="3">
        <v>1059</v>
      </c>
      <c r="I2690" s="68" t="str">
        <f>VLOOKUP(C2690,СПРАВОЧНИК!B:D,2,0)</f>
        <v>КОРЕЯ</v>
      </c>
      <c r="J2690" s="68" t="str">
        <f>VLOOKUP(C2690,СПРАВОЧНИК!B:D,3,0)</f>
        <v>ИНОМАРКИ</v>
      </c>
      <c r="K2690" s="69" t="str">
        <f>VLOOKUP(СВОД2023[[#This Row],[ФО]],СПРАВОЧНИК!H:P,2,0)</f>
        <v>Центральный ФО</v>
      </c>
    </row>
    <row r="2691" spans="1:11" x14ac:dyDescent="0.2">
      <c r="A2691" t="s">
        <v>649</v>
      </c>
      <c r="B2691" t="s">
        <v>645</v>
      </c>
      <c r="C2691" s="1" t="s">
        <v>331</v>
      </c>
      <c r="D2691" s="1" t="s">
        <v>939</v>
      </c>
      <c r="E2691" s="2">
        <v>39</v>
      </c>
      <c r="F2691" s="3">
        <v>161</v>
      </c>
      <c r="G2691" s="2">
        <v>533</v>
      </c>
      <c r="H2691" s="3">
        <v>1640</v>
      </c>
      <c r="I2691" s="68" t="str">
        <f>VLOOKUP(C2691,СПРАВОЧНИК!B:D,2,0)</f>
        <v>КОРЕЯ</v>
      </c>
      <c r="J2691" s="68" t="str">
        <f>VLOOKUP(C2691,СПРАВОЧНИК!B:D,3,0)</f>
        <v>ИНОМАРКИ</v>
      </c>
      <c r="K2691" s="69" t="str">
        <f>VLOOKUP(СВОД2023[[#This Row],[ФО]],СПРАВОЧНИК!H:P,2,0)</f>
        <v>Центральный ФО</v>
      </c>
    </row>
    <row r="2692" spans="1:11" x14ac:dyDescent="0.2">
      <c r="A2692" t="s">
        <v>649</v>
      </c>
      <c r="B2692" t="s">
        <v>645</v>
      </c>
      <c r="C2692" s="1" t="s">
        <v>331</v>
      </c>
      <c r="D2692" s="1" t="s">
        <v>1015</v>
      </c>
      <c r="E2692" s="2">
        <v>6</v>
      </c>
      <c r="F2692" s="3">
        <v>1</v>
      </c>
      <c r="G2692" s="2">
        <v>13</v>
      </c>
      <c r="H2692" s="3">
        <v>1</v>
      </c>
      <c r="I2692" s="68" t="str">
        <f>VLOOKUP(C2692,СПРАВОЧНИК!B:D,2,0)</f>
        <v>КОРЕЯ</v>
      </c>
      <c r="J2692" s="68" t="str">
        <f>VLOOKUP(C2692,СПРАВОЧНИК!B:D,3,0)</f>
        <v>ИНОМАРКИ</v>
      </c>
      <c r="K2692" s="69" t="str">
        <f>VLOOKUP(СВОД2023[[#This Row],[ФО]],СПРАВОЧНИК!H:P,2,0)</f>
        <v>Центральный ФО</v>
      </c>
    </row>
    <row r="2693" spans="1:11" x14ac:dyDescent="0.2">
      <c r="A2693" t="s">
        <v>649</v>
      </c>
      <c r="B2693" t="s">
        <v>645</v>
      </c>
      <c r="C2693" s="1" t="s">
        <v>331</v>
      </c>
      <c r="D2693" s="1" t="s">
        <v>332</v>
      </c>
      <c r="E2693" s="2"/>
      <c r="F2693" s="3"/>
      <c r="G2693" s="2">
        <v>2</v>
      </c>
      <c r="H2693" s="3"/>
      <c r="I2693" s="68" t="str">
        <f>VLOOKUP(C2693,СПРАВОЧНИК!B:D,2,0)</f>
        <v>КОРЕЯ</v>
      </c>
      <c r="J2693" s="68" t="str">
        <f>VLOOKUP(C2693,СПРАВОЧНИК!B:D,3,0)</f>
        <v>ИНОМАРКИ</v>
      </c>
      <c r="K2693" s="69" t="str">
        <f>VLOOKUP(СВОД2023[[#This Row],[ФО]],СПРАВОЧНИК!H:P,2,0)</f>
        <v>Центральный ФО</v>
      </c>
    </row>
    <row r="2694" spans="1:11" x14ac:dyDescent="0.2">
      <c r="A2694" t="s">
        <v>649</v>
      </c>
      <c r="B2694" t="s">
        <v>645</v>
      </c>
      <c r="C2694" s="1" t="s">
        <v>331</v>
      </c>
      <c r="D2694" s="1" t="s">
        <v>333</v>
      </c>
      <c r="E2694" s="2">
        <v>8</v>
      </c>
      <c r="F2694" s="3"/>
      <c r="G2694" s="2">
        <v>14</v>
      </c>
      <c r="H2694" s="3"/>
      <c r="I2694" s="68" t="str">
        <f>VLOOKUP(C2694,СПРАВОЧНИК!B:D,2,0)</f>
        <v>КОРЕЯ</v>
      </c>
      <c r="J2694" s="68" t="str">
        <f>VLOOKUP(C2694,СПРАВОЧНИК!B:D,3,0)</f>
        <v>ИНОМАРКИ</v>
      </c>
      <c r="K2694" s="69" t="str">
        <f>VLOOKUP(СВОД2023[[#This Row],[ФО]],СПРАВОЧНИК!H:P,2,0)</f>
        <v>Центральный ФО</v>
      </c>
    </row>
    <row r="2695" spans="1:11" x14ac:dyDescent="0.2">
      <c r="A2695" t="s">
        <v>649</v>
      </c>
      <c r="B2695" t="s">
        <v>645</v>
      </c>
      <c r="C2695" s="1" t="s">
        <v>331</v>
      </c>
      <c r="D2695" s="1" t="s">
        <v>334</v>
      </c>
      <c r="E2695" s="2">
        <v>124</v>
      </c>
      <c r="F2695" s="3">
        <v>148</v>
      </c>
      <c r="G2695" s="2">
        <v>823</v>
      </c>
      <c r="H2695" s="3">
        <v>882</v>
      </c>
      <c r="I2695" s="68" t="str">
        <f>VLOOKUP(C2695,СПРАВОЧНИК!B:D,2,0)</f>
        <v>КОРЕЯ</v>
      </c>
      <c r="J2695" s="68" t="str">
        <f>VLOOKUP(C2695,СПРАВОЧНИК!B:D,3,0)</f>
        <v>ИНОМАРКИ</v>
      </c>
      <c r="K2695" s="69" t="str">
        <f>VLOOKUP(СВОД2023[[#This Row],[ФО]],СПРАВОЧНИК!H:P,2,0)</f>
        <v>Центральный ФО</v>
      </c>
    </row>
    <row r="2696" spans="1:11" x14ac:dyDescent="0.2">
      <c r="A2696" t="s">
        <v>649</v>
      </c>
      <c r="B2696" t="s">
        <v>645</v>
      </c>
      <c r="C2696" s="1" t="s">
        <v>331</v>
      </c>
      <c r="D2696" s="1" t="s">
        <v>335</v>
      </c>
      <c r="E2696" s="2"/>
      <c r="F2696" s="3"/>
      <c r="G2696" s="2">
        <v>1</v>
      </c>
      <c r="H2696" s="3"/>
      <c r="I2696" s="68" t="str">
        <f>VLOOKUP(C2696,СПРАВОЧНИК!B:D,2,0)</f>
        <v>КОРЕЯ</v>
      </c>
      <c r="J2696" s="68" t="str">
        <f>VLOOKUP(C2696,СПРАВОЧНИК!B:D,3,0)</f>
        <v>ИНОМАРКИ</v>
      </c>
      <c r="K2696" s="69" t="str">
        <f>VLOOKUP(СВОД2023[[#This Row],[ФО]],СПРАВОЧНИК!H:P,2,0)</f>
        <v>Центральный ФО</v>
      </c>
    </row>
    <row r="2697" spans="1:11" x14ac:dyDescent="0.2">
      <c r="A2697" t="s">
        <v>649</v>
      </c>
      <c r="B2697" t="s">
        <v>645</v>
      </c>
      <c r="C2697" s="1" t="s">
        <v>331</v>
      </c>
      <c r="D2697" s="1" t="s">
        <v>336</v>
      </c>
      <c r="E2697" s="2">
        <v>6</v>
      </c>
      <c r="F2697" s="3"/>
      <c r="G2697" s="2">
        <v>21</v>
      </c>
      <c r="H2697" s="3"/>
      <c r="I2697" s="68" t="str">
        <f>VLOOKUP(C2697,СПРАВОЧНИК!B:D,2,0)</f>
        <v>КОРЕЯ</v>
      </c>
      <c r="J2697" s="68" t="str">
        <f>VLOOKUP(C2697,СПРАВОЧНИК!B:D,3,0)</f>
        <v>ИНОМАРКИ</v>
      </c>
      <c r="K2697" s="69" t="str">
        <f>VLOOKUP(СВОД2023[[#This Row],[ФО]],СПРАВОЧНИК!H:P,2,0)</f>
        <v>Центральный ФО</v>
      </c>
    </row>
    <row r="2698" spans="1:11" x14ac:dyDescent="0.2">
      <c r="A2698" t="s">
        <v>649</v>
      </c>
      <c r="B2698" t="s">
        <v>645</v>
      </c>
      <c r="C2698" s="1" t="s">
        <v>331</v>
      </c>
      <c r="D2698" s="1" t="s">
        <v>337</v>
      </c>
      <c r="E2698" s="2">
        <v>4</v>
      </c>
      <c r="F2698" s="3"/>
      <c r="G2698" s="2">
        <v>40</v>
      </c>
      <c r="H2698" s="3"/>
      <c r="I2698" s="68" t="str">
        <f>VLOOKUP(C2698,СПРАВОЧНИК!B:D,2,0)</f>
        <v>КОРЕЯ</v>
      </c>
      <c r="J2698" s="68" t="str">
        <f>VLOOKUP(C2698,СПРАВОЧНИК!B:D,3,0)</f>
        <v>ИНОМАРКИ</v>
      </c>
      <c r="K2698" s="69" t="str">
        <f>VLOOKUP(СВОД2023[[#This Row],[ФО]],СПРАВОЧНИК!H:P,2,0)</f>
        <v>Центральный ФО</v>
      </c>
    </row>
    <row r="2699" spans="1:11" x14ac:dyDescent="0.2">
      <c r="A2699" t="s">
        <v>649</v>
      </c>
      <c r="B2699" t="s">
        <v>645</v>
      </c>
      <c r="C2699" s="1" t="s">
        <v>331</v>
      </c>
      <c r="D2699" s="1" t="s">
        <v>338</v>
      </c>
      <c r="E2699" s="2"/>
      <c r="F2699" s="3">
        <v>3</v>
      </c>
      <c r="G2699" s="2">
        <v>2</v>
      </c>
      <c r="H2699" s="3">
        <v>35</v>
      </c>
      <c r="I2699" s="68" t="str">
        <f>VLOOKUP(C2699,СПРАВОЧНИК!B:D,2,0)</f>
        <v>КОРЕЯ</v>
      </c>
      <c r="J2699" s="68" t="str">
        <f>VLOOKUP(C2699,СПРАВОЧНИК!B:D,3,0)</f>
        <v>ИНОМАРКИ</v>
      </c>
      <c r="K2699" s="69" t="str">
        <f>VLOOKUP(СВОД2023[[#This Row],[ФО]],СПРАВОЧНИК!H:P,2,0)</f>
        <v>Центральный ФО</v>
      </c>
    </row>
    <row r="2700" spans="1:11" x14ac:dyDescent="0.2">
      <c r="A2700" t="s">
        <v>649</v>
      </c>
      <c r="B2700" t="s">
        <v>645</v>
      </c>
      <c r="C2700" s="1" t="s">
        <v>331</v>
      </c>
      <c r="D2700" s="1" t="s">
        <v>339</v>
      </c>
      <c r="E2700" s="2">
        <v>5</v>
      </c>
      <c r="F2700" s="3"/>
      <c r="G2700" s="2">
        <v>10</v>
      </c>
      <c r="H2700" s="3"/>
      <c r="I2700" s="68" t="str">
        <f>VLOOKUP(C2700,СПРАВОЧНИК!B:D,2,0)</f>
        <v>КОРЕЯ</v>
      </c>
      <c r="J2700" s="68" t="str">
        <f>VLOOKUP(C2700,СПРАВОЧНИК!B:D,3,0)</f>
        <v>ИНОМАРКИ</v>
      </c>
      <c r="K2700" s="69" t="str">
        <f>VLOOKUP(СВОД2023[[#This Row],[ФО]],СПРАВОЧНИК!H:P,2,0)</f>
        <v>Центральный ФО</v>
      </c>
    </row>
    <row r="2701" spans="1:11" x14ac:dyDescent="0.2">
      <c r="A2701" t="s">
        <v>649</v>
      </c>
      <c r="B2701" t="s">
        <v>645</v>
      </c>
      <c r="C2701" s="1" t="s">
        <v>331</v>
      </c>
      <c r="D2701" s="1" t="s">
        <v>340</v>
      </c>
      <c r="E2701" s="2">
        <v>4</v>
      </c>
      <c r="F2701" s="3"/>
      <c r="G2701" s="2">
        <v>9</v>
      </c>
      <c r="H2701" s="3">
        <v>1</v>
      </c>
      <c r="I2701" s="68" t="str">
        <f>VLOOKUP(C2701,СПРАВОЧНИК!B:D,2,0)</f>
        <v>КОРЕЯ</v>
      </c>
      <c r="J2701" s="68" t="str">
        <f>VLOOKUP(C2701,СПРАВОЧНИК!B:D,3,0)</f>
        <v>ИНОМАРКИ</v>
      </c>
      <c r="K2701" s="69" t="str">
        <f>VLOOKUP(СВОД2023[[#This Row],[ФО]],СПРАВОЧНИК!H:P,2,0)</f>
        <v>Центральный ФО</v>
      </c>
    </row>
    <row r="2702" spans="1:11" x14ac:dyDescent="0.2">
      <c r="A2702" t="s">
        <v>649</v>
      </c>
      <c r="B2702" t="s">
        <v>645</v>
      </c>
      <c r="C2702" s="1" t="s">
        <v>331</v>
      </c>
      <c r="D2702" s="1" t="s">
        <v>1093</v>
      </c>
      <c r="E2702" s="2">
        <v>1</v>
      </c>
      <c r="F2702" s="3"/>
      <c r="G2702" s="2">
        <v>1</v>
      </c>
      <c r="H2702" s="3"/>
      <c r="I2702" s="68" t="str">
        <f>VLOOKUP(C2702,СПРАВОЧНИК!B:D,2,0)</f>
        <v>КОРЕЯ</v>
      </c>
      <c r="J2702" s="68" t="str">
        <f>VLOOKUP(C2702,СПРАВОЧНИК!B:D,3,0)</f>
        <v>ИНОМАРКИ</v>
      </c>
      <c r="K2702" s="69" t="str">
        <f>VLOOKUP(СВОД2023[[#This Row],[ФО]],СПРАВОЧНИК!H:P,2,0)</f>
        <v>Центральный ФО</v>
      </c>
    </row>
    <row r="2703" spans="1:11" x14ac:dyDescent="0.2">
      <c r="A2703" t="s">
        <v>649</v>
      </c>
      <c r="B2703" t="s">
        <v>645</v>
      </c>
      <c r="C2703" s="1" t="s">
        <v>331</v>
      </c>
      <c r="D2703" s="1" t="s">
        <v>1016</v>
      </c>
      <c r="E2703" s="2"/>
      <c r="F2703" s="3">
        <v>2</v>
      </c>
      <c r="G2703" s="2"/>
      <c r="H2703" s="3">
        <v>2</v>
      </c>
      <c r="I2703" s="68" t="str">
        <f>VLOOKUP(C2703,СПРАВОЧНИК!B:D,2,0)</f>
        <v>КОРЕЯ</v>
      </c>
      <c r="J2703" s="68" t="str">
        <f>VLOOKUP(C2703,СПРАВОЧНИК!B:D,3,0)</f>
        <v>ИНОМАРКИ</v>
      </c>
      <c r="K2703" s="69" t="str">
        <f>VLOOKUP(СВОД2023[[#This Row],[ФО]],СПРАВОЧНИК!H:P,2,0)</f>
        <v>Центральный ФО</v>
      </c>
    </row>
    <row r="2704" spans="1:11" x14ac:dyDescent="0.2">
      <c r="A2704" t="s">
        <v>649</v>
      </c>
      <c r="B2704" t="s">
        <v>645</v>
      </c>
      <c r="C2704" s="1" t="s">
        <v>331</v>
      </c>
      <c r="D2704" s="1" t="s">
        <v>942</v>
      </c>
      <c r="E2704" s="2">
        <v>78</v>
      </c>
      <c r="F2704" s="3">
        <v>7</v>
      </c>
      <c r="G2704" s="2">
        <v>316</v>
      </c>
      <c r="H2704" s="3">
        <v>150</v>
      </c>
      <c r="I2704" s="68" t="str">
        <f>VLOOKUP(C2704,СПРАВОЧНИК!B:D,2,0)</f>
        <v>КОРЕЯ</v>
      </c>
      <c r="J2704" s="68" t="str">
        <f>VLOOKUP(C2704,СПРАВОЧНИК!B:D,3,0)</f>
        <v>ИНОМАРКИ</v>
      </c>
      <c r="K2704" s="69" t="str">
        <f>VLOOKUP(СВОД2023[[#This Row],[ФО]],СПРАВОЧНИК!H:P,2,0)</f>
        <v>Центральный ФО</v>
      </c>
    </row>
    <row r="2705" spans="1:11" x14ac:dyDescent="0.2">
      <c r="A2705" t="s">
        <v>649</v>
      </c>
      <c r="B2705" t="s">
        <v>645</v>
      </c>
      <c r="C2705" s="1" t="s">
        <v>331</v>
      </c>
      <c r="D2705" s="1" t="s">
        <v>1053</v>
      </c>
      <c r="E2705" s="2">
        <v>1</v>
      </c>
      <c r="F2705" s="3"/>
      <c r="G2705" s="2">
        <v>1</v>
      </c>
      <c r="H2705" s="3">
        <v>3</v>
      </c>
      <c r="I2705" s="68" t="str">
        <f>VLOOKUP(C2705,СПРАВОЧНИК!B:D,2,0)</f>
        <v>КОРЕЯ</v>
      </c>
      <c r="J2705" s="68" t="str">
        <f>VLOOKUP(C2705,СПРАВОЧНИК!B:D,3,0)</f>
        <v>ИНОМАРКИ</v>
      </c>
      <c r="K2705" s="69" t="str">
        <f>VLOOKUP(СВОД2023[[#This Row],[ФО]],СПРАВОЧНИК!H:P,2,0)</f>
        <v>Центральный ФО</v>
      </c>
    </row>
    <row r="2706" spans="1:11" x14ac:dyDescent="0.2">
      <c r="A2706" t="s">
        <v>649</v>
      </c>
      <c r="B2706" t="s">
        <v>645</v>
      </c>
      <c r="C2706" s="1" t="s">
        <v>331</v>
      </c>
      <c r="D2706" s="1" t="s">
        <v>943</v>
      </c>
      <c r="E2706" s="2">
        <v>38</v>
      </c>
      <c r="F2706" s="3">
        <v>29</v>
      </c>
      <c r="G2706" s="2">
        <v>256</v>
      </c>
      <c r="H2706" s="3">
        <v>199</v>
      </c>
      <c r="I2706" s="68" t="str">
        <f>VLOOKUP(C2706,СПРАВОЧНИК!B:D,2,0)</f>
        <v>КОРЕЯ</v>
      </c>
      <c r="J2706" s="68" t="str">
        <f>VLOOKUP(C2706,СПРАВОЧНИК!B:D,3,0)</f>
        <v>ИНОМАРКИ</v>
      </c>
      <c r="K2706" s="69" t="str">
        <f>VLOOKUP(СВОД2023[[#This Row],[ФО]],СПРАВОЧНИК!H:P,2,0)</f>
        <v>Центральный ФО</v>
      </c>
    </row>
    <row r="2707" spans="1:11" x14ac:dyDescent="0.2">
      <c r="A2707" t="s">
        <v>649</v>
      </c>
      <c r="B2707" t="s">
        <v>645</v>
      </c>
      <c r="C2707" s="1" t="s">
        <v>331</v>
      </c>
      <c r="D2707" s="1" t="s">
        <v>944</v>
      </c>
      <c r="E2707" s="2">
        <v>41</v>
      </c>
      <c r="F2707" s="3">
        <v>664</v>
      </c>
      <c r="G2707" s="2">
        <v>470</v>
      </c>
      <c r="H2707" s="3">
        <v>7843</v>
      </c>
      <c r="I2707" s="68" t="str">
        <f>VLOOKUP(C2707,СПРАВОЧНИК!B:D,2,0)</f>
        <v>КОРЕЯ</v>
      </c>
      <c r="J2707" s="68" t="str">
        <f>VLOOKUP(C2707,СПРАВОЧНИК!B:D,3,0)</f>
        <v>ИНОМАРКИ</v>
      </c>
      <c r="K2707" s="69" t="str">
        <f>VLOOKUP(СВОД2023[[#This Row],[ФО]],СПРАВОЧНИК!H:P,2,0)</f>
        <v>Центральный ФО</v>
      </c>
    </row>
    <row r="2708" spans="1:11" x14ac:dyDescent="0.2">
      <c r="A2708" t="s">
        <v>649</v>
      </c>
      <c r="B2708" t="s">
        <v>645</v>
      </c>
      <c r="C2708" s="1" t="s">
        <v>331</v>
      </c>
      <c r="D2708" s="1" t="s">
        <v>945</v>
      </c>
      <c r="E2708" s="2">
        <v>39</v>
      </c>
      <c r="F2708" s="3">
        <v>302</v>
      </c>
      <c r="G2708" s="2">
        <v>575</v>
      </c>
      <c r="H2708" s="3">
        <v>2343</v>
      </c>
      <c r="I2708" s="68" t="str">
        <f>VLOOKUP(C2708,СПРАВОЧНИК!B:D,2,0)</f>
        <v>КОРЕЯ</v>
      </c>
      <c r="J2708" s="68" t="str">
        <f>VLOOKUP(C2708,СПРАВОЧНИК!B:D,3,0)</f>
        <v>ИНОМАРКИ</v>
      </c>
      <c r="K2708" s="69" t="str">
        <f>VLOOKUP(СВОД2023[[#This Row],[ФО]],СПРАВОЧНИК!H:P,2,0)</f>
        <v>Центральный ФО</v>
      </c>
    </row>
    <row r="2709" spans="1:11" x14ac:dyDescent="0.2">
      <c r="A2709" t="s">
        <v>649</v>
      </c>
      <c r="B2709" t="s">
        <v>645</v>
      </c>
      <c r="C2709" s="1" t="s">
        <v>331</v>
      </c>
      <c r="D2709" s="1" t="s">
        <v>946</v>
      </c>
      <c r="E2709" s="2">
        <v>173</v>
      </c>
      <c r="F2709" s="3">
        <v>92</v>
      </c>
      <c r="G2709" s="2">
        <v>1008</v>
      </c>
      <c r="H2709" s="3">
        <v>799</v>
      </c>
      <c r="I2709" s="68" t="str">
        <f>VLOOKUP(C2709,СПРАВОЧНИК!B:D,2,0)</f>
        <v>КОРЕЯ</v>
      </c>
      <c r="J2709" s="68" t="str">
        <f>VLOOKUP(C2709,СПРАВОЧНИК!B:D,3,0)</f>
        <v>ИНОМАРКИ</v>
      </c>
      <c r="K2709" s="69" t="str">
        <f>VLOOKUP(СВОД2023[[#This Row],[ФО]],СПРАВОЧНИК!H:P,2,0)</f>
        <v>Центральный ФО</v>
      </c>
    </row>
    <row r="2710" spans="1:11" x14ac:dyDescent="0.2">
      <c r="A2710" t="s">
        <v>649</v>
      </c>
      <c r="B2710" t="s">
        <v>645</v>
      </c>
      <c r="C2710" s="1" t="s">
        <v>331</v>
      </c>
      <c r="D2710" s="1" t="s">
        <v>947</v>
      </c>
      <c r="E2710" s="2">
        <v>47</v>
      </c>
      <c r="F2710" s="3">
        <v>145</v>
      </c>
      <c r="G2710" s="2">
        <v>483</v>
      </c>
      <c r="H2710" s="3">
        <v>1113</v>
      </c>
      <c r="I2710" s="68" t="str">
        <f>VLOOKUP(C2710,СПРАВОЧНИК!B:D,2,0)</f>
        <v>КОРЕЯ</v>
      </c>
      <c r="J2710" s="68" t="str">
        <f>VLOOKUP(C2710,СПРАВОЧНИК!B:D,3,0)</f>
        <v>ИНОМАРКИ</v>
      </c>
      <c r="K2710" s="69" t="str">
        <f>VLOOKUP(СВОД2023[[#This Row],[ФО]],СПРАВОЧНИК!H:P,2,0)</f>
        <v>Центральный ФО</v>
      </c>
    </row>
    <row r="2711" spans="1:11" x14ac:dyDescent="0.2">
      <c r="A2711" t="s">
        <v>649</v>
      </c>
      <c r="B2711" t="s">
        <v>645</v>
      </c>
      <c r="C2711" s="1" t="s">
        <v>331</v>
      </c>
      <c r="D2711" s="1" t="s">
        <v>948</v>
      </c>
      <c r="E2711" s="2">
        <v>366</v>
      </c>
      <c r="F2711" s="3">
        <v>186</v>
      </c>
      <c r="G2711" s="2">
        <v>1896</v>
      </c>
      <c r="H2711" s="3">
        <v>1890</v>
      </c>
      <c r="I2711" s="68" t="str">
        <f>VLOOKUP(C2711,СПРАВОЧНИК!B:D,2,0)</f>
        <v>КОРЕЯ</v>
      </c>
      <c r="J2711" s="68" t="str">
        <f>VLOOKUP(C2711,СПРАВОЧНИК!B:D,3,0)</f>
        <v>ИНОМАРКИ</v>
      </c>
      <c r="K2711" s="69" t="str">
        <f>VLOOKUP(СВОД2023[[#This Row],[ФО]],СПРАВОЧНИК!H:P,2,0)</f>
        <v>Центральный ФО</v>
      </c>
    </row>
    <row r="2712" spans="1:11" x14ac:dyDescent="0.2">
      <c r="A2712" t="s">
        <v>649</v>
      </c>
      <c r="B2712" t="s">
        <v>645</v>
      </c>
      <c r="C2712" s="1" t="s">
        <v>331</v>
      </c>
      <c r="D2712" s="1" t="s">
        <v>1017</v>
      </c>
      <c r="E2712" s="2">
        <v>17</v>
      </c>
      <c r="F2712" s="3">
        <v>4</v>
      </c>
      <c r="G2712" s="2">
        <v>68</v>
      </c>
      <c r="H2712" s="3">
        <v>84</v>
      </c>
      <c r="I2712" s="68" t="str">
        <f>VLOOKUP(C2712,СПРАВОЧНИК!B:D,2,0)</f>
        <v>КОРЕЯ</v>
      </c>
      <c r="J2712" s="68" t="str">
        <f>VLOOKUP(C2712,СПРАВОЧНИК!B:D,3,0)</f>
        <v>ИНОМАРКИ</v>
      </c>
      <c r="K2712" s="69" t="str">
        <f>VLOOKUP(СВОД2023[[#This Row],[ФО]],СПРАВОЧНИК!H:P,2,0)</f>
        <v>Центральный ФО</v>
      </c>
    </row>
    <row r="2713" spans="1:11" x14ac:dyDescent="0.2">
      <c r="A2713" t="s">
        <v>649</v>
      </c>
      <c r="B2713" t="s">
        <v>645</v>
      </c>
      <c r="C2713" s="1" t="s">
        <v>343</v>
      </c>
      <c r="D2713" s="1" t="s">
        <v>344</v>
      </c>
      <c r="E2713" s="2">
        <v>816</v>
      </c>
      <c r="F2713" s="3">
        <v>89</v>
      </c>
      <c r="G2713" s="2">
        <v>4708</v>
      </c>
      <c r="H2713" s="3">
        <v>1288</v>
      </c>
      <c r="I2713" s="68" t="str">
        <f>VLOOKUP(C2713,СПРАВОЧНИК!B:D,2,0)</f>
        <v>РОССИЯ</v>
      </c>
      <c r="J2713" s="68" t="str">
        <f>VLOOKUP(C2713,СПРАВОЧНИК!B:D,3,0)</f>
        <v>ОТЕЧЕСТВЕННЫЕ</v>
      </c>
      <c r="K2713" s="69" t="str">
        <f>VLOOKUP(СВОД2023[[#This Row],[ФО]],СПРАВОЧНИК!H:P,2,0)</f>
        <v>Центральный ФО</v>
      </c>
    </row>
    <row r="2714" spans="1:11" x14ac:dyDescent="0.2">
      <c r="A2714" t="s">
        <v>649</v>
      </c>
      <c r="B2714" t="s">
        <v>645</v>
      </c>
      <c r="C2714" s="1" t="s">
        <v>343</v>
      </c>
      <c r="D2714" s="1" t="s">
        <v>345</v>
      </c>
      <c r="E2714" s="2">
        <v>860</v>
      </c>
      <c r="F2714" s="3">
        <v>236</v>
      </c>
      <c r="G2714" s="2">
        <v>6242</v>
      </c>
      <c r="H2714" s="3">
        <v>2634</v>
      </c>
      <c r="I2714" s="68" t="str">
        <f>VLOOKUP(C2714,СПРАВОЧНИК!B:D,2,0)</f>
        <v>РОССИЯ</v>
      </c>
      <c r="J2714" s="68" t="str">
        <f>VLOOKUP(C2714,СПРАВОЧНИК!B:D,3,0)</f>
        <v>ОТЕЧЕСТВЕННЫЕ</v>
      </c>
      <c r="K2714" s="69" t="str">
        <f>VLOOKUP(СВОД2023[[#This Row],[ФО]],СПРАВОЧНИК!H:P,2,0)</f>
        <v>Центральный ФО</v>
      </c>
    </row>
    <row r="2715" spans="1:11" x14ac:dyDescent="0.2">
      <c r="A2715" t="s">
        <v>649</v>
      </c>
      <c r="B2715" t="s">
        <v>645</v>
      </c>
      <c r="C2715" s="1" t="s">
        <v>343</v>
      </c>
      <c r="D2715" s="1" t="s">
        <v>346</v>
      </c>
      <c r="E2715" s="2">
        <v>1</v>
      </c>
      <c r="F2715" s="3">
        <v>14</v>
      </c>
      <c r="G2715" s="2">
        <v>3</v>
      </c>
      <c r="H2715" s="3">
        <v>195</v>
      </c>
      <c r="I2715" s="68" t="str">
        <f>VLOOKUP(C2715,СПРАВОЧНИК!B:D,2,0)</f>
        <v>РОССИЯ</v>
      </c>
      <c r="J2715" s="68" t="str">
        <f>VLOOKUP(C2715,СПРАВОЧНИК!B:D,3,0)</f>
        <v>ОТЕЧЕСТВЕННЫЕ</v>
      </c>
      <c r="K2715" s="69" t="str">
        <f>VLOOKUP(СВОД2023[[#This Row],[ФО]],СПРАВОЧНИК!H:P,2,0)</f>
        <v>Центральный ФО</v>
      </c>
    </row>
    <row r="2716" spans="1:11" x14ac:dyDescent="0.2">
      <c r="A2716" t="s">
        <v>649</v>
      </c>
      <c r="B2716" t="s">
        <v>645</v>
      </c>
      <c r="C2716" s="1" t="s">
        <v>343</v>
      </c>
      <c r="D2716" s="1" t="s">
        <v>347</v>
      </c>
      <c r="E2716" s="2">
        <v>2148</v>
      </c>
      <c r="F2716" s="3">
        <v>526</v>
      </c>
      <c r="G2716" s="2">
        <v>13025</v>
      </c>
      <c r="H2716" s="3">
        <v>2918</v>
      </c>
      <c r="I2716" s="68" t="str">
        <f>VLOOKUP(C2716,СПРАВОЧНИК!B:D,2,0)</f>
        <v>РОССИЯ</v>
      </c>
      <c r="J2716" s="68" t="str">
        <f>VLOOKUP(C2716,СПРАВОЧНИК!B:D,3,0)</f>
        <v>ОТЕЧЕСТВЕННЫЕ</v>
      </c>
      <c r="K2716" s="69" t="str">
        <f>VLOOKUP(СВОД2023[[#This Row],[ФО]],СПРАВОЧНИК!H:P,2,0)</f>
        <v>Центральный ФО</v>
      </c>
    </row>
    <row r="2717" spans="1:11" x14ac:dyDescent="0.2">
      <c r="A2717" t="s">
        <v>649</v>
      </c>
      <c r="B2717" t="s">
        <v>645</v>
      </c>
      <c r="C2717" s="1" t="s">
        <v>343</v>
      </c>
      <c r="D2717" s="1" t="s">
        <v>348</v>
      </c>
      <c r="E2717" s="2">
        <v>1125</v>
      </c>
      <c r="F2717" s="3">
        <v>344</v>
      </c>
      <c r="G2717" s="2">
        <v>7672</v>
      </c>
      <c r="H2717" s="3">
        <v>1628</v>
      </c>
      <c r="I2717" s="68" t="str">
        <f>VLOOKUP(C2717,СПРАВОЧНИК!B:D,2,0)</f>
        <v>РОССИЯ</v>
      </c>
      <c r="J2717" s="68" t="str">
        <f>VLOOKUP(C2717,СПРАВОЧНИК!B:D,3,0)</f>
        <v>ОТЕЧЕСТВЕННЫЕ</v>
      </c>
      <c r="K2717" s="69" t="str">
        <f>VLOOKUP(СВОД2023[[#This Row],[ФО]],СПРАВОЧНИК!H:P,2,0)</f>
        <v>Центральный ФО</v>
      </c>
    </row>
    <row r="2718" spans="1:11" x14ac:dyDescent="0.2">
      <c r="A2718" t="s">
        <v>649</v>
      </c>
      <c r="B2718" t="s">
        <v>645</v>
      </c>
      <c r="C2718" s="1" t="s">
        <v>343</v>
      </c>
      <c r="D2718" s="1" t="s">
        <v>349</v>
      </c>
      <c r="E2718" s="2"/>
      <c r="F2718" s="3">
        <v>18</v>
      </c>
      <c r="G2718" s="2">
        <v>3</v>
      </c>
      <c r="H2718" s="3">
        <v>106</v>
      </c>
      <c r="I2718" s="68" t="str">
        <f>VLOOKUP(C2718,СПРАВОЧНИК!B:D,2,0)</f>
        <v>РОССИЯ</v>
      </c>
      <c r="J2718" s="68" t="str">
        <f>VLOOKUP(C2718,СПРАВОЧНИК!B:D,3,0)</f>
        <v>ОТЕЧЕСТВЕННЫЕ</v>
      </c>
      <c r="K2718" s="69" t="str">
        <f>VLOOKUP(СВОД2023[[#This Row],[ФО]],СПРАВОЧНИК!H:P,2,0)</f>
        <v>Центральный ФО</v>
      </c>
    </row>
    <row r="2719" spans="1:11" x14ac:dyDescent="0.2">
      <c r="A2719" t="s">
        <v>649</v>
      </c>
      <c r="B2719" t="s">
        <v>645</v>
      </c>
      <c r="C2719" s="1" t="s">
        <v>343</v>
      </c>
      <c r="D2719" s="1" t="s">
        <v>350</v>
      </c>
      <c r="E2719" s="2">
        <v>686</v>
      </c>
      <c r="F2719" s="3">
        <v>132</v>
      </c>
      <c r="G2719" s="2">
        <v>3892</v>
      </c>
      <c r="H2719" s="3">
        <v>942</v>
      </c>
      <c r="I2719" s="68" t="str">
        <f>VLOOKUP(C2719,СПРАВОЧНИК!B:D,2,0)</f>
        <v>РОССИЯ</v>
      </c>
      <c r="J2719" s="68" t="str">
        <f>VLOOKUP(C2719,СПРАВОЧНИК!B:D,3,0)</f>
        <v>ОТЕЧЕСТВЕННЫЕ</v>
      </c>
      <c r="K2719" s="69" t="str">
        <f>VLOOKUP(СВОД2023[[#This Row],[ФО]],СПРАВОЧНИК!H:P,2,0)</f>
        <v>Центральный ФО</v>
      </c>
    </row>
    <row r="2720" spans="1:11" x14ac:dyDescent="0.2">
      <c r="A2720" t="s">
        <v>649</v>
      </c>
      <c r="B2720" t="s">
        <v>645</v>
      </c>
      <c r="C2720" s="1" t="s">
        <v>343</v>
      </c>
      <c r="D2720" s="1" t="s">
        <v>352</v>
      </c>
      <c r="E2720" s="2">
        <v>24</v>
      </c>
      <c r="F2720" s="3">
        <v>456</v>
      </c>
      <c r="G2720" s="2">
        <v>295</v>
      </c>
      <c r="H2720" s="3">
        <v>3886</v>
      </c>
      <c r="I2720" s="68" t="str">
        <f>VLOOKUP(C2720,СПРАВОЧНИК!B:D,2,0)</f>
        <v>РОССИЯ</v>
      </c>
      <c r="J2720" s="68" t="str">
        <f>VLOOKUP(C2720,СПРАВОЧНИК!B:D,3,0)</f>
        <v>ОТЕЧЕСТВЕННЫЕ</v>
      </c>
      <c r="K2720" s="69" t="str">
        <f>VLOOKUP(СВОД2023[[#This Row],[ФО]],СПРАВОЧНИК!H:P,2,0)</f>
        <v>Центральный ФО</v>
      </c>
    </row>
    <row r="2721" spans="1:11" x14ac:dyDescent="0.2">
      <c r="A2721" t="s">
        <v>649</v>
      </c>
      <c r="B2721" t="s">
        <v>645</v>
      </c>
      <c r="C2721" s="1" t="s">
        <v>343</v>
      </c>
      <c r="D2721" s="1" t="s">
        <v>353</v>
      </c>
      <c r="E2721" s="2">
        <v>652</v>
      </c>
      <c r="F2721" s="3">
        <v>826</v>
      </c>
      <c r="G2721" s="2">
        <v>1062</v>
      </c>
      <c r="H2721" s="3">
        <v>6848</v>
      </c>
      <c r="I2721" s="68" t="str">
        <f>VLOOKUP(C2721,СПРАВОЧНИК!B:D,2,0)</f>
        <v>РОССИЯ</v>
      </c>
      <c r="J2721" s="68" t="str">
        <f>VLOOKUP(C2721,СПРАВОЧНИК!B:D,3,0)</f>
        <v>ОТЕЧЕСТВЕННЫЕ</v>
      </c>
      <c r="K2721" s="69" t="str">
        <f>VLOOKUP(СВОД2023[[#This Row],[ФО]],СПРАВОЧНИК!H:P,2,0)</f>
        <v>Центральный ФО</v>
      </c>
    </row>
    <row r="2722" spans="1:11" x14ac:dyDescent="0.2">
      <c r="A2722" t="s">
        <v>649</v>
      </c>
      <c r="B2722" t="s">
        <v>645</v>
      </c>
      <c r="C2722" s="1" t="s">
        <v>343</v>
      </c>
      <c r="D2722" s="1" t="s">
        <v>354</v>
      </c>
      <c r="E2722" s="2">
        <v>1</v>
      </c>
      <c r="F2722" s="3">
        <v>111</v>
      </c>
      <c r="G2722" s="2">
        <v>36</v>
      </c>
      <c r="H2722" s="3">
        <v>1148</v>
      </c>
      <c r="I2722" s="68" t="str">
        <f>VLOOKUP(C2722,СПРАВОЧНИК!B:D,2,0)</f>
        <v>РОССИЯ</v>
      </c>
      <c r="J2722" s="68" t="str">
        <f>VLOOKUP(C2722,СПРАВОЧНИК!B:D,3,0)</f>
        <v>ОТЕЧЕСТВЕННЫЕ</v>
      </c>
      <c r="K2722" s="69" t="str">
        <f>VLOOKUP(СВОД2023[[#This Row],[ФО]],СПРАВОЧНИК!H:P,2,0)</f>
        <v>Центральный ФО</v>
      </c>
    </row>
    <row r="2723" spans="1:11" x14ac:dyDescent="0.2">
      <c r="A2723" t="s">
        <v>649</v>
      </c>
      <c r="B2723" t="s">
        <v>645</v>
      </c>
      <c r="C2723" s="1" t="s">
        <v>355</v>
      </c>
      <c r="D2723" s="1" t="s">
        <v>356</v>
      </c>
      <c r="E2723" s="2"/>
      <c r="F2723" s="3"/>
      <c r="G2723" s="2"/>
      <c r="H2723" s="3">
        <v>2</v>
      </c>
      <c r="I2723" s="68" t="str">
        <f>VLOOKUP(C2723,СПРАВОЧНИК!B:D,2,0)</f>
        <v>ЕВРОПА</v>
      </c>
      <c r="J2723" s="68" t="str">
        <f>VLOOKUP(C2723,СПРАВОЧНИК!B:D,3,0)</f>
        <v>ИНОМАРКИ</v>
      </c>
      <c r="K2723" s="69" t="str">
        <f>VLOOKUP(СВОД2023[[#This Row],[ФО]],СПРАВОЧНИК!H:P,2,0)</f>
        <v>Центральный ФО</v>
      </c>
    </row>
    <row r="2724" spans="1:11" x14ac:dyDescent="0.2">
      <c r="A2724" t="s">
        <v>649</v>
      </c>
      <c r="B2724" t="s">
        <v>645</v>
      </c>
      <c r="C2724" s="1" t="s">
        <v>355</v>
      </c>
      <c r="D2724" s="1" t="s">
        <v>357</v>
      </c>
      <c r="E2724" s="2">
        <v>2</v>
      </c>
      <c r="F2724" s="3">
        <v>1</v>
      </c>
      <c r="G2724" s="2">
        <v>4</v>
      </c>
      <c r="H2724" s="3">
        <v>5</v>
      </c>
      <c r="I2724" s="68" t="str">
        <f>VLOOKUP(C2724,СПРАВОЧНИК!B:D,2,0)</f>
        <v>ЕВРОПА</v>
      </c>
      <c r="J2724" s="68" t="str">
        <f>VLOOKUP(C2724,СПРАВОЧНИК!B:D,3,0)</f>
        <v>ИНОМАРКИ</v>
      </c>
      <c r="K2724" s="69" t="str">
        <f>VLOOKUP(СВОД2023[[#This Row],[ФО]],СПРАВОЧНИК!H:P,2,0)</f>
        <v>Центральный ФО</v>
      </c>
    </row>
    <row r="2725" spans="1:11" x14ac:dyDescent="0.2">
      <c r="A2725" t="s">
        <v>649</v>
      </c>
      <c r="B2725" t="s">
        <v>645</v>
      </c>
      <c r="C2725" s="1" t="s">
        <v>355</v>
      </c>
      <c r="D2725" s="1" t="s">
        <v>358</v>
      </c>
      <c r="E2725" s="2">
        <v>7</v>
      </c>
      <c r="F2725" s="3"/>
      <c r="G2725" s="2">
        <v>36</v>
      </c>
      <c r="H2725" s="3">
        <v>7</v>
      </c>
      <c r="I2725" s="68" t="str">
        <f>VLOOKUP(C2725,СПРАВОЧНИК!B:D,2,0)</f>
        <v>ЕВРОПА</v>
      </c>
      <c r="J2725" s="68" t="str">
        <f>VLOOKUP(C2725,СПРАВОЧНИК!B:D,3,0)</f>
        <v>ИНОМАРКИ</v>
      </c>
      <c r="K2725" s="69" t="str">
        <f>VLOOKUP(СВОД2023[[#This Row],[ФО]],СПРАВОЧНИК!H:P,2,0)</f>
        <v>Центральный ФО</v>
      </c>
    </row>
    <row r="2726" spans="1:11" x14ac:dyDescent="0.2">
      <c r="A2726" t="s">
        <v>649</v>
      </c>
      <c r="B2726" t="s">
        <v>645</v>
      </c>
      <c r="C2726" s="1" t="s">
        <v>359</v>
      </c>
      <c r="D2726" s="1" t="s">
        <v>360</v>
      </c>
      <c r="E2726" s="2">
        <v>14</v>
      </c>
      <c r="F2726" s="3">
        <v>4</v>
      </c>
      <c r="G2726" s="2">
        <v>74</v>
      </c>
      <c r="H2726" s="3">
        <v>164</v>
      </c>
      <c r="I2726" s="68" t="str">
        <f>VLOOKUP(C2726,СПРАВОЧНИК!B:D,2,0)</f>
        <v>ЕВРОПА</v>
      </c>
      <c r="J2726" s="68" t="str">
        <f>VLOOKUP(C2726,СПРАВОЧНИК!B:D,3,0)</f>
        <v>ИНОМАРКИ</v>
      </c>
      <c r="K2726" s="69" t="str">
        <f>VLOOKUP(СВОД2023[[#This Row],[ФО]],СПРАВОЧНИК!H:P,2,0)</f>
        <v>Центральный ФО</v>
      </c>
    </row>
    <row r="2727" spans="1:11" x14ac:dyDescent="0.2">
      <c r="A2727" t="s">
        <v>649</v>
      </c>
      <c r="B2727" t="s">
        <v>645</v>
      </c>
      <c r="C2727" s="1" t="s">
        <v>359</v>
      </c>
      <c r="D2727" s="1" t="s">
        <v>361</v>
      </c>
      <c r="E2727" s="2">
        <v>1</v>
      </c>
      <c r="F2727" s="3">
        <v>1</v>
      </c>
      <c r="G2727" s="2">
        <v>12</v>
      </c>
      <c r="H2727" s="3">
        <v>2</v>
      </c>
      <c r="I2727" s="68" t="str">
        <f>VLOOKUP(C2727,СПРАВОЧНИК!B:D,2,0)</f>
        <v>ЕВРОПА</v>
      </c>
      <c r="J2727" s="68" t="str">
        <f>VLOOKUP(C2727,СПРАВОЧНИК!B:D,3,0)</f>
        <v>ИНОМАРКИ</v>
      </c>
      <c r="K2727" s="69" t="str">
        <f>VLOOKUP(СВОД2023[[#This Row],[ФО]],СПРАВОЧНИК!H:P,2,0)</f>
        <v>Центральный ФО</v>
      </c>
    </row>
    <row r="2728" spans="1:11" x14ac:dyDescent="0.2">
      <c r="A2728" t="s">
        <v>649</v>
      </c>
      <c r="B2728" t="s">
        <v>645</v>
      </c>
      <c r="C2728" s="1" t="s">
        <v>359</v>
      </c>
      <c r="D2728" s="1" t="s">
        <v>362</v>
      </c>
      <c r="E2728" s="2">
        <v>3</v>
      </c>
      <c r="F2728" s="3">
        <v>4</v>
      </c>
      <c r="G2728" s="2">
        <v>11</v>
      </c>
      <c r="H2728" s="3">
        <v>67</v>
      </c>
      <c r="I2728" s="68" t="str">
        <f>VLOOKUP(C2728,СПРАВОЧНИК!B:D,2,0)</f>
        <v>ЕВРОПА</v>
      </c>
      <c r="J2728" s="68" t="str">
        <f>VLOOKUP(C2728,СПРАВОЧНИК!B:D,3,0)</f>
        <v>ИНОМАРКИ</v>
      </c>
      <c r="K2728" s="69" t="str">
        <f>VLOOKUP(СВОД2023[[#This Row],[ФО]],СПРАВОЧНИК!H:P,2,0)</f>
        <v>Центральный ФО</v>
      </c>
    </row>
    <row r="2729" spans="1:11" x14ac:dyDescent="0.2">
      <c r="A2729" t="s">
        <v>649</v>
      </c>
      <c r="B2729" t="s">
        <v>645</v>
      </c>
      <c r="C2729" s="1" t="s">
        <v>359</v>
      </c>
      <c r="D2729" s="1" t="s">
        <v>363</v>
      </c>
      <c r="E2729" s="2">
        <v>52</v>
      </c>
      <c r="F2729" s="3">
        <v>12</v>
      </c>
      <c r="G2729" s="2">
        <v>281</v>
      </c>
      <c r="H2729" s="3">
        <v>229</v>
      </c>
      <c r="I2729" s="68" t="str">
        <f>VLOOKUP(C2729,СПРАВОЧНИК!B:D,2,0)</f>
        <v>ЕВРОПА</v>
      </c>
      <c r="J2729" s="68" t="str">
        <f>VLOOKUP(C2729,СПРАВОЧНИК!B:D,3,0)</f>
        <v>ИНОМАРКИ</v>
      </c>
      <c r="K2729" s="69" t="str">
        <f>VLOOKUP(СВОД2023[[#This Row],[ФО]],СПРАВОЧНИК!H:P,2,0)</f>
        <v>Центральный ФО</v>
      </c>
    </row>
    <row r="2730" spans="1:11" x14ac:dyDescent="0.2">
      <c r="A2730" t="s">
        <v>649</v>
      </c>
      <c r="B2730" t="s">
        <v>645</v>
      </c>
      <c r="C2730" s="1" t="s">
        <v>359</v>
      </c>
      <c r="D2730" s="1" t="s">
        <v>364</v>
      </c>
      <c r="E2730" s="2">
        <v>3</v>
      </c>
      <c r="F2730" s="3">
        <v>6</v>
      </c>
      <c r="G2730" s="2">
        <v>13</v>
      </c>
      <c r="H2730" s="3">
        <v>73</v>
      </c>
      <c r="I2730" s="68" t="str">
        <f>VLOOKUP(C2730,СПРАВОЧНИК!B:D,2,0)</f>
        <v>ЕВРОПА</v>
      </c>
      <c r="J2730" s="68" t="str">
        <f>VLOOKUP(C2730,СПРАВОЧНИК!B:D,3,0)</f>
        <v>ИНОМАРКИ</v>
      </c>
      <c r="K2730" s="69" t="str">
        <f>VLOOKUP(СВОД2023[[#This Row],[ФО]],СПРАВОЧНИК!H:P,2,0)</f>
        <v>Центральный ФО</v>
      </c>
    </row>
    <row r="2731" spans="1:11" x14ac:dyDescent="0.2">
      <c r="A2731" t="s">
        <v>649</v>
      </c>
      <c r="B2731" t="s">
        <v>645</v>
      </c>
      <c r="C2731" s="1" t="s">
        <v>359</v>
      </c>
      <c r="D2731" s="1" t="s">
        <v>365</v>
      </c>
      <c r="E2731" s="2">
        <v>39</v>
      </c>
      <c r="F2731" s="3">
        <v>12</v>
      </c>
      <c r="G2731" s="2">
        <v>103</v>
      </c>
      <c r="H2731" s="3">
        <v>153</v>
      </c>
      <c r="I2731" s="68" t="str">
        <f>VLOOKUP(C2731,СПРАВОЧНИК!B:D,2,0)</f>
        <v>ЕВРОПА</v>
      </c>
      <c r="J2731" s="68" t="str">
        <f>VLOOKUP(C2731,СПРАВОЧНИК!B:D,3,0)</f>
        <v>ИНОМАРКИ</v>
      </c>
      <c r="K2731" s="69" t="str">
        <f>VLOOKUP(СВОД2023[[#This Row],[ФО]],СПРАВОЧНИК!H:P,2,0)</f>
        <v>Центральный ФО</v>
      </c>
    </row>
    <row r="2732" spans="1:11" x14ac:dyDescent="0.2">
      <c r="A2732" t="s">
        <v>649</v>
      </c>
      <c r="B2732" t="s">
        <v>645</v>
      </c>
      <c r="C2732" s="1" t="s">
        <v>359</v>
      </c>
      <c r="D2732" s="1" t="s">
        <v>366</v>
      </c>
      <c r="E2732" s="2">
        <v>5</v>
      </c>
      <c r="F2732" s="3">
        <v>1</v>
      </c>
      <c r="G2732" s="2">
        <v>23</v>
      </c>
      <c r="H2732" s="3">
        <v>52</v>
      </c>
      <c r="I2732" s="68" t="str">
        <f>VLOOKUP(C2732,СПРАВОЧНИК!B:D,2,0)</f>
        <v>ЕВРОПА</v>
      </c>
      <c r="J2732" s="68" t="str">
        <f>VLOOKUP(C2732,СПРАВОЧНИК!B:D,3,0)</f>
        <v>ИНОМАРКИ</v>
      </c>
      <c r="K2732" s="69" t="str">
        <f>VLOOKUP(СВОД2023[[#This Row],[ФО]],СПРАВОЧНИК!H:P,2,0)</f>
        <v>Центральный ФО</v>
      </c>
    </row>
    <row r="2733" spans="1:11" x14ac:dyDescent="0.2">
      <c r="A2733" t="s">
        <v>649</v>
      </c>
      <c r="B2733" t="s">
        <v>645</v>
      </c>
      <c r="C2733" s="1" t="s">
        <v>367</v>
      </c>
      <c r="D2733" s="1" t="s">
        <v>368</v>
      </c>
      <c r="E2733" s="2"/>
      <c r="F2733" s="3"/>
      <c r="G2733" s="2">
        <v>3</v>
      </c>
      <c r="H2733" s="3"/>
      <c r="I2733" s="68" t="str">
        <f>VLOOKUP(C2733,СПРАВОЧНИК!B:D,2,0)</f>
        <v>КИТАЙ</v>
      </c>
      <c r="J2733" s="68" t="str">
        <f>VLOOKUP(C2733,СПРАВОЧНИК!B:D,3,0)</f>
        <v>ИНОМАРКИ</v>
      </c>
      <c r="K2733" s="69" t="str">
        <f>VLOOKUP(СВОД2023[[#This Row],[ФО]],СПРАВОЧНИК!H:P,2,0)</f>
        <v>Центральный ФО</v>
      </c>
    </row>
    <row r="2734" spans="1:11" x14ac:dyDescent="0.2">
      <c r="A2734" t="s">
        <v>649</v>
      </c>
      <c r="B2734" t="s">
        <v>645</v>
      </c>
      <c r="C2734" s="1" t="s">
        <v>369</v>
      </c>
      <c r="D2734" s="1" t="s">
        <v>370</v>
      </c>
      <c r="E2734" s="2"/>
      <c r="F2734" s="3"/>
      <c r="G2734" s="2">
        <v>1</v>
      </c>
      <c r="H2734" s="3"/>
      <c r="I2734" s="68" t="str">
        <f>VLOOKUP(C2734,СПРАВОЧНИК!B:D,2,0)</f>
        <v>ЯПОНИЯ</v>
      </c>
      <c r="J2734" s="68" t="str">
        <f>VLOOKUP(C2734,СПРАВОЧНИК!B:D,3,0)</f>
        <v>ИНОМАРКИ</v>
      </c>
      <c r="K2734" s="69" t="str">
        <f>VLOOKUP(СВОД2023[[#This Row],[ФО]],СПРАВОЧНИК!H:P,2,0)</f>
        <v>Центральный ФО</v>
      </c>
    </row>
    <row r="2735" spans="1:11" x14ac:dyDescent="0.2">
      <c r="A2735" t="s">
        <v>649</v>
      </c>
      <c r="B2735" t="s">
        <v>645</v>
      </c>
      <c r="C2735" s="1" t="s">
        <v>369</v>
      </c>
      <c r="D2735" s="1" t="s">
        <v>371</v>
      </c>
      <c r="E2735" s="2">
        <v>8</v>
      </c>
      <c r="F2735" s="3">
        <v>9</v>
      </c>
      <c r="G2735" s="2">
        <v>63</v>
      </c>
      <c r="H2735" s="3">
        <v>141</v>
      </c>
      <c r="I2735" s="68" t="str">
        <f>VLOOKUP(C2735,СПРАВОЧНИК!B:D,2,0)</f>
        <v>ЯПОНИЯ</v>
      </c>
      <c r="J2735" s="68" t="str">
        <f>VLOOKUP(C2735,СПРАВОЧНИК!B:D,3,0)</f>
        <v>ИНОМАРКИ</v>
      </c>
      <c r="K2735" s="69" t="str">
        <f>VLOOKUP(СВОД2023[[#This Row],[ФО]],СПРАВОЧНИК!H:P,2,0)</f>
        <v>Центральный ФО</v>
      </c>
    </row>
    <row r="2736" spans="1:11" x14ac:dyDescent="0.2">
      <c r="A2736" t="s">
        <v>649</v>
      </c>
      <c r="B2736" t="s">
        <v>645</v>
      </c>
      <c r="C2736" s="1" t="s">
        <v>369</v>
      </c>
      <c r="D2736" s="1" t="s">
        <v>372</v>
      </c>
      <c r="E2736" s="2">
        <v>4</v>
      </c>
      <c r="F2736" s="3">
        <v>2</v>
      </c>
      <c r="G2736" s="2">
        <v>46</v>
      </c>
      <c r="H2736" s="3">
        <v>35</v>
      </c>
      <c r="I2736" s="68" t="str">
        <f>VLOOKUP(C2736,СПРАВОЧНИК!B:D,2,0)</f>
        <v>ЯПОНИЯ</v>
      </c>
      <c r="J2736" s="68" t="str">
        <f>VLOOKUP(C2736,СПРАВОЧНИК!B:D,3,0)</f>
        <v>ИНОМАРКИ</v>
      </c>
      <c r="K2736" s="69" t="str">
        <f>VLOOKUP(СВОД2023[[#This Row],[ФО]],СПРАВОЧНИК!H:P,2,0)</f>
        <v>Центральный ФО</v>
      </c>
    </row>
    <row r="2737" spans="1:11" x14ac:dyDescent="0.2">
      <c r="A2737" t="s">
        <v>649</v>
      </c>
      <c r="B2737" t="s">
        <v>645</v>
      </c>
      <c r="C2737" s="1" t="s">
        <v>369</v>
      </c>
      <c r="D2737" s="1" t="s">
        <v>373</v>
      </c>
      <c r="E2737" s="2">
        <v>4</v>
      </c>
      <c r="F2737" s="3">
        <v>1</v>
      </c>
      <c r="G2737" s="2">
        <v>6</v>
      </c>
      <c r="H2737" s="3">
        <v>2</v>
      </c>
      <c r="I2737" s="68" t="str">
        <f>VLOOKUP(C2737,СПРАВОЧНИК!B:D,2,0)</f>
        <v>ЯПОНИЯ</v>
      </c>
      <c r="J2737" s="68" t="str">
        <f>VLOOKUP(C2737,СПРАВОЧНИК!B:D,3,0)</f>
        <v>ИНОМАРКИ</v>
      </c>
      <c r="K2737" s="69" t="str">
        <f>VLOOKUP(СВОД2023[[#This Row],[ФО]],СПРАВОЧНИК!H:P,2,0)</f>
        <v>Центральный ФО</v>
      </c>
    </row>
    <row r="2738" spans="1:11" x14ac:dyDescent="0.2">
      <c r="A2738" t="s">
        <v>649</v>
      </c>
      <c r="B2738" t="s">
        <v>645</v>
      </c>
      <c r="C2738" s="1" t="s">
        <v>369</v>
      </c>
      <c r="D2738" s="1" t="s">
        <v>374</v>
      </c>
      <c r="E2738" s="2"/>
      <c r="F2738" s="3"/>
      <c r="G2738" s="2">
        <v>1</v>
      </c>
      <c r="H2738" s="3"/>
      <c r="I2738" s="68" t="str">
        <f>VLOOKUP(C2738,СПРАВОЧНИК!B:D,2,0)</f>
        <v>ЯПОНИЯ</v>
      </c>
      <c r="J2738" s="68" t="str">
        <f>VLOOKUP(C2738,СПРАВОЧНИК!B:D,3,0)</f>
        <v>ИНОМАРКИ</v>
      </c>
      <c r="K2738" s="69" t="str">
        <f>VLOOKUP(СВОД2023[[#This Row],[ФО]],СПРАВОЧНИК!H:P,2,0)</f>
        <v>Центральный ФО</v>
      </c>
    </row>
    <row r="2739" spans="1:11" x14ac:dyDescent="0.2">
      <c r="A2739" t="s">
        <v>649</v>
      </c>
      <c r="B2739" t="s">
        <v>645</v>
      </c>
      <c r="C2739" s="1" t="s">
        <v>369</v>
      </c>
      <c r="D2739" s="1" t="s">
        <v>723</v>
      </c>
      <c r="E2739" s="2"/>
      <c r="F2739" s="3"/>
      <c r="G2739" s="2">
        <v>1</v>
      </c>
      <c r="H2739" s="3"/>
      <c r="I2739" s="68" t="str">
        <f>VLOOKUP(C2739,СПРАВОЧНИК!B:D,2,0)</f>
        <v>ЯПОНИЯ</v>
      </c>
      <c r="J2739" s="68" t="str">
        <f>VLOOKUP(C2739,СПРАВОЧНИК!B:D,3,0)</f>
        <v>ИНОМАРКИ</v>
      </c>
      <c r="K2739" s="69" t="str">
        <f>VLOOKUP(СВОД2023[[#This Row],[ФО]],СПРАВОЧНИК!H:P,2,0)</f>
        <v>Центральный ФО</v>
      </c>
    </row>
    <row r="2740" spans="1:11" x14ac:dyDescent="0.2">
      <c r="A2740" t="s">
        <v>649</v>
      </c>
      <c r="B2740" t="s">
        <v>645</v>
      </c>
      <c r="C2740" s="1" t="s">
        <v>369</v>
      </c>
      <c r="D2740" s="1" t="s">
        <v>375</v>
      </c>
      <c r="E2740" s="2">
        <v>1</v>
      </c>
      <c r="F2740" s="3"/>
      <c r="G2740" s="2">
        <v>3</v>
      </c>
      <c r="H2740" s="3">
        <v>1</v>
      </c>
      <c r="I2740" s="68" t="str">
        <f>VLOOKUP(C2740,СПРАВОЧНИК!B:D,2,0)</f>
        <v>ЯПОНИЯ</v>
      </c>
      <c r="J2740" s="68" t="str">
        <f>VLOOKUP(C2740,СПРАВОЧНИК!B:D,3,0)</f>
        <v>ИНОМАРКИ</v>
      </c>
      <c r="K2740" s="69" t="str">
        <f>VLOOKUP(СВОД2023[[#This Row],[ФО]],СПРАВОЧНИК!H:P,2,0)</f>
        <v>Центральный ФО</v>
      </c>
    </row>
    <row r="2741" spans="1:11" x14ac:dyDescent="0.2">
      <c r="A2741" t="s">
        <v>649</v>
      </c>
      <c r="B2741" t="s">
        <v>645</v>
      </c>
      <c r="C2741" s="1" t="s">
        <v>369</v>
      </c>
      <c r="D2741" s="1" t="s">
        <v>376</v>
      </c>
      <c r="E2741" s="2">
        <v>36</v>
      </c>
      <c r="F2741" s="3">
        <v>20</v>
      </c>
      <c r="G2741" s="2">
        <v>219</v>
      </c>
      <c r="H2741" s="3">
        <v>146</v>
      </c>
      <c r="I2741" s="68" t="str">
        <f>VLOOKUP(C2741,СПРАВОЧНИК!B:D,2,0)</f>
        <v>ЯПОНИЯ</v>
      </c>
      <c r="J2741" s="68" t="str">
        <f>VLOOKUP(C2741,СПРАВОЧНИК!B:D,3,0)</f>
        <v>ИНОМАРКИ</v>
      </c>
      <c r="K2741" s="69" t="str">
        <f>VLOOKUP(СВОД2023[[#This Row],[ФО]],СПРАВОЧНИК!H:P,2,0)</f>
        <v>Центральный ФО</v>
      </c>
    </row>
    <row r="2742" spans="1:11" x14ac:dyDescent="0.2">
      <c r="A2742" t="s">
        <v>649</v>
      </c>
      <c r="B2742" t="s">
        <v>645</v>
      </c>
      <c r="C2742" s="1" t="s">
        <v>369</v>
      </c>
      <c r="D2742" s="1" t="s">
        <v>377</v>
      </c>
      <c r="E2742" s="2">
        <v>10</v>
      </c>
      <c r="F2742" s="3">
        <v>7</v>
      </c>
      <c r="G2742" s="2">
        <v>63</v>
      </c>
      <c r="H2742" s="3">
        <v>141</v>
      </c>
      <c r="I2742" s="68" t="str">
        <f>VLOOKUP(C2742,СПРАВОЧНИК!B:D,2,0)</f>
        <v>ЯПОНИЯ</v>
      </c>
      <c r="J2742" s="68" t="str">
        <f>VLOOKUP(C2742,СПРАВОЧНИК!B:D,3,0)</f>
        <v>ИНОМАРКИ</v>
      </c>
      <c r="K2742" s="69" t="str">
        <f>VLOOKUP(СВОД2023[[#This Row],[ФО]],СПРАВОЧНИК!H:P,2,0)</f>
        <v>Центральный ФО</v>
      </c>
    </row>
    <row r="2743" spans="1:11" x14ac:dyDescent="0.2">
      <c r="A2743" t="s">
        <v>649</v>
      </c>
      <c r="B2743" t="s">
        <v>645</v>
      </c>
      <c r="C2743" s="1" t="s">
        <v>369</v>
      </c>
      <c r="D2743" s="1" t="s">
        <v>378</v>
      </c>
      <c r="E2743" s="2">
        <v>104</v>
      </c>
      <c r="F2743" s="3">
        <v>23</v>
      </c>
      <c r="G2743" s="2">
        <v>409</v>
      </c>
      <c r="H2743" s="3">
        <v>575</v>
      </c>
      <c r="I2743" s="68" t="str">
        <f>VLOOKUP(C2743,СПРАВОЧНИК!B:D,2,0)</f>
        <v>ЯПОНИЯ</v>
      </c>
      <c r="J2743" s="68" t="str">
        <f>VLOOKUP(C2743,СПРАВОЧНИК!B:D,3,0)</f>
        <v>ИНОМАРКИ</v>
      </c>
      <c r="K2743" s="69" t="str">
        <f>VLOOKUP(СВОД2023[[#This Row],[ФО]],СПРАВОЧНИК!H:P,2,0)</f>
        <v>Центральный ФО</v>
      </c>
    </row>
    <row r="2744" spans="1:11" x14ac:dyDescent="0.2">
      <c r="A2744" t="s">
        <v>649</v>
      </c>
      <c r="B2744" t="s">
        <v>645</v>
      </c>
      <c r="C2744" s="1" t="s">
        <v>369</v>
      </c>
      <c r="D2744" s="1" t="s">
        <v>379</v>
      </c>
      <c r="E2744" s="2"/>
      <c r="F2744" s="3">
        <v>2</v>
      </c>
      <c r="G2744" s="2">
        <v>1</v>
      </c>
      <c r="H2744" s="3">
        <v>21</v>
      </c>
      <c r="I2744" s="68" t="str">
        <f>VLOOKUP(C2744,СПРАВОЧНИК!B:D,2,0)</f>
        <v>ЯПОНИЯ</v>
      </c>
      <c r="J2744" s="68" t="str">
        <f>VLOOKUP(C2744,СПРАВОЧНИК!B:D,3,0)</f>
        <v>ИНОМАРКИ</v>
      </c>
      <c r="K2744" s="69" t="str">
        <f>VLOOKUP(СВОД2023[[#This Row],[ФО]],СПРАВОЧНИК!H:P,2,0)</f>
        <v>Центральный ФО</v>
      </c>
    </row>
    <row r="2745" spans="1:11" x14ac:dyDescent="0.2">
      <c r="A2745" t="s">
        <v>649</v>
      </c>
      <c r="B2745" t="s">
        <v>645</v>
      </c>
      <c r="C2745" s="1" t="s">
        <v>380</v>
      </c>
      <c r="D2745" s="1" t="s">
        <v>381</v>
      </c>
      <c r="E2745" s="2">
        <v>2</v>
      </c>
      <c r="F2745" s="3">
        <v>1</v>
      </c>
      <c r="G2745" s="2">
        <v>12</v>
      </c>
      <c r="H2745" s="3">
        <v>2</v>
      </c>
      <c r="I2745" s="68" t="str">
        <f>VLOOKUP(C2745,СПРАВОЧНИК!B:D,2,0)</f>
        <v>КИТАЙ</v>
      </c>
      <c r="J2745" s="68" t="str">
        <f>VLOOKUP(C2745,СПРАВОЧНИК!B:D,3,0)</f>
        <v>ИНОМАРКИ</v>
      </c>
      <c r="K2745" s="69" t="str">
        <f>VLOOKUP(СВОД2023[[#This Row],[ФО]],СПРАВОЧНИК!H:P,2,0)</f>
        <v>Центральный ФО</v>
      </c>
    </row>
    <row r="2746" spans="1:11" x14ac:dyDescent="0.2">
      <c r="A2746" t="s">
        <v>649</v>
      </c>
      <c r="B2746" t="s">
        <v>645</v>
      </c>
      <c r="C2746" s="1" t="s">
        <v>380</v>
      </c>
      <c r="D2746" s="1" t="s">
        <v>681</v>
      </c>
      <c r="E2746" s="2">
        <v>15</v>
      </c>
      <c r="F2746" s="3"/>
      <c r="G2746" s="2">
        <v>17</v>
      </c>
      <c r="H2746" s="3"/>
      <c r="I2746" s="68" t="str">
        <f>VLOOKUP(C2746,СПРАВОЧНИК!B:D,2,0)</f>
        <v>КИТАЙ</v>
      </c>
      <c r="J2746" s="68" t="str">
        <f>VLOOKUP(C2746,СПРАВОЧНИК!B:D,3,0)</f>
        <v>ИНОМАРКИ</v>
      </c>
      <c r="K2746" s="69" t="str">
        <f>VLOOKUP(СВОД2023[[#This Row],[ФО]],СПРАВОЧНИК!H:P,2,0)</f>
        <v>Центральный ФО</v>
      </c>
    </row>
    <row r="2747" spans="1:11" x14ac:dyDescent="0.2">
      <c r="A2747" t="s">
        <v>649</v>
      </c>
      <c r="B2747" t="s">
        <v>645</v>
      </c>
      <c r="C2747" s="1" t="s">
        <v>380</v>
      </c>
      <c r="D2747" s="1" t="s">
        <v>382</v>
      </c>
      <c r="E2747" s="2">
        <v>2</v>
      </c>
      <c r="F2747" s="3"/>
      <c r="G2747" s="2">
        <v>5</v>
      </c>
      <c r="H2747" s="3"/>
      <c r="I2747" s="68" t="str">
        <f>VLOOKUP(C2747,СПРАВОЧНИК!B:D,2,0)</f>
        <v>КИТАЙ</v>
      </c>
      <c r="J2747" s="68" t="str">
        <f>VLOOKUP(C2747,СПРАВОЧНИК!B:D,3,0)</f>
        <v>ИНОМАРКИ</v>
      </c>
      <c r="K2747" s="69" t="str">
        <f>VLOOKUP(СВОД2023[[#This Row],[ФО]],СПРАВОЧНИК!H:P,2,0)</f>
        <v>Центральный ФО</v>
      </c>
    </row>
    <row r="2748" spans="1:11" x14ac:dyDescent="0.2">
      <c r="A2748" t="s">
        <v>649</v>
      </c>
      <c r="B2748" t="s">
        <v>645</v>
      </c>
      <c r="C2748" s="1" t="s">
        <v>380</v>
      </c>
      <c r="D2748" s="1" t="s">
        <v>383</v>
      </c>
      <c r="E2748" s="2">
        <v>34</v>
      </c>
      <c r="F2748" s="3"/>
      <c r="G2748" s="2">
        <v>106</v>
      </c>
      <c r="H2748" s="3"/>
      <c r="I2748" s="68" t="str">
        <f>VLOOKUP(C2748,СПРАВОЧНИК!B:D,2,0)</f>
        <v>КИТАЙ</v>
      </c>
      <c r="J2748" s="68" t="str">
        <f>VLOOKUP(C2748,СПРАВОЧНИК!B:D,3,0)</f>
        <v>ИНОМАРКИ</v>
      </c>
      <c r="K2748" s="69" t="str">
        <f>VLOOKUP(СВОД2023[[#This Row],[ФО]],СПРАВОЧНИК!H:P,2,0)</f>
        <v>Центральный ФО</v>
      </c>
    </row>
    <row r="2749" spans="1:11" x14ac:dyDescent="0.2">
      <c r="A2749" t="s">
        <v>649</v>
      </c>
      <c r="B2749" t="s">
        <v>645</v>
      </c>
      <c r="C2749" s="1" t="s">
        <v>384</v>
      </c>
      <c r="D2749" s="1" t="s">
        <v>385</v>
      </c>
      <c r="E2749" s="2">
        <v>1</v>
      </c>
      <c r="F2749" s="3"/>
      <c r="G2749" s="2">
        <v>4</v>
      </c>
      <c r="H2749" s="3">
        <v>3</v>
      </c>
      <c r="I2749" s="68" t="str">
        <f>VLOOKUP(C2749,СПРАВОЧНИК!B:D,2,0)</f>
        <v>США</v>
      </c>
      <c r="J2749" s="68" t="str">
        <f>VLOOKUP(C2749,СПРАВОЧНИК!B:D,3,0)</f>
        <v>ИНОМАРКИ</v>
      </c>
      <c r="K2749" s="69" t="str">
        <f>VLOOKUP(СВОД2023[[#This Row],[ФО]],СПРАВОЧНИК!H:P,2,0)</f>
        <v>Центральный ФО</v>
      </c>
    </row>
    <row r="2750" spans="1:11" x14ac:dyDescent="0.2">
      <c r="A2750" t="s">
        <v>649</v>
      </c>
      <c r="B2750" t="s">
        <v>645</v>
      </c>
      <c r="C2750" s="1" t="s">
        <v>384</v>
      </c>
      <c r="D2750" s="1" t="s">
        <v>386</v>
      </c>
      <c r="E2750" s="2"/>
      <c r="F2750" s="3"/>
      <c r="G2750" s="2">
        <v>2</v>
      </c>
      <c r="H2750" s="3"/>
      <c r="I2750" s="68" t="str">
        <f>VLOOKUP(C2750,СПРАВОЧНИК!B:D,2,0)</f>
        <v>США</v>
      </c>
      <c r="J2750" s="68" t="str">
        <f>VLOOKUP(C2750,СПРАВОЧНИК!B:D,3,0)</f>
        <v>ИНОМАРКИ</v>
      </c>
      <c r="K2750" s="69" t="str">
        <f>VLOOKUP(СВОД2023[[#This Row],[ФО]],СПРАВОЧНИК!H:P,2,0)</f>
        <v>Центральный ФО</v>
      </c>
    </row>
    <row r="2751" spans="1:11" x14ac:dyDescent="0.2">
      <c r="A2751" t="s">
        <v>649</v>
      </c>
      <c r="B2751" t="s">
        <v>645</v>
      </c>
      <c r="C2751" s="1" t="s">
        <v>384</v>
      </c>
      <c r="D2751" s="1" t="s">
        <v>388</v>
      </c>
      <c r="E2751" s="2">
        <v>1</v>
      </c>
      <c r="F2751" s="3"/>
      <c r="G2751" s="2">
        <v>3</v>
      </c>
      <c r="H2751" s="3"/>
      <c r="I2751" s="68" t="str">
        <f>VLOOKUP(C2751,СПРАВОЧНИК!B:D,2,0)</f>
        <v>США</v>
      </c>
      <c r="J2751" s="68" t="str">
        <f>VLOOKUP(C2751,СПРАВОЧНИК!B:D,3,0)</f>
        <v>ИНОМАРКИ</v>
      </c>
      <c r="K2751" s="69" t="str">
        <f>VLOOKUP(СВОД2023[[#This Row],[ФО]],СПРАВОЧНИК!H:P,2,0)</f>
        <v>Центральный ФО</v>
      </c>
    </row>
    <row r="2752" spans="1:11" x14ac:dyDescent="0.2">
      <c r="A2752" t="s">
        <v>649</v>
      </c>
      <c r="B2752" t="s">
        <v>645</v>
      </c>
      <c r="C2752" s="1" t="s">
        <v>384</v>
      </c>
      <c r="D2752" s="1" t="s">
        <v>389</v>
      </c>
      <c r="E2752" s="2">
        <v>2</v>
      </c>
      <c r="F2752" s="3"/>
      <c r="G2752" s="2">
        <v>6</v>
      </c>
      <c r="H2752" s="3">
        <v>2</v>
      </c>
      <c r="I2752" s="68" t="str">
        <f>VLOOKUP(C2752,СПРАВОЧНИК!B:D,2,0)</f>
        <v>США</v>
      </c>
      <c r="J2752" s="68" t="str">
        <f>VLOOKUP(C2752,СПРАВОЧНИК!B:D,3,0)</f>
        <v>ИНОМАРКИ</v>
      </c>
      <c r="K2752" s="69" t="str">
        <f>VLOOKUP(СВОД2023[[#This Row],[ФО]],СПРАВОЧНИК!H:P,2,0)</f>
        <v>Центральный ФО</v>
      </c>
    </row>
    <row r="2753" spans="1:11" x14ac:dyDescent="0.2">
      <c r="A2753" t="s">
        <v>649</v>
      </c>
      <c r="B2753" t="s">
        <v>645</v>
      </c>
      <c r="C2753" s="1" t="s">
        <v>912</v>
      </c>
      <c r="D2753" s="1" t="s">
        <v>1094</v>
      </c>
      <c r="E2753" s="2"/>
      <c r="F2753" s="3">
        <v>1</v>
      </c>
      <c r="G2753" s="2"/>
      <c r="H2753" s="3">
        <v>1</v>
      </c>
      <c r="I2753" s="68" t="str">
        <f>VLOOKUP(C2753,СПРАВОЧНИК!B:D,2,0)</f>
        <v>КИТАЙ</v>
      </c>
      <c r="J2753" s="68" t="str">
        <f>VLOOKUP(C2753,СПРАВОЧНИК!B:D,3,0)</f>
        <v>ИНОМАРКИ</v>
      </c>
      <c r="K2753" s="69" t="str">
        <f>VLOOKUP(СВОД2023[[#This Row],[ФО]],СПРАВОЧНИК!H:P,2,0)</f>
        <v>Центральный ФО</v>
      </c>
    </row>
    <row r="2754" spans="1:11" x14ac:dyDescent="0.2">
      <c r="A2754" t="s">
        <v>649</v>
      </c>
      <c r="B2754" t="s">
        <v>645</v>
      </c>
      <c r="C2754" s="1" t="s">
        <v>911</v>
      </c>
      <c r="D2754" s="1" t="s">
        <v>1095</v>
      </c>
      <c r="E2754" s="2">
        <v>1</v>
      </c>
      <c r="F2754" s="3"/>
      <c r="G2754" s="2">
        <v>1</v>
      </c>
      <c r="H2754" s="3"/>
      <c r="I2754" s="68" t="str">
        <f>VLOOKUP(C2754,СПРАВОЧНИК!B:D,2,0)</f>
        <v>КИТАЙ</v>
      </c>
      <c r="J2754" s="68" t="str">
        <f>VLOOKUP(C2754,СПРАВОЧНИК!B:D,3,0)</f>
        <v>ИНОМАРКИ</v>
      </c>
      <c r="K2754" s="69" t="str">
        <f>VLOOKUP(СВОД2023[[#This Row],[ФО]],СПРАВОЧНИК!H:P,2,0)</f>
        <v>Центральный ФО</v>
      </c>
    </row>
    <row r="2755" spans="1:11" x14ac:dyDescent="0.2">
      <c r="A2755" t="s">
        <v>649</v>
      </c>
      <c r="B2755" t="s">
        <v>645</v>
      </c>
      <c r="C2755" s="1" t="s">
        <v>724</v>
      </c>
      <c r="D2755" s="1" t="s">
        <v>725</v>
      </c>
      <c r="E2755" s="2"/>
      <c r="F2755" s="3"/>
      <c r="G2755" s="2">
        <v>1</v>
      </c>
      <c r="H2755" s="3"/>
      <c r="I2755" s="68" t="str">
        <f>VLOOKUP(C2755,СПРАВОЧНИК!B:D,2,0)</f>
        <v>КИТАЙ</v>
      </c>
      <c r="J2755" s="68" t="str">
        <f>VLOOKUP(C2755,СПРАВОЧНИК!B:D,3,0)</f>
        <v>ИНОМАРКИ</v>
      </c>
      <c r="K2755" s="69" t="str">
        <f>VLOOKUP(СВОД2023[[#This Row],[ФО]],СПРАВОЧНИК!H:P,2,0)</f>
        <v>Центральный ФО</v>
      </c>
    </row>
    <row r="2756" spans="1:11" x14ac:dyDescent="0.2">
      <c r="A2756" t="s">
        <v>649</v>
      </c>
      <c r="B2756" t="s">
        <v>645</v>
      </c>
      <c r="C2756" s="1" t="s">
        <v>724</v>
      </c>
      <c r="D2756" s="1" t="s">
        <v>1019</v>
      </c>
      <c r="E2756" s="2">
        <v>9</v>
      </c>
      <c r="F2756" s="3"/>
      <c r="G2756" s="2">
        <v>9</v>
      </c>
      <c r="H2756" s="3"/>
      <c r="I2756" s="68" t="str">
        <f>VLOOKUP(C2756,СПРАВОЧНИК!B:D,2,0)</f>
        <v>КИТАЙ</v>
      </c>
      <c r="J2756" s="68" t="str">
        <f>VLOOKUP(C2756,СПРАВОЧНИК!B:D,3,0)</f>
        <v>ИНОМАРКИ</v>
      </c>
      <c r="K2756" s="69" t="str">
        <f>VLOOKUP(СВОД2023[[#This Row],[ФО]],СПРАВОЧНИК!H:P,2,0)</f>
        <v>Центральный ФО</v>
      </c>
    </row>
    <row r="2757" spans="1:11" x14ac:dyDescent="0.2">
      <c r="A2757" t="s">
        <v>649</v>
      </c>
      <c r="B2757" t="s">
        <v>645</v>
      </c>
      <c r="C2757" s="1" t="s">
        <v>724</v>
      </c>
      <c r="D2757" s="1" t="s">
        <v>726</v>
      </c>
      <c r="E2757" s="2"/>
      <c r="F2757" s="3"/>
      <c r="G2757" s="2">
        <v>2</v>
      </c>
      <c r="H2757" s="3"/>
      <c r="I2757" s="68" t="str">
        <f>VLOOKUP(C2757,СПРАВОЧНИК!B:D,2,0)</f>
        <v>КИТАЙ</v>
      </c>
      <c r="J2757" s="68" t="str">
        <f>VLOOKUP(C2757,СПРАВОЧНИК!B:D,3,0)</f>
        <v>ИНОМАРКИ</v>
      </c>
      <c r="K2757" s="69" t="str">
        <f>VLOOKUP(СВОД2023[[#This Row],[ФО]],СПРАВОЧНИК!H:P,2,0)</f>
        <v>Центральный ФО</v>
      </c>
    </row>
    <row r="2758" spans="1:11" x14ac:dyDescent="0.2">
      <c r="A2758" t="s">
        <v>649</v>
      </c>
      <c r="B2758" t="s">
        <v>645</v>
      </c>
      <c r="C2758" s="1" t="s">
        <v>694</v>
      </c>
      <c r="D2758" s="1" t="s">
        <v>695</v>
      </c>
      <c r="E2758" s="2">
        <v>2</v>
      </c>
      <c r="F2758" s="3"/>
      <c r="G2758" s="2">
        <v>5</v>
      </c>
      <c r="H2758" s="3"/>
      <c r="I2758" s="68" t="str">
        <f>VLOOKUP(C2758,СПРАВОЧНИК!B:D,2,0)</f>
        <v>КИТАЙ</v>
      </c>
      <c r="J2758" s="68" t="str">
        <f>VLOOKUP(C2758,СПРАВОЧНИК!B:D,3,0)</f>
        <v>ИНОМАРКИ</v>
      </c>
      <c r="K2758" s="69" t="str">
        <f>VLOOKUP(СВОД2023[[#This Row],[ФО]],СПРАВОЧНИК!H:P,2,0)</f>
        <v>Центральный ФО</v>
      </c>
    </row>
    <row r="2759" spans="1:11" x14ac:dyDescent="0.2">
      <c r="A2759" t="s">
        <v>649</v>
      </c>
      <c r="B2759" t="s">
        <v>645</v>
      </c>
      <c r="C2759" s="1" t="s">
        <v>694</v>
      </c>
      <c r="D2759" s="1" t="s">
        <v>696</v>
      </c>
      <c r="E2759" s="2">
        <v>6</v>
      </c>
      <c r="F2759" s="3"/>
      <c r="G2759" s="2">
        <v>13</v>
      </c>
      <c r="H2759" s="3"/>
      <c r="I2759" s="68" t="str">
        <f>VLOOKUP(C2759,СПРАВОЧНИК!B:D,2,0)</f>
        <v>КИТАЙ</v>
      </c>
      <c r="J2759" s="68" t="str">
        <f>VLOOKUP(C2759,СПРАВОЧНИК!B:D,3,0)</f>
        <v>ИНОМАРКИ</v>
      </c>
      <c r="K2759" s="69" t="str">
        <f>VLOOKUP(СВОД2023[[#This Row],[ФО]],СПРАВОЧНИК!H:P,2,0)</f>
        <v>Центральный ФО</v>
      </c>
    </row>
    <row r="2760" spans="1:11" x14ac:dyDescent="0.2">
      <c r="A2760" t="s">
        <v>649</v>
      </c>
      <c r="B2760" t="s">
        <v>645</v>
      </c>
      <c r="C2760" s="1" t="s">
        <v>390</v>
      </c>
      <c r="D2760" s="1" t="s">
        <v>391</v>
      </c>
      <c r="E2760" s="2">
        <v>1</v>
      </c>
      <c r="F2760" s="3"/>
      <c r="G2760" s="2">
        <v>8</v>
      </c>
      <c r="H2760" s="3"/>
      <c r="I2760" s="68" t="str">
        <f>VLOOKUP(C2760,СПРАВОЧНИК!B:D,2,0)</f>
        <v>ЕВРОПА</v>
      </c>
      <c r="J2760" s="68" t="str">
        <f>VLOOKUP(C2760,СПРАВОЧНИК!B:D,3,0)</f>
        <v>ИНОМАРКИ</v>
      </c>
      <c r="K2760" s="69" t="str">
        <f>VLOOKUP(СВОД2023[[#This Row],[ФО]],СПРАВОЧНИК!H:P,2,0)</f>
        <v>Центральный ФО</v>
      </c>
    </row>
    <row r="2761" spans="1:11" x14ac:dyDescent="0.2">
      <c r="A2761" t="s">
        <v>649</v>
      </c>
      <c r="B2761" t="s">
        <v>645</v>
      </c>
      <c r="C2761" s="1" t="s">
        <v>390</v>
      </c>
      <c r="D2761" s="1" t="s">
        <v>392</v>
      </c>
      <c r="E2761" s="2">
        <v>2</v>
      </c>
      <c r="F2761" s="3">
        <v>2</v>
      </c>
      <c r="G2761" s="2">
        <v>9</v>
      </c>
      <c r="H2761" s="3">
        <v>42</v>
      </c>
      <c r="I2761" s="68" t="str">
        <f>VLOOKUP(C2761,СПРАВОЧНИК!B:D,2,0)</f>
        <v>ЕВРОПА</v>
      </c>
      <c r="J2761" s="68" t="str">
        <f>VLOOKUP(C2761,СПРАВОЧНИК!B:D,3,0)</f>
        <v>ИНОМАРКИ</v>
      </c>
      <c r="K2761" s="69" t="str">
        <f>VLOOKUP(СВОД2023[[#This Row],[ФО]],СПРАВОЧНИК!H:P,2,0)</f>
        <v>Центральный ФО</v>
      </c>
    </row>
    <row r="2762" spans="1:11" x14ac:dyDescent="0.2">
      <c r="A2762" t="s">
        <v>649</v>
      </c>
      <c r="B2762" t="s">
        <v>645</v>
      </c>
      <c r="C2762" s="1" t="s">
        <v>393</v>
      </c>
      <c r="D2762" s="1" t="s">
        <v>394</v>
      </c>
      <c r="E2762" s="2">
        <v>71</v>
      </c>
      <c r="F2762" s="3"/>
      <c r="G2762" s="2">
        <v>136</v>
      </c>
      <c r="H2762" s="3"/>
      <c r="I2762" s="68" t="str">
        <f>VLOOKUP(C2762,СПРАВОЧНИК!B:D,2,0)</f>
        <v>ЯПОНИЯ</v>
      </c>
      <c r="J2762" s="68" t="str">
        <f>VLOOKUP(C2762,СПРАВОЧНИК!B:D,3,0)</f>
        <v>ИНОМАРКИ</v>
      </c>
      <c r="K2762" s="69" t="str">
        <f>VLOOKUP(СВОД2023[[#This Row],[ФО]],СПРАВОЧНИК!H:P,2,0)</f>
        <v>Центральный ФО</v>
      </c>
    </row>
    <row r="2763" spans="1:11" x14ac:dyDescent="0.2">
      <c r="A2763" t="s">
        <v>649</v>
      </c>
      <c r="B2763" t="s">
        <v>645</v>
      </c>
      <c r="C2763" s="1" t="s">
        <v>393</v>
      </c>
      <c r="D2763" s="1" t="s">
        <v>395</v>
      </c>
      <c r="E2763" s="2">
        <v>1</v>
      </c>
      <c r="F2763" s="3"/>
      <c r="G2763" s="2">
        <v>3</v>
      </c>
      <c r="H2763" s="3"/>
      <c r="I2763" s="68" t="str">
        <f>VLOOKUP(C2763,СПРАВОЧНИК!B:D,2,0)</f>
        <v>ЯПОНИЯ</v>
      </c>
      <c r="J2763" s="68" t="str">
        <f>VLOOKUP(C2763,СПРАВОЧНИК!B:D,3,0)</f>
        <v>ИНОМАРКИ</v>
      </c>
      <c r="K2763" s="69" t="str">
        <f>VLOOKUP(СВОД2023[[#This Row],[ФО]],СПРАВОЧНИК!H:P,2,0)</f>
        <v>Центральный ФО</v>
      </c>
    </row>
    <row r="2764" spans="1:11" x14ac:dyDescent="0.2">
      <c r="A2764" t="s">
        <v>649</v>
      </c>
      <c r="B2764" t="s">
        <v>645</v>
      </c>
      <c r="C2764" s="1" t="s">
        <v>393</v>
      </c>
      <c r="D2764" s="1" t="s">
        <v>396</v>
      </c>
      <c r="E2764" s="2">
        <v>5</v>
      </c>
      <c r="F2764" s="3">
        <v>1</v>
      </c>
      <c r="G2764" s="2">
        <v>31</v>
      </c>
      <c r="H2764" s="3">
        <v>5</v>
      </c>
      <c r="I2764" s="68" t="str">
        <f>VLOOKUP(C2764,СПРАВОЧНИК!B:D,2,0)</f>
        <v>ЯПОНИЯ</v>
      </c>
      <c r="J2764" s="68" t="str">
        <f>VLOOKUP(C2764,СПРАВОЧНИК!B:D,3,0)</f>
        <v>ИНОМАРКИ</v>
      </c>
      <c r="K2764" s="69" t="str">
        <f>VLOOKUP(СВОД2023[[#This Row],[ФО]],СПРАВОЧНИК!H:P,2,0)</f>
        <v>Центральный ФО</v>
      </c>
    </row>
    <row r="2765" spans="1:11" x14ac:dyDescent="0.2">
      <c r="A2765" t="s">
        <v>649</v>
      </c>
      <c r="B2765" t="s">
        <v>645</v>
      </c>
      <c r="C2765" s="1" t="s">
        <v>393</v>
      </c>
      <c r="D2765" s="1" t="s">
        <v>397</v>
      </c>
      <c r="E2765" s="2">
        <v>103</v>
      </c>
      <c r="F2765" s="3">
        <v>171</v>
      </c>
      <c r="G2765" s="2">
        <v>658</v>
      </c>
      <c r="H2765" s="3">
        <v>2479</v>
      </c>
      <c r="I2765" s="68" t="str">
        <f>VLOOKUP(C2765,СПРАВОЧНИК!B:D,2,0)</f>
        <v>ЯПОНИЯ</v>
      </c>
      <c r="J2765" s="68" t="str">
        <f>VLOOKUP(C2765,СПРАВОЧНИК!B:D,3,0)</f>
        <v>ИНОМАРКИ</v>
      </c>
      <c r="K2765" s="69" t="str">
        <f>VLOOKUP(СВОД2023[[#This Row],[ФО]],СПРАВОЧНИК!H:P,2,0)</f>
        <v>Центральный ФО</v>
      </c>
    </row>
    <row r="2766" spans="1:11" x14ac:dyDescent="0.2">
      <c r="A2766" t="s">
        <v>649</v>
      </c>
      <c r="B2766" t="s">
        <v>645</v>
      </c>
      <c r="C2766" s="1" t="s">
        <v>393</v>
      </c>
      <c r="D2766" s="1" t="s">
        <v>727</v>
      </c>
      <c r="E2766" s="2"/>
      <c r="F2766" s="3"/>
      <c r="G2766" s="2">
        <v>1</v>
      </c>
      <c r="H2766" s="3"/>
      <c r="I2766" s="68" t="str">
        <f>VLOOKUP(C2766,СПРАВОЧНИК!B:D,2,0)</f>
        <v>ЯПОНИЯ</v>
      </c>
      <c r="J2766" s="68" t="str">
        <f>VLOOKUP(C2766,СПРАВОЧНИК!B:D,3,0)</f>
        <v>ИНОМАРКИ</v>
      </c>
      <c r="K2766" s="69" t="str">
        <f>VLOOKUP(СВОД2023[[#This Row],[ФО]],СПРАВОЧНИК!H:P,2,0)</f>
        <v>Центральный ФО</v>
      </c>
    </row>
    <row r="2767" spans="1:11" x14ac:dyDescent="0.2">
      <c r="A2767" t="s">
        <v>649</v>
      </c>
      <c r="B2767" t="s">
        <v>645</v>
      </c>
      <c r="C2767" s="1" t="s">
        <v>393</v>
      </c>
      <c r="D2767" s="1" t="s">
        <v>398</v>
      </c>
      <c r="E2767" s="2"/>
      <c r="F2767" s="3"/>
      <c r="G2767" s="2">
        <v>2</v>
      </c>
      <c r="H2767" s="3"/>
      <c r="I2767" s="68" t="str">
        <f>VLOOKUP(C2767,СПРАВОЧНИК!B:D,2,0)</f>
        <v>ЯПОНИЯ</v>
      </c>
      <c r="J2767" s="68" t="str">
        <f>VLOOKUP(C2767,СПРАВОЧНИК!B:D,3,0)</f>
        <v>ИНОМАРКИ</v>
      </c>
      <c r="K2767" s="69" t="str">
        <f>VLOOKUP(СВОД2023[[#This Row],[ФО]],СПРАВОЧНИК!H:P,2,0)</f>
        <v>Центральный ФО</v>
      </c>
    </row>
    <row r="2768" spans="1:11" x14ac:dyDescent="0.2">
      <c r="A2768" t="s">
        <v>649</v>
      </c>
      <c r="B2768" t="s">
        <v>645</v>
      </c>
      <c r="C2768" s="1" t="s">
        <v>393</v>
      </c>
      <c r="D2768" s="1" t="s">
        <v>399</v>
      </c>
      <c r="E2768" s="2">
        <v>5</v>
      </c>
      <c r="F2768" s="3"/>
      <c r="G2768" s="2">
        <v>5</v>
      </c>
      <c r="H2768" s="3"/>
      <c r="I2768" s="68" t="str">
        <f>VLOOKUP(C2768,СПРАВОЧНИК!B:D,2,0)</f>
        <v>ЯПОНИЯ</v>
      </c>
      <c r="J2768" s="68" t="str">
        <f>VLOOKUP(C2768,СПРАВОЧНИК!B:D,3,0)</f>
        <v>ИНОМАРКИ</v>
      </c>
      <c r="K2768" s="69" t="str">
        <f>VLOOKUP(СВОД2023[[#This Row],[ФО]],СПРАВОЧНИК!H:P,2,0)</f>
        <v>Центральный ФО</v>
      </c>
    </row>
    <row r="2769" spans="1:11" x14ac:dyDescent="0.2">
      <c r="A2769" t="s">
        <v>649</v>
      </c>
      <c r="B2769" t="s">
        <v>645</v>
      </c>
      <c r="C2769" s="1" t="s">
        <v>393</v>
      </c>
      <c r="D2769" s="1" t="s">
        <v>400</v>
      </c>
      <c r="E2769" s="2">
        <v>17</v>
      </c>
      <c r="F2769" s="3">
        <v>21</v>
      </c>
      <c r="G2769" s="2">
        <v>91</v>
      </c>
      <c r="H2769" s="3">
        <v>273</v>
      </c>
      <c r="I2769" s="68" t="str">
        <f>VLOOKUP(C2769,СПРАВОЧНИК!B:D,2,0)</f>
        <v>ЯПОНИЯ</v>
      </c>
      <c r="J2769" s="68" t="str">
        <f>VLOOKUP(C2769,СПРАВОЧНИК!B:D,3,0)</f>
        <v>ИНОМАРКИ</v>
      </c>
      <c r="K2769" s="69" t="str">
        <f>VLOOKUP(СВОД2023[[#This Row],[ФО]],СПРАВОЧНИК!H:P,2,0)</f>
        <v>Центральный ФО</v>
      </c>
    </row>
    <row r="2770" spans="1:11" x14ac:dyDescent="0.2">
      <c r="A2770" t="s">
        <v>649</v>
      </c>
      <c r="B2770" t="s">
        <v>645</v>
      </c>
      <c r="C2770" s="1" t="s">
        <v>393</v>
      </c>
      <c r="D2770" s="1" t="s">
        <v>402</v>
      </c>
      <c r="E2770" s="2"/>
      <c r="F2770" s="3"/>
      <c r="G2770" s="2">
        <v>1</v>
      </c>
      <c r="H2770" s="3"/>
      <c r="I2770" s="68" t="str">
        <f>VLOOKUP(C2770,СПРАВОЧНИК!B:D,2,0)</f>
        <v>ЯПОНИЯ</v>
      </c>
      <c r="J2770" s="68" t="str">
        <f>VLOOKUP(C2770,СПРАВОЧНИК!B:D,3,0)</f>
        <v>ИНОМАРКИ</v>
      </c>
      <c r="K2770" s="69" t="str">
        <f>VLOOKUP(СВОД2023[[#This Row],[ФО]],СПРАВОЧНИК!H:P,2,0)</f>
        <v>Центральный ФО</v>
      </c>
    </row>
    <row r="2771" spans="1:11" x14ac:dyDescent="0.2">
      <c r="A2771" t="s">
        <v>649</v>
      </c>
      <c r="B2771" t="s">
        <v>645</v>
      </c>
      <c r="C2771" s="1" t="s">
        <v>393</v>
      </c>
      <c r="D2771" s="1" t="s">
        <v>403</v>
      </c>
      <c r="E2771" s="2">
        <v>7</v>
      </c>
      <c r="F2771" s="3">
        <v>3</v>
      </c>
      <c r="G2771" s="2">
        <v>27</v>
      </c>
      <c r="H2771" s="3">
        <v>6</v>
      </c>
      <c r="I2771" s="68" t="str">
        <f>VLOOKUP(C2771,СПРАВОЧНИК!B:D,2,0)</f>
        <v>ЯПОНИЯ</v>
      </c>
      <c r="J2771" s="68" t="str">
        <f>VLOOKUP(C2771,СПРАВОЧНИК!B:D,3,0)</f>
        <v>ИНОМАРКИ</v>
      </c>
      <c r="K2771" s="69" t="str">
        <f>VLOOKUP(СВОД2023[[#This Row],[ФО]],СПРАВОЧНИК!H:P,2,0)</f>
        <v>Центральный ФО</v>
      </c>
    </row>
    <row r="2772" spans="1:11" x14ac:dyDescent="0.2">
      <c r="A2772" t="s">
        <v>649</v>
      </c>
      <c r="B2772" t="s">
        <v>645</v>
      </c>
      <c r="C2772" s="1" t="s">
        <v>393</v>
      </c>
      <c r="D2772" s="1" t="s">
        <v>404</v>
      </c>
      <c r="E2772" s="2">
        <v>3</v>
      </c>
      <c r="F2772" s="3">
        <v>63</v>
      </c>
      <c r="G2772" s="2">
        <v>57</v>
      </c>
      <c r="H2772" s="3">
        <v>570</v>
      </c>
      <c r="I2772" s="68" t="str">
        <f>VLOOKUP(C2772,СПРАВОЧНИК!B:D,2,0)</f>
        <v>ЯПОНИЯ</v>
      </c>
      <c r="J2772" s="68" t="str">
        <f>VLOOKUP(C2772,СПРАВОЧНИК!B:D,3,0)</f>
        <v>ИНОМАРКИ</v>
      </c>
      <c r="K2772" s="69" t="str">
        <f>VLOOKUP(СВОД2023[[#This Row],[ФО]],СПРАВОЧНИК!H:P,2,0)</f>
        <v>Центральный ФО</v>
      </c>
    </row>
    <row r="2773" spans="1:11" x14ac:dyDescent="0.2">
      <c r="A2773" t="s">
        <v>649</v>
      </c>
      <c r="B2773" t="s">
        <v>645</v>
      </c>
      <c r="C2773" s="1" t="s">
        <v>393</v>
      </c>
      <c r="D2773" s="1" t="s">
        <v>405</v>
      </c>
      <c r="E2773" s="2">
        <v>94</v>
      </c>
      <c r="F2773" s="3"/>
      <c r="G2773" s="2">
        <v>298</v>
      </c>
      <c r="H2773" s="3"/>
      <c r="I2773" s="68" t="str">
        <f>VLOOKUP(C2773,СПРАВОЧНИК!B:D,2,0)</f>
        <v>ЯПОНИЯ</v>
      </c>
      <c r="J2773" s="68" t="str">
        <f>VLOOKUP(C2773,СПРАВОЧНИК!B:D,3,0)</f>
        <v>ИНОМАРКИ</v>
      </c>
      <c r="K2773" s="69" t="str">
        <f>VLOOKUP(СВОД2023[[#This Row],[ФО]],СПРАВОЧНИК!H:P,2,0)</f>
        <v>Центральный ФО</v>
      </c>
    </row>
    <row r="2774" spans="1:11" x14ac:dyDescent="0.2">
      <c r="A2774" t="s">
        <v>649</v>
      </c>
      <c r="B2774" t="s">
        <v>645</v>
      </c>
      <c r="C2774" s="1" t="s">
        <v>393</v>
      </c>
      <c r="D2774" s="1" t="s">
        <v>407</v>
      </c>
      <c r="E2774" s="2"/>
      <c r="F2774" s="3">
        <v>1</v>
      </c>
      <c r="G2774" s="2"/>
      <c r="H2774" s="3">
        <v>18</v>
      </c>
      <c r="I2774" s="68" t="str">
        <f>VLOOKUP(C2774,СПРАВОЧНИК!B:D,2,0)</f>
        <v>ЯПОНИЯ</v>
      </c>
      <c r="J2774" s="68" t="str">
        <f>VLOOKUP(C2774,СПРАВОЧНИК!B:D,3,0)</f>
        <v>ИНОМАРКИ</v>
      </c>
      <c r="K2774" s="69" t="str">
        <f>VLOOKUP(СВОД2023[[#This Row],[ФО]],СПРАВОЧНИК!H:P,2,0)</f>
        <v>Центральный ФО</v>
      </c>
    </row>
    <row r="2775" spans="1:11" x14ac:dyDescent="0.2">
      <c r="A2775" t="s">
        <v>649</v>
      </c>
      <c r="B2775" t="s">
        <v>645</v>
      </c>
      <c r="C2775" s="1" t="s">
        <v>393</v>
      </c>
      <c r="D2775" s="1" t="s">
        <v>408</v>
      </c>
      <c r="E2775" s="2"/>
      <c r="F2775" s="3"/>
      <c r="G2775" s="2">
        <v>1</v>
      </c>
      <c r="H2775" s="3">
        <v>1</v>
      </c>
      <c r="I2775" s="68" t="str">
        <f>VLOOKUP(C2775,СПРАВОЧНИК!B:D,2,0)</f>
        <v>ЯПОНИЯ</v>
      </c>
      <c r="J2775" s="68" t="str">
        <f>VLOOKUP(C2775,СПРАВОЧНИК!B:D,3,0)</f>
        <v>ИНОМАРКИ</v>
      </c>
      <c r="K2775" s="69" t="str">
        <f>VLOOKUP(СВОД2023[[#This Row],[ФО]],СПРАВОЧНИК!H:P,2,0)</f>
        <v>Центральный ФО</v>
      </c>
    </row>
    <row r="2776" spans="1:11" x14ac:dyDescent="0.2">
      <c r="A2776" t="s">
        <v>649</v>
      </c>
      <c r="B2776" t="s">
        <v>645</v>
      </c>
      <c r="C2776" s="1" t="s">
        <v>409</v>
      </c>
      <c r="D2776" s="1" t="s">
        <v>410</v>
      </c>
      <c r="E2776" s="2"/>
      <c r="F2776" s="3"/>
      <c r="G2776" s="2">
        <v>1</v>
      </c>
      <c r="H2776" s="3"/>
      <c r="I2776" s="68" t="str">
        <f>VLOOKUP(C2776,СПРАВОЧНИК!B:D,2,0)</f>
        <v>ЕВРОПА</v>
      </c>
      <c r="J2776" s="68" t="str">
        <f>VLOOKUP(C2776,СПРАВОЧНИК!B:D,3,0)</f>
        <v>ИНОМАРКИ</v>
      </c>
      <c r="K2776" s="69" t="str">
        <f>VLOOKUP(СВОД2023[[#This Row],[ФО]],СПРАВОЧНИК!H:P,2,0)</f>
        <v>Центральный ФО</v>
      </c>
    </row>
    <row r="2777" spans="1:11" x14ac:dyDescent="0.2">
      <c r="A2777" t="s">
        <v>649</v>
      </c>
      <c r="B2777" t="s">
        <v>645</v>
      </c>
      <c r="C2777" s="1" t="s">
        <v>409</v>
      </c>
      <c r="D2777" s="1" t="s">
        <v>1096</v>
      </c>
      <c r="E2777" s="2">
        <v>1</v>
      </c>
      <c r="F2777" s="3"/>
      <c r="G2777" s="2">
        <v>1</v>
      </c>
      <c r="H2777" s="3"/>
      <c r="I2777" s="68" t="str">
        <f>VLOOKUP(C2777,СПРАВОЧНИК!B:D,2,0)</f>
        <v>ЕВРОПА</v>
      </c>
      <c r="J2777" s="68" t="str">
        <f>VLOOKUP(C2777,СПРАВОЧНИК!B:D,3,0)</f>
        <v>ИНОМАРКИ</v>
      </c>
      <c r="K2777" s="69" t="str">
        <f>VLOOKUP(СВОД2023[[#This Row],[ФО]],СПРАВОЧНИК!H:P,2,0)</f>
        <v>Центральный ФО</v>
      </c>
    </row>
    <row r="2778" spans="1:11" x14ac:dyDescent="0.2">
      <c r="A2778" t="s">
        <v>649</v>
      </c>
      <c r="B2778" t="s">
        <v>645</v>
      </c>
      <c r="C2778" s="1" t="s">
        <v>411</v>
      </c>
      <c r="D2778" s="1" t="s">
        <v>412</v>
      </c>
      <c r="E2778" s="2">
        <v>3</v>
      </c>
      <c r="F2778" s="3">
        <v>2</v>
      </c>
      <c r="G2778" s="2">
        <v>8</v>
      </c>
      <c r="H2778" s="3">
        <v>31</v>
      </c>
      <c r="I2778" s="68" t="str">
        <f>VLOOKUP(C2778,СПРАВОЧНИК!B:D,2,0)</f>
        <v>ЕВРОПА</v>
      </c>
      <c r="J2778" s="68" t="str">
        <f>VLOOKUP(C2778,СПРАВОЧНИК!B:D,3,0)</f>
        <v>ИНОМАРКИ</v>
      </c>
      <c r="K2778" s="69" t="str">
        <f>VLOOKUP(СВОД2023[[#This Row],[ФО]],СПРАВОЧНИК!H:P,2,0)</f>
        <v>Центральный ФО</v>
      </c>
    </row>
    <row r="2779" spans="1:11" x14ac:dyDescent="0.2">
      <c r="A2779" t="s">
        <v>649</v>
      </c>
      <c r="B2779" t="s">
        <v>645</v>
      </c>
      <c r="C2779" s="1" t="s">
        <v>411</v>
      </c>
      <c r="D2779" s="1" t="s">
        <v>413</v>
      </c>
      <c r="E2779" s="2">
        <v>2</v>
      </c>
      <c r="F2779" s="3">
        <v>4</v>
      </c>
      <c r="G2779" s="2">
        <v>8</v>
      </c>
      <c r="H2779" s="3">
        <v>55</v>
      </c>
      <c r="I2779" s="68" t="str">
        <f>VLOOKUP(C2779,СПРАВОЧНИК!B:D,2,0)</f>
        <v>ЕВРОПА</v>
      </c>
      <c r="J2779" s="68" t="str">
        <f>VLOOKUP(C2779,СПРАВОЧНИК!B:D,3,0)</f>
        <v>ИНОМАРКИ</v>
      </c>
      <c r="K2779" s="69" t="str">
        <f>VLOOKUP(СВОД2023[[#This Row],[ФО]],СПРАВОЧНИК!H:P,2,0)</f>
        <v>Центральный ФО</v>
      </c>
    </row>
    <row r="2780" spans="1:11" x14ac:dyDescent="0.2">
      <c r="A2780" t="s">
        <v>649</v>
      </c>
      <c r="B2780" t="s">
        <v>645</v>
      </c>
      <c r="C2780" s="1" t="s">
        <v>411</v>
      </c>
      <c r="D2780" s="1" t="s">
        <v>414</v>
      </c>
      <c r="E2780" s="2">
        <v>11</v>
      </c>
      <c r="F2780" s="3">
        <v>12</v>
      </c>
      <c r="G2780" s="2">
        <v>50</v>
      </c>
      <c r="H2780" s="3">
        <v>92</v>
      </c>
      <c r="I2780" s="68" t="str">
        <f>VLOOKUP(C2780,СПРАВОЧНИК!B:D,2,0)</f>
        <v>ЕВРОПА</v>
      </c>
      <c r="J2780" s="68" t="str">
        <f>VLOOKUP(C2780,СПРАВОЧНИК!B:D,3,0)</f>
        <v>ИНОМАРКИ</v>
      </c>
      <c r="K2780" s="69" t="str">
        <f>VLOOKUP(СВОД2023[[#This Row],[ФО]],СПРАВОЧНИК!H:P,2,0)</f>
        <v>Центральный ФО</v>
      </c>
    </row>
    <row r="2781" spans="1:11" x14ac:dyDescent="0.2">
      <c r="A2781" t="s">
        <v>649</v>
      </c>
      <c r="B2781" t="s">
        <v>645</v>
      </c>
      <c r="C2781" s="1" t="s">
        <v>411</v>
      </c>
      <c r="D2781" s="1" t="s">
        <v>415</v>
      </c>
      <c r="E2781" s="2">
        <v>3</v>
      </c>
      <c r="F2781" s="3">
        <v>11</v>
      </c>
      <c r="G2781" s="2">
        <v>32</v>
      </c>
      <c r="H2781" s="3">
        <v>70</v>
      </c>
      <c r="I2781" s="68" t="str">
        <f>VLOOKUP(C2781,СПРАВОЧНИК!B:D,2,0)</f>
        <v>ЕВРОПА</v>
      </c>
      <c r="J2781" s="68" t="str">
        <f>VLOOKUP(C2781,СПРАВОЧНИК!B:D,3,0)</f>
        <v>ИНОМАРКИ</v>
      </c>
      <c r="K2781" s="69" t="str">
        <f>VLOOKUP(СВОД2023[[#This Row],[ФО]],СПРАВОЧНИК!H:P,2,0)</f>
        <v>Центральный ФО</v>
      </c>
    </row>
    <row r="2782" spans="1:11" x14ac:dyDescent="0.2">
      <c r="A2782" t="s">
        <v>649</v>
      </c>
      <c r="B2782" t="s">
        <v>645</v>
      </c>
      <c r="C2782" s="1" t="s">
        <v>411</v>
      </c>
      <c r="D2782" s="1" t="s">
        <v>416</v>
      </c>
      <c r="E2782" s="2">
        <v>1</v>
      </c>
      <c r="F2782" s="3">
        <v>3</v>
      </c>
      <c r="G2782" s="2">
        <v>6</v>
      </c>
      <c r="H2782" s="3">
        <v>37</v>
      </c>
      <c r="I2782" s="68" t="str">
        <f>VLOOKUP(C2782,СПРАВОЧНИК!B:D,2,0)</f>
        <v>ЕВРОПА</v>
      </c>
      <c r="J2782" s="68" t="str">
        <f>VLOOKUP(C2782,СПРАВОЧНИК!B:D,3,0)</f>
        <v>ИНОМАРКИ</v>
      </c>
      <c r="K2782" s="69" t="str">
        <f>VLOOKUP(СВОД2023[[#This Row],[ФО]],СПРАВОЧНИК!H:P,2,0)</f>
        <v>Центральный ФО</v>
      </c>
    </row>
    <row r="2783" spans="1:11" x14ac:dyDescent="0.2">
      <c r="A2783" t="s">
        <v>649</v>
      </c>
      <c r="B2783" t="s">
        <v>645</v>
      </c>
      <c r="C2783" s="1" t="s">
        <v>411</v>
      </c>
      <c r="D2783" s="1" t="s">
        <v>417</v>
      </c>
      <c r="E2783" s="2">
        <v>46</v>
      </c>
      <c r="F2783" s="3">
        <v>95</v>
      </c>
      <c r="G2783" s="2">
        <v>170</v>
      </c>
      <c r="H2783" s="3">
        <v>1108</v>
      </c>
      <c r="I2783" s="68" t="str">
        <f>VLOOKUP(C2783,СПРАВОЧНИК!B:D,2,0)</f>
        <v>ЕВРОПА</v>
      </c>
      <c r="J2783" s="68" t="str">
        <f>VLOOKUP(C2783,СПРАВОЧНИК!B:D,3,0)</f>
        <v>ИНОМАРКИ</v>
      </c>
      <c r="K2783" s="69" t="str">
        <f>VLOOKUP(СВОД2023[[#This Row],[ФО]],СПРАВОЧНИК!H:P,2,0)</f>
        <v>Центральный ФО</v>
      </c>
    </row>
    <row r="2784" spans="1:11" x14ac:dyDescent="0.2">
      <c r="A2784" t="s">
        <v>649</v>
      </c>
      <c r="B2784" t="s">
        <v>645</v>
      </c>
      <c r="C2784" s="1" t="s">
        <v>411</v>
      </c>
      <c r="D2784" s="1" t="s">
        <v>418</v>
      </c>
      <c r="E2784" s="2">
        <v>49</v>
      </c>
      <c r="F2784" s="3">
        <v>16</v>
      </c>
      <c r="G2784" s="2">
        <v>346</v>
      </c>
      <c r="H2784" s="3">
        <v>256</v>
      </c>
      <c r="I2784" s="68" t="str">
        <f>VLOOKUP(C2784,СПРАВОЧНИК!B:D,2,0)</f>
        <v>ЕВРОПА</v>
      </c>
      <c r="J2784" s="68" t="str">
        <f>VLOOKUP(C2784,СПРАВОЧНИК!B:D,3,0)</f>
        <v>ИНОМАРКИ</v>
      </c>
      <c r="K2784" s="69" t="str">
        <f>VLOOKUP(СВОД2023[[#This Row],[ФО]],СПРАВОЧНИК!H:P,2,0)</f>
        <v>Центральный ФО</v>
      </c>
    </row>
    <row r="2785" spans="1:11" x14ac:dyDescent="0.2">
      <c r="A2785" t="s">
        <v>649</v>
      </c>
      <c r="B2785" t="s">
        <v>645</v>
      </c>
      <c r="C2785" s="1" t="s">
        <v>411</v>
      </c>
      <c r="D2785" s="1" t="s">
        <v>419</v>
      </c>
      <c r="E2785" s="2">
        <v>3</v>
      </c>
      <c r="F2785" s="3">
        <v>2</v>
      </c>
      <c r="G2785" s="2">
        <v>14</v>
      </c>
      <c r="H2785" s="3">
        <v>60</v>
      </c>
      <c r="I2785" s="68" t="str">
        <f>VLOOKUP(C2785,СПРАВОЧНИК!B:D,2,0)</f>
        <v>ЕВРОПА</v>
      </c>
      <c r="J2785" s="68" t="str">
        <f>VLOOKUP(C2785,СПРАВОЧНИК!B:D,3,0)</f>
        <v>ИНОМАРКИ</v>
      </c>
      <c r="K2785" s="69" t="str">
        <f>VLOOKUP(СВОД2023[[#This Row],[ФО]],СПРАВОЧНИК!H:P,2,0)</f>
        <v>Центральный ФО</v>
      </c>
    </row>
    <row r="2786" spans="1:11" x14ac:dyDescent="0.2">
      <c r="A2786" t="s">
        <v>649</v>
      </c>
      <c r="B2786" t="s">
        <v>645</v>
      </c>
      <c r="C2786" s="1" t="s">
        <v>411</v>
      </c>
      <c r="D2786" s="1" t="s">
        <v>420</v>
      </c>
      <c r="E2786" s="2">
        <v>5</v>
      </c>
      <c r="F2786" s="3">
        <v>10</v>
      </c>
      <c r="G2786" s="2">
        <v>27</v>
      </c>
      <c r="H2786" s="3">
        <v>250</v>
      </c>
      <c r="I2786" s="68" t="str">
        <f>VLOOKUP(C2786,СПРАВОЧНИК!B:D,2,0)</f>
        <v>ЕВРОПА</v>
      </c>
      <c r="J2786" s="68" t="str">
        <f>VLOOKUP(C2786,СПРАВОЧНИК!B:D,3,0)</f>
        <v>ИНОМАРКИ</v>
      </c>
      <c r="K2786" s="69" t="str">
        <f>VLOOKUP(СВОД2023[[#This Row],[ФО]],СПРАВОЧНИК!H:P,2,0)</f>
        <v>Центральный ФО</v>
      </c>
    </row>
    <row r="2787" spans="1:11" x14ac:dyDescent="0.2">
      <c r="A2787" t="s">
        <v>649</v>
      </c>
      <c r="B2787" t="s">
        <v>645</v>
      </c>
      <c r="C2787" s="1" t="s">
        <v>411</v>
      </c>
      <c r="D2787" s="1" t="s">
        <v>421</v>
      </c>
      <c r="E2787" s="2">
        <v>24</v>
      </c>
      <c r="F2787" s="3">
        <v>46</v>
      </c>
      <c r="G2787" s="2">
        <v>98</v>
      </c>
      <c r="H2787" s="3">
        <v>720</v>
      </c>
      <c r="I2787" s="68" t="str">
        <f>VLOOKUP(C2787,СПРАВОЧНИК!B:D,2,0)</f>
        <v>ЕВРОПА</v>
      </c>
      <c r="J2787" s="68" t="str">
        <f>VLOOKUP(C2787,СПРАВОЧНИК!B:D,3,0)</f>
        <v>ИНОМАРКИ</v>
      </c>
      <c r="K2787" s="69" t="str">
        <f>VLOOKUP(СВОД2023[[#This Row],[ФО]],СПРАВОЧНИК!H:P,2,0)</f>
        <v>Центральный ФО</v>
      </c>
    </row>
    <row r="2788" spans="1:11" x14ac:dyDescent="0.2">
      <c r="A2788" t="s">
        <v>649</v>
      </c>
      <c r="B2788" t="s">
        <v>645</v>
      </c>
      <c r="C2788" s="1" t="s">
        <v>411</v>
      </c>
      <c r="D2788" s="1" t="s">
        <v>422</v>
      </c>
      <c r="E2788" s="2">
        <v>91</v>
      </c>
      <c r="F2788" s="3">
        <v>51</v>
      </c>
      <c r="G2788" s="2">
        <v>391</v>
      </c>
      <c r="H2788" s="3">
        <v>1065</v>
      </c>
      <c r="I2788" s="68" t="str">
        <f>VLOOKUP(C2788,СПРАВОЧНИК!B:D,2,0)</f>
        <v>ЕВРОПА</v>
      </c>
      <c r="J2788" s="68" t="str">
        <f>VLOOKUP(C2788,СПРАВОЧНИК!B:D,3,0)</f>
        <v>ИНОМАРКИ</v>
      </c>
      <c r="K2788" s="69" t="str">
        <f>VLOOKUP(СВОД2023[[#This Row],[ФО]],СПРАВОЧНИК!H:P,2,0)</f>
        <v>Центральный ФО</v>
      </c>
    </row>
    <row r="2789" spans="1:11" x14ac:dyDescent="0.2">
      <c r="A2789" t="s">
        <v>649</v>
      </c>
      <c r="B2789" t="s">
        <v>645</v>
      </c>
      <c r="C2789" s="1" t="s">
        <v>411</v>
      </c>
      <c r="D2789" s="1" t="s">
        <v>424</v>
      </c>
      <c r="E2789" s="2">
        <v>49</v>
      </c>
      <c r="F2789" s="3">
        <v>20</v>
      </c>
      <c r="G2789" s="2">
        <v>283</v>
      </c>
      <c r="H2789" s="3">
        <v>776</v>
      </c>
      <c r="I2789" s="68" t="str">
        <f>VLOOKUP(C2789,СПРАВОЧНИК!B:D,2,0)</f>
        <v>ЕВРОПА</v>
      </c>
      <c r="J2789" s="68" t="str">
        <f>VLOOKUP(C2789,СПРАВОЧНИК!B:D,3,0)</f>
        <v>ИНОМАРКИ</v>
      </c>
      <c r="K2789" s="69" t="str">
        <f>VLOOKUP(СВОД2023[[#This Row],[ФО]],СПРАВОЧНИК!H:P,2,0)</f>
        <v>Центральный ФО</v>
      </c>
    </row>
    <row r="2790" spans="1:11" x14ac:dyDescent="0.2">
      <c r="A2790" t="s">
        <v>649</v>
      </c>
      <c r="B2790" t="s">
        <v>645</v>
      </c>
      <c r="C2790" s="1" t="s">
        <v>411</v>
      </c>
      <c r="D2790" s="1" t="s">
        <v>425</v>
      </c>
      <c r="E2790" s="2"/>
      <c r="F2790" s="3"/>
      <c r="G2790" s="2">
        <v>1</v>
      </c>
      <c r="H2790" s="3"/>
      <c r="I2790" s="68" t="str">
        <f>VLOOKUP(C2790,СПРАВОЧНИК!B:D,2,0)</f>
        <v>ЕВРОПА</v>
      </c>
      <c r="J2790" s="68" t="str">
        <f>VLOOKUP(C2790,СПРАВОЧНИК!B:D,3,0)</f>
        <v>ИНОМАРКИ</v>
      </c>
      <c r="K2790" s="69" t="str">
        <f>VLOOKUP(СВОД2023[[#This Row],[ФО]],СПРАВОЧНИК!H:P,2,0)</f>
        <v>Центральный ФО</v>
      </c>
    </row>
    <row r="2791" spans="1:11" x14ac:dyDescent="0.2">
      <c r="A2791" t="s">
        <v>649</v>
      </c>
      <c r="B2791" t="s">
        <v>645</v>
      </c>
      <c r="C2791" s="1" t="s">
        <v>411</v>
      </c>
      <c r="D2791" s="1" t="s">
        <v>426</v>
      </c>
      <c r="E2791" s="2"/>
      <c r="F2791" s="3"/>
      <c r="G2791" s="2">
        <v>1</v>
      </c>
      <c r="H2791" s="3"/>
      <c r="I2791" s="68" t="str">
        <f>VLOOKUP(C2791,СПРАВОЧНИК!B:D,2,0)</f>
        <v>ЕВРОПА</v>
      </c>
      <c r="J2791" s="68" t="str">
        <f>VLOOKUP(C2791,СПРАВОЧНИК!B:D,3,0)</f>
        <v>ИНОМАРКИ</v>
      </c>
      <c r="K2791" s="69" t="str">
        <f>VLOOKUP(СВОД2023[[#This Row],[ФО]],СПРАВОЧНИК!H:P,2,0)</f>
        <v>Центральный ФО</v>
      </c>
    </row>
    <row r="2792" spans="1:11" x14ac:dyDescent="0.2">
      <c r="A2792" t="s">
        <v>649</v>
      </c>
      <c r="B2792" t="s">
        <v>645</v>
      </c>
      <c r="C2792" s="1" t="s">
        <v>411</v>
      </c>
      <c r="D2792" s="1" t="s">
        <v>427</v>
      </c>
      <c r="E2792" s="2">
        <v>3</v>
      </c>
      <c r="F2792" s="3">
        <v>2</v>
      </c>
      <c r="G2792" s="2">
        <v>6</v>
      </c>
      <c r="H2792" s="3">
        <v>2</v>
      </c>
      <c r="I2792" s="68" t="str">
        <f>VLOOKUP(C2792,СПРАВОЧНИК!B:D,2,0)</f>
        <v>ЕВРОПА</v>
      </c>
      <c r="J2792" s="68" t="str">
        <f>VLOOKUP(C2792,СПРАВОЧНИК!B:D,3,0)</f>
        <v>ИНОМАРКИ</v>
      </c>
      <c r="K2792" s="69" t="str">
        <f>VLOOKUP(СВОД2023[[#This Row],[ФО]],СПРАВОЧНИК!H:P,2,0)</f>
        <v>Центральный ФО</v>
      </c>
    </row>
    <row r="2793" spans="1:11" x14ac:dyDescent="0.2">
      <c r="A2793" t="s">
        <v>649</v>
      </c>
      <c r="B2793" t="s">
        <v>645</v>
      </c>
      <c r="C2793" s="1" t="s">
        <v>411</v>
      </c>
      <c r="D2793" s="1" t="s">
        <v>428</v>
      </c>
      <c r="E2793" s="2">
        <v>4</v>
      </c>
      <c r="F2793" s="3"/>
      <c r="G2793" s="2">
        <v>10</v>
      </c>
      <c r="H2793" s="3"/>
      <c r="I2793" s="68" t="str">
        <f>VLOOKUP(C2793,СПРАВОЧНИК!B:D,2,0)</f>
        <v>ЕВРОПА</v>
      </c>
      <c r="J2793" s="68" t="str">
        <f>VLOOKUP(C2793,СПРАВОЧНИК!B:D,3,0)</f>
        <v>ИНОМАРКИ</v>
      </c>
      <c r="K2793" s="69" t="str">
        <f>VLOOKUP(СВОД2023[[#This Row],[ФО]],СПРАВОЧНИК!H:P,2,0)</f>
        <v>Центральный ФО</v>
      </c>
    </row>
    <row r="2794" spans="1:11" x14ac:dyDescent="0.2">
      <c r="A2794" t="s">
        <v>649</v>
      </c>
      <c r="B2794" t="s">
        <v>645</v>
      </c>
      <c r="C2794" s="1" t="s">
        <v>411</v>
      </c>
      <c r="D2794" s="1" t="s">
        <v>429</v>
      </c>
      <c r="E2794" s="2">
        <v>9</v>
      </c>
      <c r="F2794" s="3"/>
      <c r="G2794" s="2">
        <v>34</v>
      </c>
      <c r="H2794" s="3">
        <v>6</v>
      </c>
      <c r="I2794" s="68" t="str">
        <f>VLOOKUP(C2794,СПРАВОЧНИК!B:D,2,0)</f>
        <v>ЕВРОПА</v>
      </c>
      <c r="J2794" s="68" t="str">
        <f>VLOOKUP(C2794,СПРАВОЧНИК!B:D,3,0)</f>
        <v>ИНОМАРКИ</v>
      </c>
      <c r="K2794" s="69" t="str">
        <f>VLOOKUP(СВОД2023[[#This Row],[ФО]],СПРАВОЧНИК!H:P,2,0)</f>
        <v>Центральный ФО</v>
      </c>
    </row>
    <row r="2795" spans="1:11" x14ac:dyDescent="0.2">
      <c r="A2795" t="s">
        <v>649</v>
      </c>
      <c r="B2795" t="s">
        <v>645</v>
      </c>
      <c r="C2795" s="1" t="s">
        <v>411</v>
      </c>
      <c r="D2795" s="1" t="s">
        <v>430</v>
      </c>
      <c r="E2795" s="2">
        <v>73</v>
      </c>
      <c r="F2795" s="3">
        <v>31</v>
      </c>
      <c r="G2795" s="2">
        <v>370</v>
      </c>
      <c r="H2795" s="3">
        <v>503</v>
      </c>
      <c r="I2795" s="68" t="str">
        <f>VLOOKUP(C2795,СПРАВОЧНИК!B:D,2,0)</f>
        <v>ЕВРОПА</v>
      </c>
      <c r="J2795" s="68" t="str">
        <f>VLOOKUP(C2795,СПРАВОЧНИК!B:D,3,0)</f>
        <v>ИНОМАРКИ</v>
      </c>
      <c r="K2795" s="69" t="str">
        <f>VLOOKUP(СВОД2023[[#This Row],[ФО]],СПРАВОЧНИК!H:P,2,0)</f>
        <v>Центральный ФО</v>
      </c>
    </row>
    <row r="2796" spans="1:11" x14ac:dyDescent="0.2">
      <c r="A2796" t="s">
        <v>649</v>
      </c>
      <c r="B2796" t="s">
        <v>645</v>
      </c>
      <c r="C2796" s="1" t="s">
        <v>411</v>
      </c>
      <c r="D2796" s="1" t="s">
        <v>431</v>
      </c>
      <c r="E2796" s="2">
        <v>4</v>
      </c>
      <c r="F2796" s="3"/>
      <c r="G2796" s="2">
        <v>18</v>
      </c>
      <c r="H2796" s="3"/>
      <c r="I2796" s="68" t="str">
        <f>VLOOKUP(C2796,СПРАВОЧНИК!B:D,2,0)</f>
        <v>ЕВРОПА</v>
      </c>
      <c r="J2796" s="68" t="str">
        <f>VLOOKUP(C2796,СПРАВОЧНИК!B:D,3,0)</f>
        <v>ИНОМАРКИ</v>
      </c>
      <c r="K2796" s="69" t="str">
        <f>VLOOKUP(СВОД2023[[#This Row],[ФО]],СПРАВОЧНИК!H:P,2,0)</f>
        <v>Центральный ФО</v>
      </c>
    </row>
    <row r="2797" spans="1:11" x14ac:dyDescent="0.2">
      <c r="A2797" t="s">
        <v>649</v>
      </c>
      <c r="B2797" t="s">
        <v>645</v>
      </c>
      <c r="C2797" s="1" t="s">
        <v>432</v>
      </c>
      <c r="D2797" s="1" t="s">
        <v>433</v>
      </c>
      <c r="E2797" s="2"/>
      <c r="F2797" s="3"/>
      <c r="G2797" s="2">
        <v>2</v>
      </c>
      <c r="H2797" s="3"/>
      <c r="I2797" s="68" t="str">
        <f>VLOOKUP(C2797,СПРАВОЧНИК!B:D,2,0)</f>
        <v>КИТАЙ</v>
      </c>
      <c r="J2797" s="68" t="str">
        <f>VLOOKUP(C2797,СПРАВОЧНИК!B:D,3,0)</f>
        <v>ИНОМАРКИ</v>
      </c>
      <c r="K2797" s="69" t="str">
        <f>VLOOKUP(СВОД2023[[#This Row],[ФО]],СПРАВОЧНИК!H:P,2,0)</f>
        <v>Центральный ФО</v>
      </c>
    </row>
    <row r="2798" spans="1:11" x14ac:dyDescent="0.2">
      <c r="A2798" t="s">
        <v>649</v>
      </c>
      <c r="B2798" t="s">
        <v>645</v>
      </c>
      <c r="C2798" s="1" t="s">
        <v>432</v>
      </c>
      <c r="D2798" s="1" t="s">
        <v>434</v>
      </c>
      <c r="E2798" s="2">
        <v>1</v>
      </c>
      <c r="F2798" s="3"/>
      <c r="G2798" s="2">
        <v>2</v>
      </c>
      <c r="H2798" s="3"/>
      <c r="I2798" s="68" t="str">
        <f>VLOOKUP(C2798,СПРАВОЧНИК!B:D,2,0)</f>
        <v>КИТАЙ</v>
      </c>
      <c r="J2798" s="68" t="str">
        <f>VLOOKUP(C2798,СПРАВОЧНИК!B:D,3,0)</f>
        <v>ИНОМАРКИ</v>
      </c>
      <c r="K2798" s="69" t="str">
        <f>VLOOKUP(СВОД2023[[#This Row],[ФО]],СПРАВОЧНИК!H:P,2,0)</f>
        <v>Центральный ФО</v>
      </c>
    </row>
    <row r="2799" spans="1:11" x14ac:dyDescent="0.2">
      <c r="A2799" t="s">
        <v>649</v>
      </c>
      <c r="B2799" t="s">
        <v>645</v>
      </c>
      <c r="C2799" s="1" t="s">
        <v>432</v>
      </c>
      <c r="D2799" s="1" t="s">
        <v>436</v>
      </c>
      <c r="E2799" s="2"/>
      <c r="F2799" s="3"/>
      <c r="G2799" s="2"/>
      <c r="H2799" s="3">
        <v>1</v>
      </c>
      <c r="I2799" s="68" t="str">
        <f>VLOOKUP(C2799,СПРАВОЧНИК!B:D,2,0)</f>
        <v>КИТАЙ</v>
      </c>
      <c r="J2799" s="68" t="str">
        <f>VLOOKUP(C2799,СПРАВОЧНИК!B:D,3,0)</f>
        <v>ИНОМАРКИ</v>
      </c>
      <c r="K2799" s="69" t="str">
        <f>VLOOKUP(СВОД2023[[#This Row],[ФО]],СПРАВОЧНИК!H:P,2,0)</f>
        <v>Центральный ФО</v>
      </c>
    </row>
    <row r="2800" spans="1:11" x14ac:dyDescent="0.2">
      <c r="A2800" t="s">
        <v>649</v>
      </c>
      <c r="B2800" t="s">
        <v>645</v>
      </c>
      <c r="C2800" s="1" t="s">
        <v>437</v>
      </c>
      <c r="D2800" s="1" t="s">
        <v>438</v>
      </c>
      <c r="E2800" s="2">
        <v>8</v>
      </c>
      <c r="F2800" s="3">
        <v>26</v>
      </c>
      <c r="G2800" s="2">
        <v>43</v>
      </c>
      <c r="H2800" s="3">
        <v>428</v>
      </c>
      <c r="I2800" s="68" t="str">
        <f>VLOOKUP(C2800,СПРАВОЧНИК!B:D,2,0)</f>
        <v>ЕВРОПА</v>
      </c>
      <c r="J2800" s="68" t="str">
        <f>VLOOKUP(C2800,СПРАВОЧНИК!B:D,3,0)</f>
        <v>ИНОМАРКИ</v>
      </c>
      <c r="K2800" s="69" t="str">
        <f>VLOOKUP(СВОД2023[[#This Row],[ФО]],СПРАВОЧНИК!H:P,2,0)</f>
        <v>Центральный ФО</v>
      </c>
    </row>
    <row r="2801" spans="1:11" x14ac:dyDescent="0.2">
      <c r="A2801" t="s">
        <v>649</v>
      </c>
      <c r="B2801" t="s">
        <v>645</v>
      </c>
      <c r="C2801" s="1" t="s">
        <v>439</v>
      </c>
      <c r="D2801" s="1" t="s">
        <v>440</v>
      </c>
      <c r="E2801" s="2"/>
      <c r="F2801" s="3"/>
      <c r="G2801" s="2">
        <v>1</v>
      </c>
      <c r="H2801" s="3"/>
      <c r="I2801" s="68" t="str">
        <f>VLOOKUP(C2801,СПРАВОЧНИК!B:D,2,0)</f>
        <v>ЯПОНИЯ</v>
      </c>
      <c r="J2801" s="68" t="str">
        <f>VLOOKUP(C2801,СПРАВОЧНИК!B:D,3,0)</f>
        <v>ИНОМАРКИ</v>
      </c>
      <c r="K2801" s="69" t="str">
        <f>VLOOKUP(СВОД2023[[#This Row],[ФО]],СПРАВОЧНИК!H:P,2,0)</f>
        <v>Центральный ФО</v>
      </c>
    </row>
    <row r="2802" spans="1:11" x14ac:dyDescent="0.2">
      <c r="A2802" t="s">
        <v>649</v>
      </c>
      <c r="B2802" t="s">
        <v>645</v>
      </c>
      <c r="C2802" s="1" t="s">
        <v>439</v>
      </c>
      <c r="D2802" s="1" t="s">
        <v>441</v>
      </c>
      <c r="E2802" s="2">
        <v>4</v>
      </c>
      <c r="F2802" s="3">
        <v>14</v>
      </c>
      <c r="G2802" s="2">
        <v>38</v>
      </c>
      <c r="H2802" s="3">
        <v>282</v>
      </c>
      <c r="I2802" s="68" t="str">
        <f>VLOOKUP(C2802,СПРАВОЧНИК!B:D,2,0)</f>
        <v>ЯПОНИЯ</v>
      </c>
      <c r="J2802" s="68" t="str">
        <f>VLOOKUP(C2802,СПРАВОЧНИК!B:D,3,0)</f>
        <v>ИНОМАРКИ</v>
      </c>
      <c r="K2802" s="69" t="str">
        <f>VLOOKUP(СВОД2023[[#This Row],[ФО]],СПРАВОЧНИК!H:P,2,0)</f>
        <v>Центральный ФО</v>
      </c>
    </row>
    <row r="2803" spans="1:11" x14ac:dyDescent="0.2">
      <c r="A2803" t="s">
        <v>649</v>
      </c>
      <c r="B2803" t="s">
        <v>645</v>
      </c>
      <c r="C2803" s="1" t="s">
        <v>439</v>
      </c>
      <c r="D2803" s="1" t="s">
        <v>442</v>
      </c>
      <c r="E2803" s="2">
        <v>6</v>
      </c>
      <c r="F2803" s="3">
        <v>4</v>
      </c>
      <c r="G2803" s="2">
        <v>31</v>
      </c>
      <c r="H2803" s="3">
        <v>114</v>
      </c>
      <c r="I2803" s="68" t="str">
        <f>VLOOKUP(C2803,СПРАВОЧНИК!B:D,2,0)</f>
        <v>ЯПОНИЯ</v>
      </c>
      <c r="J2803" s="68" t="str">
        <f>VLOOKUP(C2803,СПРАВОЧНИК!B:D,3,0)</f>
        <v>ИНОМАРКИ</v>
      </c>
      <c r="K2803" s="69" t="str">
        <f>VLOOKUP(СВОД2023[[#This Row],[ФО]],СПРАВОЧНИК!H:P,2,0)</f>
        <v>Центральный ФО</v>
      </c>
    </row>
    <row r="2804" spans="1:11" x14ac:dyDescent="0.2">
      <c r="A2804" t="s">
        <v>649</v>
      </c>
      <c r="B2804" t="s">
        <v>645</v>
      </c>
      <c r="C2804" s="1" t="s">
        <v>439</v>
      </c>
      <c r="D2804" s="1" t="s">
        <v>444</v>
      </c>
      <c r="E2804" s="2"/>
      <c r="F2804" s="3"/>
      <c r="G2804" s="2">
        <v>1</v>
      </c>
      <c r="H2804" s="3"/>
      <c r="I2804" s="68" t="str">
        <f>VLOOKUP(C2804,СПРАВОЧНИК!B:D,2,0)</f>
        <v>ЯПОНИЯ</v>
      </c>
      <c r="J2804" s="68" t="str">
        <f>VLOOKUP(C2804,СПРАВОЧНИК!B:D,3,0)</f>
        <v>ИНОМАРКИ</v>
      </c>
      <c r="K2804" s="69" t="str">
        <f>VLOOKUP(СВОД2023[[#This Row],[ФО]],СПРАВОЧНИК!H:P,2,0)</f>
        <v>Центральный ФО</v>
      </c>
    </row>
    <row r="2805" spans="1:11" x14ac:dyDescent="0.2">
      <c r="A2805" t="s">
        <v>649</v>
      </c>
      <c r="B2805" t="s">
        <v>645</v>
      </c>
      <c r="C2805" s="1" t="s">
        <v>439</v>
      </c>
      <c r="D2805" s="1" t="s">
        <v>1097</v>
      </c>
      <c r="E2805" s="2"/>
      <c r="F2805" s="3">
        <v>1</v>
      </c>
      <c r="G2805" s="2"/>
      <c r="H2805" s="3">
        <v>1</v>
      </c>
      <c r="I2805" s="68" t="str">
        <f>VLOOKUP(C2805,СПРАВОЧНИК!B:D,2,0)</f>
        <v>ЯПОНИЯ</v>
      </c>
      <c r="J2805" s="68" t="str">
        <f>VLOOKUP(C2805,СПРАВОЧНИК!B:D,3,0)</f>
        <v>ИНОМАРКИ</v>
      </c>
      <c r="K2805" s="69" t="str">
        <f>VLOOKUP(СВОД2023[[#This Row],[ФО]],СПРАВОЧНИК!H:P,2,0)</f>
        <v>Центральный ФО</v>
      </c>
    </row>
    <row r="2806" spans="1:11" x14ac:dyDescent="0.2">
      <c r="A2806" t="s">
        <v>649</v>
      </c>
      <c r="B2806" t="s">
        <v>645</v>
      </c>
      <c r="C2806" s="1" t="s">
        <v>439</v>
      </c>
      <c r="D2806" s="1" t="s">
        <v>445</v>
      </c>
      <c r="E2806" s="2">
        <v>35</v>
      </c>
      <c r="F2806" s="3"/>
      <c r="G2806" s="2">
        <v>166</v>
      </c>
      <c r="H2806" s="3"/>
      <c r="I2806" s="68" t="str">
        <f>VLOOKUP(C2806,СПРАВОЧНИК!B:D,2,0)</f>
        <v>ЯПОНИЯ</v>
      </c>
      <c r="J2806" s="68" t="str">
        <f>VLOOKUP(C2806,СПРАВОЧНИК!B:D,3,0)</f>
        <v>ИНОМАРКИ</v>
      </c>
      <c r="K2806" s="69" t="str">
        <f>VLOOKUP(СВОД2023[[#This Row],[ФО]],СПРАВОЧНИК!H:P,2,0)</f>
        <v>Центральный ФО</v>
      </c>
    </row>
    <row r="2807" spans="1:11" x14ac:dyDescent="0.2">
      <c r="A2807" t="s">
        <v>649</v>
      </c>
      <c r="B2807" t="s">
        <v>645</v>
      </c>
      <c r="C2807" s="1" t="s">
        <v>439</v>
      </c>
      <c r="D2807" s="1" t="s">
        <v>446</v>
      </c>
      <c r="E2807" s="2">
        <v>36</v>
      </c>
      <c r="F2807" s="3">
        <v>2</v>
      </c>
      <c r="G2807" s="2">
        <v>226</v>
      </c>
      <c r="H2807" s="3">
        <v>6</v>
      </c>
      <c r="I2807" s="68" t="str">
        <f>VLOOKUP(C2807,СПРАВОЧНИК!B:D,2,0)</f>
        <v>ЯПОНИЯ</v>
      </c>
      <c r="J2807" s="68" t="str">
        <f>VLOOKUP(C2807,СПРАВОЧНИК!B:D,3,0)</f>
        <v>ИНОМАРКИ</v>
      </c>
      <c r="K2807" s="69" t="str">
        <f>VLOOKUP(СВОД2023[[#This Row],[ФО]],СПРАВОЧНИК!H:P,2,0)</f>
        <v>Центральный ФО</v>
      </c>
    </row>
    <row r="2808" spans="1:11" x14ac:dyDescent="0.2">
      <c r="A2808" t="s">
        <v>649</v>
      </c>
      <c r="B2808" t="s">
        <v>645</v>
      </c>
      <c r="C2808" s="1" t="s">
        <v>439</v>
      </c>
      <c r="D2808" s="1" t="s">
        <v>447</v>
      </c>
      <c r="E2808" s="2">
        <v>135</v>
      </c>
      <c r="F2808" s="3">
        <v>118</v>
      </c>
      <c r="G2808" s="2">
        <v>511</v>
      </c>
      <c r="H2808" s="3">
        <v>1964</v>
      </c>
      <c r="I2808" s="68" t="str">
        <f>VLOOKUP(C2808,СПРАВОЧНИК!B:D,2,0)</f>
        <v>ЯПОНИЯ</v>
      </c>
      <c r="J2808" s="68" t="str">
        <f>VLOOKUP(C2808,СПРАВОЧНИК!B:D,3,0)</f>
        <v>ИНОМАРКИ</v>
      </c>
      <c r="K2808" s="69" t="str">
        <f>VLOOKUP(СВОД2023[[#This Row],[ФО]],СПРАВОЧНИК!H:P,2,0)</f>
        <v>Центральный ФО</v>
      </c>
    </row>
    <row r="2809" spans="1:11" x14ac:dyDescent="0.2">
      <c r="A2809" t="s">
        <v>649</v>
      </c>
      <c r="B2809" t="s">
        <v>645</v>
      </c>
      <c r="C2809" s="1" t="s">
        <v>439</v>
      </c>
      <c r="D2809" s="1" t="s">
        <v>448</v>
      </c>
      <c r="E2809" s="2">
        <v>3</v>
      </c>
      <c r="F2809" s="3">
        <v>41</v>
      </c>
      <c r="G2809" s="2">
        <v>66</v>
      </c>
      <c r="H2809" s="3">
        <v>98</v>
      </c>
      <c r="I2809" s="68" t="str">
        <f>VLOOKUP(C2809,СПРАВОЧНИК!B:D,2,0)</f>
        <v>ЯПОНИЯ</v>
      </c>
      <c r="J2809" s="68" t="str">
        <f>VLOOKUP(C2809,СПРАВОЧНИК!B:D,3,0)</f>
        <v>ИНОМАРКИ</v>
      </c>
      <c r="K2809" s="69" t="str">
        <f>VLOOKUP(СВОД2023[[#This Row],[ФО]],СПРАВОЧНИК!H:P,2,0)</f>
        <v>Центральный ФО</v>
      </c>
    </row>
    <row r="2810" spans="1:11" x14ac:dyDescent="0.2">
      <c r="A2810" t="s">
        <v>649</v>
      </c>
      <c r="B2810" t="s">
        <v>645</v>
      </c>
      <c r="C2810" s="1" t="s">
        <v>439</v>
      </c>
      <c r="D2810" s="1" t="s">
        <v>449</v>
      </c>
      <c r="E2810" s="2">
        <v>43</v>
      </c>
      <c r="F2810" s="3">
        <v>68</v>
      </c>
      <c r="G2810" s="2">
        <v>179</v>
      </c>
      <c r="H2810" s="3">
        <v>572</v>
      </c>
      <c r="I2810" s="68" t="str">
        <f>VLOOKUP(C2810,СПРАВОЧНИК!B:D,2,0)</f>
        <v>ЯПОНИЯ</v>
      </c>
      <c r="J2810" s="68" t="str">
        <f>VLOOKUP(C2810,СПРАВОЧНИК!B:D,3,0)</f>
        <v>ИНОМАРКИ</v>
      </c>
      <c r="K2810" s="69" t="str">
        <f>VLOOKUP(СВОД2023[[#This Row],[ФО]],СПРАВОЧНИК!H:P,2,0)</f>
        <v>Центральный ФО</v>
      </c>
    </row>
    <row r="2811" spans="1:11" x14ac:dyDescent="0.2">
      <c r="A2811" t="s">
        <v>649</v>
      </c>
      <c r="B2811" t="s">
        <v>645</v>
      </c>
      <c r="C2811" s="1" t="s">
        <v>439</v>
      </c>
      <c r="D2811" s="1" t="s">
        <v>450</v>
      </c>
      <c r="E2811" s="2"/>
      <c r="F2811" s="3"/>
      <c r="G2811" s="2">
        <v>1</v>
      </c>
      <c r="H2811" s="3"/>
      <c r="I2811" s="68" t="str">
        <f>VLOOKUP(C2811,СПРАВОЧНИК!B:D,2,0)</f>
        <v>ЯПОНИЯ</v>
      </c>
      <c r="J2811" s="68" t="str">
        <f>VLOOKUP(C2811,СПРАВОЧНИК!B:D,3,0)</f>
        <v>ИНОМАРКИ</v>
      </c>
      <c r="K2811" s="69" t="str">
        <f>VLOOKUP(СВОД2023[[#This Row],[ФО]],СПРАВОЧНИК!H:P,2,0)</f>
        <v>Центральный ФО</v>
      </c>
    </row>
    <row r="2812" spans="1:11" x14ac:dyDescent="0.2">
      <c r="A2812" t="s">
        <v>649</v>
      </c>
      <c r="B2812" t="s">
        <v>645</v>
      </c>
      <c r="C2812" s="1" t="s">
        <v>451</v>
      </c>
      <c r="D2812" s="1" t="s">
        <v>706</v>
      </c>
      <c r="E2812" s="2">
        <v>1</v>
      </c>
      <c r="F2812" s="3"/>
      <c r="G2812" s="2">
        <v>1</v>
      </c>
      <c r="H2812" s="3"/>
      <c r="I2812" s="68" t="str">
        <f>VLOOKUP(C2812,СПРАВОЧНИК!B:D,2,0)</f>
        <v>КИТАЙ</v>
      </c>
      <c r="J2812" s="68" t="str">
        <f>VLOOKUP(C2812,СПРАВОЧНИК!B:D,3,0)</f>
        <v>ИНОМАРКИ</v>
      </c>
      <c r="K2812" s="69" t="str">
        <f>VLOOKUP(СВОД2023[[#This Row],[ФО]],СПРАВОЧНИК!H:P,2,0)</f>
        <v>Центральный ФО</v>
      </c>
    </row>
    <row r="2813" spans="1:11" x14ac:dyDescent="0.2">
      <c r="A2813" t="s">
        <v>649</v>
      </c>
      <c r="B2813" t="s">
        <v>645</v>
      </c>
      <c r="C2813" s="1" t="s">
        <v>451</v>
      </c>
      <c r="D2813" s="1" t="s">
        <v>455</v>
      </c>
      <c r="E2813" s="2">
        <v>1</v>
      </c>
      <c r="F2813" s="3"/>
      <c r="G2813" s="2">
        <v>3</v>
      </c>
      <c r="H2813" s="3"/>
      <c r="I2813" s="68" t="str">
        <f>VLOOKUP(C2813,СПРАВОЧНИК!B:D,2,0)</f>
        <v>КИТАЙ</v>
      </c>
      <c r="J2813" s="68" t="str">
        <f>VLOOKUP(C2813,СПРАВОЧНИК!B:D,3,0)</f>
        <v>ИНОМАРКИ</v>
      </c>
      <c r="K2813" s="69" t="str">
        <f>VLOOKUP(СВОД2023[[#This Row],[ФО]],СПРАВОЧНИК!H:P,2,0)</f>
        <v>Центральный ФО</v>
      </c>
    </row>
    <row r="2814" spans="1:11" x14ac:dyDescent="0.2">
      <c r="A2814" t="s">
        <v>649</v>
      </c>
      <c r="B2814" t="s">
        <v>645</v>
      </c>
      <c r="C2814" s="1" t="s">
        <v>456</v>
      </c>
      <c r="D2814" s="1" t="s">
        <v>457</v>
      </c>
      <c r="E2814" s="2"/>
      <c r="F2814" s="3">
        <v>1</v>
      </c>
      <c r="G2814" s="2">
        <v>2</v>
      </c>
      <c r="H2814" s="3">
        <v>1</v>
      </c>
      <c r="I2814" s="68" t="str">
        <f>VLOOKUP(C2814,СПРАВОЧНИК!B:D,2,0)</f>
        <v>ЯПОНИЯ</v>
      </c>
      <c r="J2814" s="68" t="str">
        <f>VLOOKUP(C2814,СПРАВОЧНИК!B:D,3,0)</f>
        <v>ИНОМАРКИ</v>
      </c>
      <c r="K2814" s="69" t="str">
        <f>VLOOKUP(СВОД2023[[#This Row],[ФО]],СПРАВОЧНИК!H:P,2,0)</f>
        <v>Центральный ФО</v>
      </c>
    </row>
    <row r="2815" spans="1:11" x14ac:dyDescent="0.2">
      <c r="A2815" t="s">
        <v>649</v>
      </c>
      <c r="B2815" t="s">
        <v>645</v>
      </c>
      <c r="C2815" s="1" t="s">
        <v>456</v>
      </c>
      <c r="D2815" s="1" t="s">
        <v>458</v>
      </c>
      <c r="E2815" s="2"/>
      <c r="F2815" s="3"/>
      <c r="G2815" s="2"/>
      <c r="H2815" s="3">
        <v>1</v>
      </c>
      <c r="I2815" s="68" t="str">
        <f>VLOOKUP(C2815,СПРАВОЧНИК!B:D,2,0)</f>
        <v>ЯПОНИЯ</v>
      </c>
      <c r="J2815" s="68" t="str">
        <f>VLOOKUP(C2815,СПРАВОЧНИК!B:D,3,0)</f>
        <v>ИНОМАРКИ</v>
      </c>
      <c r="K2815" s="69" t="str">
        <f>VLOOKUP(СВОД2023[[#This Row],[ФО]],СПРАВОЧНИК!H:P,2,0)</f>
        <v>Центральный ФО</v>
      </c>
    </row>
    <row r="2816" spans="1:11" x14ac:dyDescent="0.2">
      <c r="A2816" t="s">
        <v>649</v>
      </c>
      <c r="B2816" t="s">
        <v>645</v>
      </c>
      <c r="C2816" s="1" t="s">
        <v>456</v>
      </c>
      <c r="D2816" s="1" t="s">
        <v>459</v>
      </c>
      <c r="E2816" s="2"/>
      <c r="F2816" s="3"/>
      <c r="G2816" s="2">
        <v>1</v>
      </c>
      <c r="H2816" s="3"/>
      <c r="I2816" s="68" t="str">
        <f>VLOOKUP(C2816,СПРАВОЧНИК!B:D,2,0)</f>
        <v>ЯПОНИЯ</v>
      </c>
      <c r="J2816" s="68" t="str">
        <f>VLOOKUP(C2816,СПРАВОЧНИК!B:D,3,0)</f>
        <v>ИНОМАРКИ</v>
      </c>
      <c r="K2816" s="69" t="str">
        <f>VLOOKUP(СВОД2023[[#This Row],[ФО]],СПРАВОЧНИК!H:P,2,0)</f>
        <v>Центральный ФО</v>
      </c>
    </row>
    <row r="2817" spans="1:11" x14ac:dyDescent="0.2">
      <c r="A2817" t="s">
        <v>649</v>
      </c>
      <c r="B2817" t="s">
        <v>645</v>
      </c>
      <c r="C2817" s="1" t="s">
        <v>456</v>
      </c>
      <c r="D2817" s="1" t="s">
        <v>460</v>
      </c>
      <c r="E2817" s="2"/>
      <c r="F2817" s="3"/>
      <c r="G2817" s="2"/>
      <c r="H2817" s="3">
        <v>1</v>
      </c>
      <c r="I2817" s="68" t="str">
        <f>VLOOKUP(C2817,СПРАВОЧНИК!B:D,2,0)</f>
        <v>ЯПОНИЯ</v>
      </c>
      <c r="J2817" s="68" t="str">
        <f>VLOOKUP(C2817,СПРАВОЧНИК!B:D,3,0)</f>
        <v>ИНОМАРКИ</v>
      </c>
      <c r="K2817" s="69" t="str">
        <f>VLOOKUP(СВОД2023[[#This Row],[ФО]],СПРАВОЧНИК!H:P,2,0)</f>
        <v>Центральный ФО</v>
      </c>
    </row>
    <row r="2818" spans="1:11" x14ac:dyDescent="0.2">
      <c r="A2818" t="s">
        <v>649</v>
      </c>
      <c r="B2818" t="s">
        <v>645</v>
      </c>
      <c r="C2818" s="1" t="s">
        <v>456</v>
      </c>
      <c r="D2818" s="1" t="s">
        <v>461</v>
      </c>
      <c r="E2818" s="2">
        <v>1</v>
      </c>
      <c r="F2818" s="3"/>
      <c r="G2818" s="2">
        <v>2</v>
      </c>
      <c r="H2818" s="3"/>
      <c r="I2818" s="68" t="str">
        <f>VLOOKUP(C2818,СПРАВОЧНИК!B:D,2,0)</f>
        <v>ЯПОНИЯ</v>
      </c>
      <c r="J2818" s="68" t="str">
        <f>VLOOKUP(C2818,СПРАВОЧНИК!B:D,3,0)</f>
        <v>ИНОМАРКИ</v>
      </c>
      <c r="K2818" s="69" t="str">
        <f>VLOOKUP(СВОД2023[[#This Row],[ФО]],СПРАВОЧНИК!H:P,2,0)</f>
        <v>Центральный ФО</v>
      </c>
    </row>
    <row r="2819" spans="1:11" x14ac:dyDescent="0.2">
      <c r="A2819" t="s">
        <v>649</v>
      </c>
      <c r="B2819" t="s">
        <v>645</v>
      </c>
      <c r="C2819" s="1" t="s">
        <v>456</v>
      </c>
      <c r="D2819" s="1" t="s">
        <v>462</v>
      </c>
      <c r="E2819" s="2">
        <v>2</v>
      </c>
      <c r="F2819" s="3"/>
      <c r="G2819" s="2">
        <v>4</v>
      </c>
      <c r="H2819" s="3">
        <v>5</v>
      </c>
      <c r="I2819" s="68" t="str">
        <f>VLOOKUP(C2819,СПРАВОЧНИК!B:D,2,0)</f>
        <v>ЯПОНИЯ</v>
      </c>
      <c r="J2819" s="68" t="str">
        <f>VLOOKUP(C2819,СПРАВОЧНИК!B:D,3,0)</f>
        <v>ИНОМАРКИ</v>
      </c>
      <c r="K2819" s="69" t="str">
        <f>VLOOKUP(СВОД2023[[#This Row],[ФО]],СПРАВОЧНИК!H:P,2,0)</f>
        <v>Центральный ФО</v>
      </c>
    </row>
    <row r="2820" spans="1:11" x14ac:dyDescent="0.2">
      <c r="A2820" t="s">
        <v>649</v>
      </c>
      <c r="B2820" t="s">
        <v>645</v>
      </c>
      <c r="C2820" s="1" t="s">
        <v>456</v>
      </c>
      <c r="D2820" s="1" t="s">
        <v>463</v>
      </c>
      <c r="E2820" s="2">
        <v>1</v>
      </c>
      <c r="F2820" s="3"/>
      <c r="G2820" s="2">
        <v>2</v>
      </c>
      <c r="H2820" s="3"/>
      <c r="I2820" s="68" t="str">
        <f>VLOOKUP(C2820,СПРАВОЧНИК!B:D,2,0)</f>
        <v>ЯПОНИЯ</v>
      </c>
      <c r="J2820" s="68" t="str">
        <f>VLOOKUP(C2820,СПРАВОЧНИК!B:D,3,0)</f>
        <v>ИНОМАРКИ</v>
      </c>
      <c r="K2820" s="69" t="str">
        <f>VLOOKUP(СВОД2023[[#This Row],[ФО]],СПРАВОЧНИК!H:P,2,0)</f>
        <v>Центральный ФО</v>
      </c>
    </row>
    <row r="2821" spans="1:11" x14ac:dyDescent="0.2">
      <c r="A2821" t="s">
        <v>649</v>
      </c>
      <c r="B2821" t="s">
        <v>645</v>
      </c>
      <c r="C2821" s="1" t="s">
        <v>456</v>
      </c>
      <c r="D2821" s="1" t="s">
        <v>464</v>
      </c>
      <c r="E2821" s="2"/>
      <c r="F2821" s="3">
        <v>24</v>
      </c>
      <c r="G2821" s="2">
        <v>26</v>
      </c>
      <c r="H2821" s="3">
        <v>300</v>
      </c>
      <c r="I2821" s="68" t="str">
        <f>VLOOKUP(C2821,СПРАВОЧНИК!B:D,2,0)</f>
        <v>ЯПОНИЯ</v>
      </c>
      <c r="J2821" s="68" t="str">
        <f>VLOOKUP(C2821,СПРАВОЧНИК!B:D,3,0)</f>
        <v>ИНОМАРКИ</v>
      </c>
      <c r="K2821" s="69" t="str">
        <f>VLOOKUP(СВОД2023[[#This Row],[ФО]],СПРАВОЧНИК!H:P,2,0)</f>
        <v>Центральный ФО</v>
      </c>
    </row>
    <row r="2822" spans="1:11" x14ac:dyDescent="0.2">
      <c r="A2822" t="s">
        <v>649</v>
      </c>
      <c r="B2822" t="s">
        <v>645</v>
      </c>
      <c r="C2822" s="1" t="s">
        <v>456</v>
      </c>
      <c r="D2822" s="1" t="s">
        <v>682</v>
      </c>
      <c r="E2822" s="2"/>
      <c r="F2822" s="3"/>
      <c r="G2822" s="2">
        <v>1</v>
      </c>
      <c r="H2822" s="3"/>
      <c r="I2822" s="68" t="str">
        <f>VLOOKUP(C2822,СПРАВОЧНИК!B:D,2,0)</f>
        <v>ЯПОНИЯ</v>
      </c>
      <c r="J2822" s="68" t="str">
        <f>VLOOKUP(C2822,СПРАВОЧНИК!B:D,3,0)</f>
        <v>ИНОМАРКИ</v>
      </c>
      <c r="K2822" s="69" t="str">
        <f>VLOOKUP(СВОД2023[[#This Row],[ФО]],СПРАВОЧНИК!H:P,2,0)</f>
        <v>Центральный ФО</v>
      </c>
    </row>
    <row r="2823" spans="1:11" x14ac:dyDescent="0.2">
      <c r="A2823" t="s">
        <v>649</v>
      </c>
      <c r="B2823" t="s">
        <v>645</v>
      </c>
      <c r="C2823" s="1" t="s">
        <v>456</v>
      </c>
      <c r="D2823" s="1" t="s">
        <v>465</v>
      </c>
      <c r="E2823" s="2"/>
      <c r="F2823" s="3">
        <v>1</v>
      </c>
      <c r="G2823" s="2"/>
      <c r="H2823" s="3">
        <v>2</v>
      </c>
      <c r="I2823" s="68" t="str">
        <f>VLOOKUP(C2823,СПРАВОЧНИК!B:D,2,0)</f>
        <v>ЯПОНИЯ</v>
      </c>
      <c r="J2823" s="68" t="str">
        <f>VLOOKUP(C2823,СПРАВОЧНИК!B:D,3,0)</f>
        <v>ИНОМАРКИ</v>
      </c>
      <c r="K2823" s="69" t="str">
        <f>VLOOKUP(СВОД2023[[#This Row],[ФО]],СПРАВОЧНИК!H:P,2,0)</f>
        <v>Центральный ФО</v>
      </c>
    </row>
    <row r="2824" spans="1:11" x14ac:dyDescent="0.2">
      <c r="A2824" t="s">
        <v>649</v>
      </c>
      <c r="B2824" t="s">
        <v>645</v>
      </c>
      <c r="C2824" s="1" t="s">
        <v>456</v>
      </c>
      <c r="D2824" s="1" t="s">
        <v>466</v>
      </c>
      <c r="E2824" s="2">
        <v>1</v>
      </c>
      <c r="F2824" s="3"/>
      <c r="G2824" s="2">
        <v>2</v>
      </c>
      <c r="H2824" s="3">
        <v>1</v>
      </c>
      <c r="I2824" s="68" t="str">
        <f>VLOOKUP(C2824,СПРАВОЧНИК!B:D,2,0)</f>
        <v>ЯПОНИЯ</v>
      </c>
      <c r="J2824" s="68" t="str">
        <f>VLOOKUP(C2824,СПРАВОЧНИК!B:D,3,0)</f>
        <v>ИНОМАРКИ</v>
      </c>
      <c r="K2824" s="69" t="str">
        <f>VLOOKUP(СВОД2023[[#This Row],[ФО]],СПРАВОЧНИК!H:P,2,0)</f>
        <v>Центральный ФО</v>
      </c>
    </row>
    <row r="2825" spans="1:11" x14ac:dyDescent="0.2">
      <c r="A2825" t="s">
        <v>649</v>
      </c>
      <c r="B2825" t="s">
        <v>645</v>
      </c>
      <c r="C2825" s="1" t="s">
        <v>456</v>
      </c>
      <c r="D2825" s="1" t="s">
        <v>467</v>
      </c>
      <c r="E2825" s="2">
        <v>1</v>
      </c>
      <c r="F2825" s="3">
        <v>4</v>
      </c>
      <c r="G2825" s="2">
        <v>14</v>
      </c>
      <c r="H2825" s="3">
        <v>95</v>
      </c>
      <c r="I2825" s="68" t="str">
        <f>VLOOKUP(C2825,СПРАВОЧНИК!B:D,2,0)</f>
        <v>ЯПОНИЯ</v>
      </c>
      <c r="J2825" s="68" t="str">
        <f>VLOOKUP(C2825,СПРАВОЧНИК!B:D,3,0)</f>
        <v>ИНОМАРКИ</v>
      </c>
      <c r="K2825" s="69" t="str">
        <f>VLOOKUP(СВОД2023[[#This Row],[ФО]],СПРАВОЧНИК!H:P,2,0)</f>
        <v>Центральный ФО</v>
      </c>
    </row>
    <row r="2826" spans="1:11" x14ac:dyDescent="0.2">
      <c r="A2826" t="s">
        <v>649</v>
      </c>
      <c r="B2826" t="s">
        <v>645</v>
      </c>
      <c r="C2826" s="1" t="s">
        <v>456</v>
      </c>
      <c r="D2826" s="1" t="s">
        <v>468</v>
      </c>
      <c r="E2826" s="2">
        <v>4</v>
      </c>
      <c r="F2826" s="3"/>
      <c r="G2826" s="2">
        <v>28</v>
      </c>
      <c r="H2826" s="3">
        <v>1</v>
      </c>
      <c r="I2826" s="68" t="str">
        <f>VLOOKUP(C2826,СПРАВОЧНИК!B:D,2,0)</f>
        <v>ЯПОНИЯ</v>
      </c>
      <c r="J2826" s="68" t="str">
        <f>VLOOKUP(C2826,СПРАВОЧНИК!B:D,3,0)</f>
        <v>ИНОМАРКИ</v>
      </c>
      <c r="K2826" s="69" t="str">
        <f>VLOOKUP(СВОД2023[[#This Row],[ФО]],СПРАВОЧНИК!H:P,2,0)</f>
        <v>Центральный ФО</v>
      </c>
    </row>
    <row r="2827" spans="1:11" x14ac:dyDescent="0.2">
      <c r="A2827" t="s">
        <v>649</v>
      </c>
      <c r="B2827" t="s">
        <v>645</v>
      </c>
      <c r="C2827" s="1" t="s">
        <v>456</v>
      </c>
      <c r="D2827" s="1" t="s">
        <v>469</v>
      </c>
      <c r="E2827" s="2">
        <v>21</v>
      </c>
      <c r="F2827" s="3">
        <v>309</v>
      </c>
      <c r="G2827" s="2">
        <v>310</v>
      </c>
      <c r="H2827" s="3">
        <v>3412</v>
      </c>
      <c r="I2827" s="68" t="str">
        <f>VLOOKUP(C2827,СПРАВОЧНИК!B:D,2,0)</f>
        <v>ЯПОНИЯ</v>
      </c>
      <c r="J2827" s="68" t="str">
        <f>VLOOKUP(C2827,СПРАВОЧНИК!B:D,3,0)</f>
        <v>ИНОМАРКИ</v>
      </c>
      <c r="K2827" s="69" t="str">
        <f>VLOOKUP(СВОД2023[[#This Row],[ФО]],СПРАВОЧНИК!H:P,2,0)</f>
        <v>Центральный ФО</v>
      </c>
    </row>
    <row r="2828" spans="1:11" x14ac:dyDescent="0.2">
      <c r="A2828" t="s">
        <v>649</v>
      </c>
      <c r="B2828" t="s">
        <v>645</v>
      </c>
      <c r="C2828" s="1" t="s">
        <v>456</v>
      </c>
      <c r="D2828" s="1" t="s">
        <v>470</v>
      </c>
      <c r="E2828" s="2"/>
      <c r="F2828" s="3"/>
      <c r="G2828" s="2">
        <v>3</v>
      </c>
      <c r="H2828" s="3">
        <v>1</v>
      </c>
      <c r="I2828" s="68" t="str">
        <f>VLOOKUP(C2828,СПРАВОЧНИК!B:D,2,0)</f>
        <v>ЯПОНИЯ</v>
      </c>
      <c r="J2828" s="68" t="str">
        <f>VLOOKUP(C2828,СПРАВОЧНИК!B:D,3,0)</f>
        <v>ИНОМАРКИ</v>
      </c>
      <c r="K2828" s="69" t="str">
        <f>VLOOKUP(СВОД2023[[#This Row],[ФО]],СПРАВОЧНИК!H:P,2,0)</f>
        <v>Центральный ФО</v>
      </c>
    </row>
    <row r="2829" spans="1:11" x14ac:dyDescent="0.2">
      <c r="A2829" t="s">
        <v>649</v>
      </c>
      <c r="B2829" t="s">
        <v>645</v>
      </c>
      <c r="C2829" s="1" t="s">
        <v>456</v>
      </c>
      <c r="D2829" s="1" t="s">
        <v>471</v>
      </c>
      <c r="E2829" s="2"/>
      <c r="F2829" s="3"/>
      <c r="G2829" s="2">
        <v>1</v>
      </c>
      <c r="H2829" s="3"/>
      <c r="I2829" s="68" t="str">
        <f>VLOOKUP(C2829,СПРАВОЧНИК!B:D,2,0)</f>
        <v>ЯПОНИЯ</v>
      </c>
      <c r="J2829" s="68" t="str">
        <f>VLOOKUP(C2829,СПРАВОЧНИК!B:D,3,0)</f>
        <v>ИНОМАРКИ</v>
      </c>
      <c r="K2829" s="69" t="str">
        <f>VLOOKUP(СВОД2023[[#This Row],[ФО]],СПРАВОЧНИК!H:P,2,0)</f>
        <v>Центральный ФО</v>
      </c>
    </row>
    <row r="2830" spans="1:11" x14ac:dyDescent="0.2">
      <c r="A2830" t="s">
        <v>649</v>
      </c>
      <c r="B2830" t="s">
        <v>645</v>
      </c>
      <c r="C2830" s="1" t="s">
        <v>456</v>
      </c>
      <c r="D2830" s="1" t="s">
        <v>472</v>
      </c>
      <c r="E2830" s="2">
        <v>3</v>
      </c>
      <c r="F2830" s="3">
        <v>42</v>
      </c>
      <c r="G2830" s="2">
        <v>33</v>
      </c>
      <c r="H2830" s="3">
        <v>627</v>
      </c>
      <c r="I2830" s="68" t="str">
        <f>VLOOKUP(C2830,СПРАВОЧНИК!B:D,2,0)</f>
        <v>ЯПОНИЯ</v>
      </c>
      <c r="J2830" s="68" t="str">
        <f>VLOOKUP(C2830,СПРАВОЧНИК!B:D,3,0)</f>
        <v>ИНОМАРКИ</v>
      </c>
      <c r="K2830" s="69" t="str">
        <f>VLOOKUP(СВОД2023[[#This Row],[ФО]],СПРАВОЧНИК!H:P,2,0)</f>
        <v>Центральный ФО</v>
      </c>
    </row>
    <row r="2831" spans="1:11" x14ac:dyDescent="0.2">
      <c r="A2831" t="s">
        <v>649</v>
      </c>
      <c r="B2831" t="s">
        <v>645</v>
      </c>
      <c r="C2831" s="1" t="s">
        <v>456</v>
      </c>
      <c r="D2831" s="1" t="s">
        <v>1098</v>
      </c>
      <c r="E2831" s="2">
        <v>1</v>
      </c>
      <c r="F2831" s="3"/>
      <c r="G2831" s="2">
        <v>1</v>
      </c>
      <c r="H2831" s="3"/>
      <c r="I2831" s="68" t="str">
        <f>VLOOKUP(C2831,СПРАВОЧНИК!B:D,2,0)</f>
        <v>ЯПОНИЯ</v>
      </c>
      <c r="J2831" s="68" t="str">
        <f>VLOOKUP(C2831,СПРАВОЧНИК!B:D,3,0)</f>
        <v>ИНОМАРКИ</v>
      </c>
      <c r="K2831" s="69" t="str">
        <f>VLOOKUP(СВОД2023[[#This Row],[ФО]],СПРАВОЧНИК!H:P,2,0)</f>
        <v>Центральный ФО</v>
      </c>
    </row>
    <row r="2832" spans="1:11" x14ac:dyDescent="0.2">
      <c r="A2832" t="s">
        <v>649</v>
      </c>
      <c r="B2832" t="s">
        <v>645</v>
      </c>
      <c r="C2832" s="1" t="s">
        <v>456</v>
      </c>
      <c r="D2832" s="1" t="s">
        <v>473</v>
      </c>
      <c r="E2832" s="2"/>
      <c r="F2832" s="3"/>
      <c r="G2832" s="2">
        <v>8</v>
      </c>
      <c r="H2832" s="3"/>
      <c r="I2832" s="68" t="str">
        <f>VLOOKUP(C2832,СПРАВОЧНИК!B:D,2,0)</f>
        <v>ЯПОНИЯ</v>
      </c>
      <c r="J2832" s="68" t="str">
        <f>VLOOKUP(C2832,СПРАВОЧНИК!B:D,3,0)</f>
        <v>ИНОМАРКИ</v>
      </c>
      <c r="K2832" s="69" t="str">
        <f>VLOOKUP(СВОД2023[[#This Row],[ФО]],СПРАВОЧНИК!H:P,2,0)</f>
        <v>Центральный ФО</v>
      </c>
    </row>
    <row r="2833" spans="1:11" x14ac:dyDescent="0.2">
      <c r="A2833" t="s">
        <v>649</v>
      </c>
      <c r="B2833" t="s">
        <v>645</v>
      </c>
      <c r="C2833" s="1" t="s">
        <v>456</v>
      </c>
      <c r="D2833" s="1" t="s">
        <v>474</v>
      </c>
      <c r="E2833" s="2">
        <v>14</v>
      </c>
      <c r="F2833" s="3">
        <v>109</v>
      </c>
      <c r="G2833" s="2">
        <v>184</v>
      </c>
      <c r="H2833" s="3">
        <v>2198</v>
      </c>
      <c r="I2833" s="68" t="str">
        <f>VLOOKUP(C2833,СПРАВОЧНИК!B:D,2,0)</f>
        <v>ЯПОНИЯ</v>
      </c>
      <c r="J2833" s="68" t="str">
        <f>VLOOKUP(C2833,СПРАВОЧНИК!B:D,3,0)</f>
        <v>ИНОМАРКИ</v>
      </c>
      <c r="K2833" s="69" t="str">
        <f>VLOOKUP(СВОД2023[[#This Row],[ФО]],СПРАВОЧНИК!H:P,2,0)</f>
        <v>Центральный ФО</v>
      </c>
    </row>
    <row r="2834" spans="1:11" x14ac:dyDescent="0.2">
      <c r="A2834" t="s">
        <v>649</v>
      </c>
      <c r="B2834" t="s">
        <v>645</v>
      </c>
      <c r="C2834" s="1" t="s">
        <v>475</v>
      </c>
      <c r="D2834" s="1" t="s">
        <v>476</v>
      </c>
      <c r="E2834" s="2">
        <v>1111</v>
      </c>
      <c r="F2834" s="3"/>
      <c r="G2834" s="2">
        <v>4868</v>
      </c>
      <c r="H2834" s="3"/>
      <c r="I2834" s="68" t="str">
        <f>VLOOKUP(C2834,СПРАВОЧНИК!B:D,2,0)</f>
        <v>КИТАЙ</v>
      </c>
      <c r="J2834" s="68" t="str">
        <f>VLOOKUP(C2834,СПРАВОЧНИК!B:D,3,0)</f>
        <v>ИНОМАРКИ</v>
      </c>
      <c r="K2834" s="69" t="str">
        <f>VLOOKUP(СВОД2023[[#This Row],[ФО]],СПРАВОЧНИК!H:P,2,0)</f>
        <v>Центральный ФО</v>
      </c>
    </row>
    <row r="2835" spans="1:11" x14ac:dyDescent="0.2">
      <c r="A2835" t="s">
        <v>649</v>
      </c>
      <c r="B2835" t="s">
        <v>645</v>
      </c>
      <c r="C2835" s="1" t="s">
        <v>475</v>
      </c>
      <c r="D2835" s="1" t="s">
        <v>683</v>
      </c>
      <c r="E2835" s="2">
        <v>83</v>
      </c>
      <c r="F2835" s="3"/>
      <c r="G2835" s="2">
        <v>130</v>
      </c>
      <c r="H2835" s="3"/>
      <c r="I2835" s="68" t="str">
        <f>VLOOKUP(C2835,СПРАВОЧНИК!B:D,2,0)</f>
        <v>КИТАЙ</v>
      </c>
      <c r="J2835" s="68" t="str">
        <f>VLOOKUP(C2835,СПРАВОЧНИК!B:D,3,0)</f>
        <v>ИНОМАРКИ</v>
      </c>
      <c r="K2835" s="69" t="str">
        <f>VLOOKUP(СВОД2023[[#This Row],[ФО]],СПРАВОЧНИК!H:P,2,0)</f>
        <v>Центральный ФО</v>
      </c>
    </row>
    <row r="2836" spans="1:11" x14ac:dyDescent="0.2">
      <c r="A2836" t="s">
        <v>649</v>
      </c>
      <c r="B2836" t="s">
        <v>645</v>
      </c>
      <c r="C2836" s="1" t="s">
        <v>477</v>
      </c>
      <c r="D2836" s="1" t="s">
        <v>478</v>
      </c>
      <c r="E2836" s="2"/>
      <c r="F2836" s="3"/>
      <c r="G2836" s="2"/>
      <c r="H2836" s="3">
        <v>1</v>
      </c>
      <c r="I2836" s="68" t="str">
        <f>VLOOKUP(C2836,СПРАВОЧНИК!B:D,2,0)</f>
        <v>ЕВРОПА</v>
      </c>
      <c r="J2836" s="68" t="str">
        <f>VLOOKUP(C2836,СПРАВОЧНИК!B:D,3,0)</f>
        <v>ИНОМАРКИ</v>
      </c>
      <c r="K2836" s="69" t="str">
        <f>VLOOKUP(СВОД2023[[#This Row],[ФО]],СПРАВОЧНИК!H:P,2,0)</f>
        <v>Центральный ФО</v>
      </c>
    </row>
    <row r="2837" spans="1:11" x14ac:dyDescent="0.2">
      <c r="A2837" t="s">
        <v>649</v>
      </c>
      <c r="B2837" t="s">
        <v>645</v>
      </c>
      <c r="C2837" s="1" t="s">
        <v>477</v>
      </c>
      <c r="D2837" s="1" t="s">
        <v>479</v>
      </c>
      <c r="E2837" s="2"/>
      <c r="F2837" s="3"/>
      <c r="G2837" s="2"/>
      <c r="H2837" s="3">
        <v>24</v>
      </c>
      <c r="I2837" s="68" t="str">
        <f>VLOOKUP(C2837,СПРАВОЧНИК!B:D,2,0)</f>
        <v>ЕВРОПА</v>
      </c>
      <c r="J2837" s="68" t="str">
        <f>VLOOKUP(C2837,СПРАВОЧНИК!B:D,3,0)</f>
        <v>ИНОМАРКИ</v>
      </c>
      <c r="K2837" s="69" t="str">
        <f>VLOOKUP(СВОД2023[[#This Row],[ФО]],СПРАВОЧНИК!H:P,2,0)</f>
        <v>Центральный ФО</v>
      </c>
    </row>
    <row r="2838" spans="1:11" x14ac:dyDescent="0.2">
      <c r="A2838" t="s">
        <v>649</v>
      </c>
      <c r="B2838" t="s">
        <v>645</v>
      </c>
      <c r="C2838" s="1" t="s">
        <v>477</v>
      </c>
      <c r="D2838" s="1" t="s">
        <v>480</v>
      </c>
      <c r="E2838" s="2"/>
      <c r="F2838" s="3"/>
      <c r="G2838" s="2">
        <v>1</v>
      </c>
      <c r="H2838" s="3"/>
      <c r="I2838" s="68" t="str">
        <f>VLOOKUP(C2838,СПРАВОЧНИК!B:D,2,0)</f>
        <v>ЕВРОПА</v>
      </c>
      <c r="J2838" s="68" t="str">
        <f>VLOOKUP(C2838,СПРАВОЧНИК!B:D,3,0)</f>
        <v>ИНОМАРКИ</v>
      </c>
      <c r="K2838" s="69" t="str">
        <f>VLOOKUP(СВОД2023[[#This Row],[ФО]],СПРАВОЧНИК!H:P,2,0)</f>
        <v>Центральный ФО</v>
      </c>
    </row>
    <row r="2839" spans="1:11" x14ac:dyDescent="0.2">
      <c r="A2839" t="s">
        <v>649</v>
      </c>
      <c r="B2839" t="s">
        <v>645</v>
      </c>
      <c r="C2839" s="1" t="s">
        <v>477</v>
      </c>
      <c r="D2839" s="1" t="s">
        <v>1099</v>
      </c>
      <c r="E2839" s="2">
        <v>1</v>
      </c>
      <c r="F2839" s="3"/>
      <c r="G2839" s="2">
        <v>1</v>
      </c>
      <c r="H2839" s="3"/>
      <c r="I2839" s="68" t="str">
        <f>VLOOKUP(C2839,СПРАВОЧНИК!B:D,2,0)</f>
        <v>ЕВРОПА</v>
      </c>
      <c r="J2839" s="68" t="str">
        <f>VLOOKUP(C2839,СПРАВОЧНИК!B:D,3,0)</f>
        <v>ИНОМАРКИ</v>
      </c>
      <c r="K2839" s="69" t="str">
        <f>VLOOKUP(СВОД2023[[#This Row],[ФО]],СПРАВОЧНИК!H:P,2,0)</f>
        <v>Центральный ФО</v>
      </c>
    </row>
    <row r="2840" spans="1:11" x14ac:dyDescent="0.2">
      <c r="A2840" t="s">
        <v>649</v>
      </c>
      <c r="B2840" t="s">
        <v>645</v>
      </c>
      <c r="C2840" s="1" t="s">
        <v>477</v>
      </c>
      <c r="D2840" s="1" t="s">
        <v>481</v>
      </c>
      <c r="E2840" s="2">
        <v>1</v>
      </c>
      <c r="F2840" s="3">
        <v>3</v>
      </c>
      <c r="G2840" s="2">
        <v>8</v>
      </c>
      <c r="H2840" s="3">
        <v>25</v>
      </c>
      <c r="I2840" s="68" t="str">
        <f>VLOOKUP(C2840,СПРАВОЧНИК!B:D,2,0)</f>
        <v>ЕВРОПА</v>
      </c>
      <c r="J2840" s="68" t="str">
        <f>VLOOKUP(C2840,СПРАВОЧНИК!B:D,3,0)</f>
        <v>ИНОМАРКИ</v>
      </c>
      <c r="K2840" s="69" t="str">
        <f>VLOOKUP(СВОД2023[[#This Row],[ФО]],СПРАВОЧНИК!H:P,2,0)</f>
        <v>Центральный ФО</v>
      </c>
    </row>
    <row r="2841" spans="1:11" x14ac:dyDescent="0.2">
      <c r="A2841" t="s">
        <v>649</v>
      </c>
      <c r="B2841" t="s">
        <v>645</v>
      </c>
      <c r="C2841" s="1" t="s">
        <v>482</v>
      </c>
      <c r="D2841" s="1" t="s">
        <v>483</v>
      </c>
      <c r="E2841" s="2">
        <v>1</v>
      </c>
      <c r="F2841" s="3"/>
      <c r="G2841" s="2">
        <v>2</v>
      </c>
      <c r="H2841" s="3"/>
      <c r="I2841" s="68" t="str">
        <f>VLOOKUP(C2841,СПРАВОЧНИК!B:D,2,0)</f>
        <v>КИТАЙ</v>
      </c>
      <c r="J2841" s="68" t="str">
        <f>VLOOKUP(C2841,СПРАВОЧНИК!B:D,3,0)</f>
        <v>ИНОМАРКИ</v>
      </c>
      <c r="K2841" s="69" t="str">
        <f>VLOOKUP(СВОД2023[[#This Row],[ФО]],СПРАВОЧНИК!H:P,2,0)</f>
        <v>Центральный ФО</v>
      </c>
    </row>
    <row r="2842" spans="1:11" x14ac:dyDescent="0.2">
      <c r="A2842" t="s">
        <v>649</v>
      </c>
      <c r="B2842" t="s">
        <v>645</v>
      </c>
      <c r="C2842" s="1" t="s">
        <v>482</v>
      </c>
      <c r="D2842" s="1" t="s">
        <v>484</v>
      </c>
      <c r="E2842" s="2"/>
      <c r="F2842" s="3"/>
      <c r="G2842" s="2"/>
      <c r="H2842" s="3">
        <v>1</v>
      </c>
      <c r="I2842" s="68" t="str">
        <f>VLOOKUP(C2842,СПРАВОЧНИК!B:D,2,0)</f>
        <v>КИТАЙ</v>
      </c>
      <c r="J2842" s="68" t="str">
        <f>VLOOKUP(C2842,СПРАВОЧНИК!B:D,3,0)</f>
        <v>ИНОМАРКИ</v>
      </c>
      <c r="K2842" s="69" t="str">
        <f>VLOOKUP(СВОД2023[[#This Row],[ФО]],СПРАВОЧНИК!H:P,2,0)</f>
        <v>Центральный ФО</v>
      </c>
    </row>
    <row r="2843" spans="1:11" x14ac:dyDescent="0.2">
      <c r="A2843" t="s">
        <v>649</v>
      </c>
      <c r="B2843" t="s">
        <v>645</v>
      </c>
      <c r="C2843" s="1" t="s">
        <v>485</v>
      </c>
      <c r="D2843" s="1" t="s">
        <v>486</v>
      </c>
      <c r="E2843" s="2">
        <v>1</v>
      </c>
      <c r="F2843" s="3">
        <v>3</v>
      </c>
      <c r="G2843" s="2">
        <v>4</v>
      </c>
      <c r="H2843" s="3">
        <v>52</v>
      </c>
      <c r="I2843" s="68" t="str">
        <f>VLOOKUP(C2843,СПРАВОЧНИК!B:D,2,0)</f>
        <v>ЕВРОПА</v>
      </c>
      <c r="J2843" s="68" t="str">
        <f>VLOOKUP(C2843,СПРАВОЧНИК!B:D,3,0)</f>
        <v>ИНОМАРКИ</v>
      </c>
      <c r="K2843" s="69" t="str">
        <f>VLOOKUP(СВОД2023[[#This Row],[ФО]],СПРАВОЧНИК!H:P,2,0)</f>
        <v>Центральный ФО</v>
      </c>
    </row>
    <row r="2844" spans="1:11" x14ac:dyDescent="0.2">
      <c r="A2844" t="s">
        <v>649</v>
      </c>
      <c r="B2844" t="s">
        <v>645</v>
      </c>
      <c r="C2844" s="1" t="s">
        <v>485</v>
      </c>
      <c r="D2844" s="1" t="s">
        <v>487</v>
      </c>
      <c r="E2844" s="2"/>
      <c r="F2844" s="3"/>
      <c r="G2844" s="2"/>
      <c r="H2844" s="3">
        <v>1</v>
      </c>
      <c r="I2844" s="68" t="str">
        <f>VLOOKUP(C2844,СПРАВОЧНИК!B:D,2,0)</f>
        <v>ЕВРОПА</v>
      </c>
      <c r="J2844" s="68" t="str">
        <f>VLOOKUP(C2844,СПРАВОЧНИК!B:D,3,0)</f>
        <v>ИНОМАРКИ</v>
      </c>
      <c r="K2844" s="69" t="str">
        <f>VLOOKUP(СВОД2023[[#This Row],[ФО]],СПРАВОЧНИК!H:P,2,0)</f>
        <v>Центральный ФО</v>
      </c>
    </row>
    <row r="2845" spans="1:11" x14ac:dyDescent="0.2">
      <c r="A2845" t="s">
        <v>649</v>
      </c>
      <c r="B2845" t="s">
        <v>645</v>
      </c>
      <c r="C2845" s="1" t="s">
        <v>485</v>
      </c>
      <c r="D2845" s="1" t="s">
        <v>488</v>
      </c>
      <c r="E2845" s="2">
        <v>1</v>
      </c>
      <c r="F2845" s="3">
        <v>8</v>
      </c>
      <c r="G2845" s="2">
        <v>17</v>
      </c>
      <c r="H2845" s="3">
        <v>80</v>
      </c>
      <c r="I2845" s="68" t="str">
        <f>VLOOKUP(C2845,СПРАВОЧНИК!B:D,2,0)</f>
        <v>ЕВРОПА</v>
      </c>
      <c r="J2845" s="68" t="str">
        <f>VLOOKUP(C2845,СПРАВОЧНИК!B:D,3,0)</f>
        <v>ИНОМАРКИ</v>
      </c>
      <c r="K2845" s="69" t="str">
        <f>VLOOKUP(СВОД2023[[#This Row],[ФО]],СПРАВОЧНИК!H:P,2,0)</f>
        <v>Центральный ФО</v>
      </c>
    </row>
    <row r="2846" spans="1:11" x14ac:dyDescent="0.2">
      <c r="A2846" t="s">
        <v>649</v>
      </c>
      <c r="B2846" t="s">
        <v>645</v>
      </c>
      <c r="C2846" s="1" t="s">
        <v>485</v>
      </c>
      <c r="D2846" s="1" t="s">
        <v>489</v>
      </c>
      <c r="E2846" s="2">
        <v>4</v>
      </c>
      <c r="F2846" s="3"/>
      <c r="G2846" s="2">
        <v>20</v>
      </c>
      <c r="H2846" s="3">
        <v>3</v>
      </c>
      <c r="I2846" s="68" t="str">
        <f>VLOOKUP(C2846,СПРАВОЧНИК!B:D,2,0)</f>
        <v>ЕВРОПА</v>
      </c>
      <c r="J2846" s="68" t="str">
        <f>VLOOKUP(C2846,СПРАВОЧНИК!B:D,3,0)</f>
        <v>ИНОМАРКИ</v>
      </c>
      <c r="K2846" s="69" t="str">
        <f>VLOOKUP(СВОД2023[[#This Row],[ФО]],СПРАВОЧНИК!H:P,2,0)</f>
        <v>Центральный ФО</v>
      </c>
    </row>
    <row r="2847" spans="1:11" x14ac:dyDescent="0.2">
      <c r="A2847" t="s">
        <v>649</v>
      </c>
      <c r="B2847" t="s">
        <v>645</v>
      </c>
      <c r="C2847" s="1" t="s">
        <v>485</v>
      </c>
      <c r="D2847" s="1" t="s">
        <v>490</v>
      </c>
      <c r="E2847" s="2"/>
      <c r="F2847" s="3">
        <v>6</v>
      </c>
      <c r="G2847" s="2">
        <v>1</v>
      </c>
      <c r="H2847" s="3">
        <v>42</v>
      </c>
      <c r="I2847" s="68" t="str">
        <f>VLOOKUP(C2847,СПРАВОЧНИК!B:D,2,0)</f>
        <v>ЕВРОПА</v>
      </c>
      <c r="J2847" s="68" t="str">
        <f>VLOOKUP(C2847,СПРАВОЧНИК!B:D,3,0)</f>
        <v>ИНОМАРКИ</v>
      </c>
      <c r="K2847" s="69" t="str">
        <f>VLOOKUP(СВОД2023[[#This Row],[ФО]],СПРАВОЧНИК!H:P,2,0)</f>
        <v>Центральный ФО</v>
      </c>
    </row>
    <row r="2848" spans="1:11" x14ac:dyDescent="0.2">
      <c r="A2848" t="s">
        <v>649</v>
      </c>
      <c r="B2848" t="s">
        <v>645</v>
      </c>
      <c r="C2848" s="1" t="s">
        <v>491</v>
      </c>
      <c r="D2848" s="1" t="s">
        <v>492</v>
      </c>
      <c r="E2848" s="2">
        <v>4</v>
      </c>
      <c r="F2848" s="3"/>
      <c r="G2848" s="2">
        <v>8</v>
      </c>
      <c r="H2848" s="3"/>
      <c r="I2848" s="68" t="str">
        <f>VLOOKUP(C2848,СПРАВОЧНИК!B:D,2,0)</f>
        <v>КИТАЙ</v>
      </c>
      <c r="J2848" s="68" t="str">
        <f>VLOOKUP(C2848,СПРАВОЧНИК!B:D,3,0)</f>
        <v>ИНОМАРКИ</v>
      </c>
      <c r="K2848" s="69" t="str">
        <f>VLOOKUP(СВОД2023[[#This Row],[ФО]],СПРАВОЧНИК!H:P,2,0)</f>
        <v>Центральный ФО</v>
      </c>
    </row>
    <row r="2849" spans="1:11" x14ac:dyDescent="0.2">
      <c r="A2849" t="s">
        <v>649</v>
      </c>
      <c r="B2849" t="s">
        <v>645</v>
      </c>
      <c r="C2849" s="1" t="s">
        <v>493</v>
      </c>
      <c r="D2849" s="1" t="s">
        <v>494</v>
      </c>
      <c r="E2849" s="2">
        <v>1</v>
      </c>
      <c r="F2849" s="3"/>
      <c r="G2849" s="2">
        <v>2</v>
      </c>
      <c r="H2849" s="3">
        <v>3</v>
      </c>
      <c r="I2849" s="68" t="str">
        <f>VLOOKUP(C2849,СПРАВОЧНИК!B:D,2,0)</f>
        <v>ЕВРОПА</v>
      </c>
      <c r="J2849" s="68" t="str">
        <f>VLOOKUP(C2849,СПРАВОЧНИК!B:D,3,0)</f>
        <v>ИНОМАРКИ</v>
      </c>
      <c r="K2849" s="69" t="str">
        <f>VLOOKUP(СВОД2023[[#This Row],[ФО]],СПРАВОЧНИК!H:P,2,0)</f>
        <v>Центральный ФО</v>
      </c>
    </row>
    <row r="2850" spans="1:11" x14ac:dyDescent="0.2">
      <c r="A2850" t="s">
        <v>649</v>
      </c>
      <c r="B2850" t="s">
        <v>645</v>
      </c>
      <c r="C2850" s="1" t="s">
        <v>493</v>
      </c>
      <c r="D2850" s="1" t="s">
        <v>495</v>
      </c>
      <c r="E2850" s="2">
        <v>62</v>
      </c>
      <c r="F2850" s="3">
        <v>20</v>
      </c>
      <c r="G2850" s="2">
        <v>323</v>
      </c>
      <c r="H2850" s="3">
        <v>408</v>
      </c>
      <c r="I2850" s="68" t="str">
        <f>VLOOKUP(C2850,СПРАВОЧНИК!B:D,2,0)</f>
        <v>ЕВРОПА</v>
      </c>
      <c r="J2850" s="68" t="str">
        <f>VLOOKUP(C2850,СПРАВОЧНИК!B:D,3,0)</f>
        <v>ИНОМАРКИ</v>
      </c>
      <c r="K2850" s="69" t="str">
        <f>VLOOKUP(СВОД2023[[#This Row],[ФО]],СПРАВОЧНИК!H:P,2,0)</f>
        <v>Центральный ФО</v>
      </c>
    </row>
    <row r="2851" spans="1:11" x14ac:dyDescent="0.2">
      <c r="A2851" t="s">
        <v>649</v>
      </c>
      <c r="B2851" t="s">
        <v>645</v>
      </c>
      <c r="C2851" s="1" t="s">
        <v>493</v>
      </c>
      <c r="D2851" s="1" t="s">
        <v>496</v>
      </c>
      <c r="E2851" s="2">
        <v>1</v>
      </c>
      <c r="F2851" s="3"/>
      <c r="G2851" s="2">
        <v>2</v>
      </c>
      <c r="H2851" s="3">
        <v>3</v>
      </c>
      <c r="I2851" s="68" t="str">
        <f>VLOOKUP(C2851,СПРАВОЧНИК!B:D,2,0)</f>
        <v>ЕВРОПА</v>
      </c>
      <c r="J2851" s="68" t="str">
        <f>VLOOKUP(C2851,СПРАВОЧНИК!B:D,3,0)</f>
        <v>ИНОМАРКИ</v>
      </c>
      <c r="K2851" s="69" t="str">
        <f>VLOOKUP(СВОД2023[[#This Row],[ФО]],СПРАВОЧНИК!H:P,2,0)</f>
        <v>Центральный ФО</v>
      </c>
    </row>
    <row r="2852" spans="1:11" x14ac:dyDescent="0.2">
      <c r="A2852" t="s">
        <v>649</v>
      </c>
      <c r="B2852" t="s">
        <v>645</v>
      </c>
      <c r="C2852" s="1" t="s">
        <v>493</v>
      </c>
      <c r="D2852" s="1" t="s">
        <v>497</v>
      </c>
      <c r="E2852" s="2">
        <v>14</v>
      </c>
      <c r="F2852" s="3">
        <v>9</v>
      </c>
      <c r="G2852" s="2">
        <v>87</v>
      </c>
      <c r="H2852" s="3">
        <v>167</v>
      </c>
      <c r="I2852" s="68" t="str">
        <f>VLOOKUP(C2852,СПРАВОЧНИК!B:D,2,0)</f>
        <v>ЕВРОПА</v>
      </c>
      <c r="J2852" s="68" t="str">
        <f>VLOOKUP(C2852,СПРАВОЧНИК!B:D,3,0)</f>
        <v>ИНОМАРКИ</v>
      </c>
      <c r="K2852" s="69" t="str">
        <f>VLOOKUP(СВОД2023[[#This Row],[ФО]],СПРАВОЧНИК!H:P,2,0)</f>
        <v>Центральный ФО</v>
      </c>
    </row>
    <row r="2853" spans="1:11" x14ac:dyDescent="0.2">
      <c r="A2853" t="s">
        <v>649</v>
      </c>
      <c r="B2853" t="s">
        <v>645</v>
      </c>
      <c r="C2853" s="1" t="s">
        <v>493</v>
      </c>
      <c r="D2853" s="1" t="s">
        <v>498</v>
      </c>
      <c r="E2853" s="2">
        <v>7</v>
      </c>
      <c r="F2853" s="3">
        <v>5</v>
      </c>
      <c r="G2853" s="2">
        <v>29</v>
      </c>
      <c r="H2853" s="3">
        <v>65</v>
      </c>
      <c r="I2853" s="68" t="str">
        <f>VLOOKUP(C2853,СПРАВОЧНИК!B:D,2,0)</f>
        <v>ЕВРОПА</v>
      </c>
      <c r="J2853" s="68" t="str">
        <f>VLOOKUP(C2853,СПРАВОЧНИК!B:D,3,0)</f>
        <v>ИНОМАРКИ</v>
      </c>
      <c r="K2853" s="69" t="str">
        <f>VLOOKUP(СВОД2023[[#This Row],[ФО]],СПРАВОЧНИК!H:P,2,0)</f>
        <v>Центральный ФО</v>
      </c>
    </row>
    <row r="2854" spans="1:11" x14ac:dyDescent="0.2">
      <c r="A2854" t="s">
        <v>649</v>
      </c>
      <c r="B2854" t="s">
        <v>645</v>
      </c>
      <c r="C2854" s="1" t="s">
        <v>493</v>
      </c>
      <c r="D2854" s="1" t="s">
        <v>1056</v>
      </c>
      <c r="E2854" s="2">
        <v>2</v>
      </c>
      <c r="F2854" s="3"/>
      <c r="G2854" s="2">
        <v>2</v>
      </c>
      <c r="H2854" s="3"/>
      <c r="I2854" s="68" t="str">
        <f>VLOOKUP(C2854,СПРАВОЧНИК!B:D,2,0)</f>
        <v>ЕВРОПА</v>
      </c>
      <c r="J2854" s="68" t="str">
        <f>VLOOKUP(C2854,СПРАВОЧНИК!B:D,3,0)</f>
        <v>ИНОМАРКИ</v>
      </c>
      <c r="K2854" s="69" t="str">
        <f>VLOOKUP(СВОД2023[[#This Row],[ФО]],СПРАВОЧНИК!H:P,2,0)</f>
        <v>Центральный ФО</v>
      </c>
    </row>
    <row r="2855" spans="1:11" x14ac:dyDescent="0.2">
      <c r="A2855" t="s">
        <v>649</v>
      </c>
      <c r="B2855" t="s">
        <v>645</v>
      </c>
      <c r="C2855" s="1" t="s">
        <v>493</v>
      </c>
      <c r="D2855" s="1" t="s">
        <v>499</v>
      </c>
      <c r="E2855" s="2"/>
      <c r="F2855" s="3">
        <v>3</v>
      </c>
      <c r="G2855" s="2">
        <v>10</v>
      </c>
      <c r="H2855" s="3">
        <v>19</v>
      </c>
      <c r="I2855" s="68" t="str">
        <f>VLOOKUP(C2855,СПРАВОЧНИК!B:D,2,0)</f>
        <v>ЕВРОПА</v>
      </c>
      <c r="J2855" s="68" t="str">
        <f>VLOOKUP(C2855,СПРАВОЧНИК!B:D,3,0)</f>
        <v>ИНОМАРКИ</v>
      </c>
      <c r="K2855" s="69" t="str">
        <f>VLOOKUP(СВОД2023[[#This Row],[ФО]],СПРАВОЧНИК!H:P,2,0)</f>
        <v>Центральный ФО</v>
      </c>
    </row>
    <row r="2856" spans="1:11" x14ac:dyDescent="0.2">
      <c r="A2856" t="s">
        <v>649</v>
      </c>
      <c r="B2856" t="s">
        <v>645</v>
      </c>
      <c r="C2856" s="1" t="s">
        <v>493</v>
      </c>
      <c r="D2856" s="1" t="s">
        <v>500</v>
      </c>
      <c r="E2856" s="2"/>
      <c r="F2856" s="3">
        <v>1</v>
      </c>
      <c r="G2856" s="2">
        <v>5</v>
      </c>
      <c r="H2856" s="3">
        <v>5</v>
      </c>
      <c r="I2856" s="68" t="str">
        <f>VLOOKUP(C2856,СПРАВОЧНИК!B:D,2,0)</f>
        <v>ЕВРОПА</v>
      </c>
      <c r="J2856" s="68" t="str">
        <f>VLOOKUP(C2856,СПРАВОЧНИК!B:D,3,0)</f>
        <v>ИНОМАРКИ</v>
      </c>
      <c r="K2856" s="69" t="str">
        <f>VLOOKUP(СВОД2023[[#This Row],[ФО]],СПРАВОЧНИК!H:P,2,0)</f>
        <v>Центральный ФО</v>
      </c>
    </row>
    <row r="2857" spans="1:11" x14ac:dyDescent="0.2">
      <c r="A2857" t="s">
        <v>649</v>
      </c>
      <c r="B2857" t="s">
        <v>645</v>
      </c>
      <c r="C2857" s="1" t="s">
        <v>493</v>
      </c>
      <c r="D2857" s="1" t="s">
        <v>501</v>
      </c>
      <c r="E2857" s="2">
        <v>5</v>
      </c>
      <c r="F2857" s="3">
        <v>4</v>
      </c>
      <c r="G2857" s="2">
        <v>29</v>
      </c>
      <c r="H2857" s="3">
        <v>81</v>
      </c>
      <c r="I2857" s="68" t="str">
        <f>VLOOKUP(C2857,СПРАВОЧНИК!B:D,2,0)</f>
        <v>ЕВРОПА</v>
      </c>
      <c r="J2857" s="68" t="str">
        <f>VLOOKUP(C2857,СПРАВОЧНИК!B:D,3,0)</f>
        <v>ИНОМАРКИ</v>
      </c>
      <c r="K2857" s="69" t="str">
        <f>VLOOKUP(СВОД2023[[#This Row],[ФО]],СПРАВОЧНИК!H:P,2,0)</f>
        <v>Центральный ФО</v>
      </c>
    </row>
    <row r="2858" spans="1:11" x14ac:dyDescent="0.2">
      <c r="A2858" t="s">
        <v>649</v>
      </c>
      <c r="B2858" t="s">
        <v>645</v>
      </c>
      <c r="C2858" s="1" t="s">
        <v>504</v>
      </c>
      <c r="D2858" s="1" t="s">
        <v>505</v>
      </c>
      <c r="E2858" s="2">
        <v>18</v>
      </c>
      <c r="F2858" s="3">
        <v>58</v>
      </c>
      <c r="G2858" s="2">
        <v>174</v>
      </c>
      <c r="H2858" s="3">
        <v>1707</v>
      </c>
      <c r="I2858" s="68" t="str">
        <f>VLOOKUP(C2858,СПРАВОЧНИК!B:D,2,0)</f>
        <v>ЕВРОПА</v>
      </c>
      <c r="J2858" s="68" t="str">
        <f>VLOOKUP(C2858,СПРАВОЧНИК!B:D,3,0)</f>
        <v>ИНОМАРКИ</v>
      </c>
      <c r="K2858" s="69" t="str">
        <f>VLOOKUP(СВОД2023[[#This Row],[ФО]],СПРАВОЧНИК!H:P,2,0)</f>
        <v>Центральный ФО</v>
      </c>
    </row>
    <row r="2859" spans="1:11" x14ac:dyDescent="0.2">
      <c r="A2859" t="s">
        <v>649</v>
      </c>
      <c r="B2859" t="s">
        <v>645</v>
      </c>
      <c r="C2859" s="1" t="s">
        <v>504</v>
      </c>
      <c r="D2859" s="1" t="s">
        <v>728</v>
      </c>
      <c r="E2859" s="2"/>
      <c r="F2859" s="3"/>
      <c r="G2859" s="2">
        <v>1</v>
      </c>
      <c r="H2859" s="3"/>
      <c r="I2859" s="68" t="str">
        <f>VLOOKUP(C2859,СПРАВОЧНИК!B:D,2,0)</f>
        <v>ЕВРОПА</v>
      </c>
      <c r="J2859" s="68" t="str">
        <f>VLOOKUP(C2859,СПРАВОЧНИК!B:D,3,0)</f>
        <v>ИНОМАРКИ</v>
      </c>
      <c r="K2859" s="69" t="str">
        <f>VLOOKUP(СВОД2023[[#This Row],[ФО]],СПРАВОЧНИК!H:P,2,0)</f>
        <v>Центральный ФО</v>
      </c>
    </row>
    <row r="2860" spans="1:11" x14ac:dyDescent="0.2">
      <c r="A2860" t="s">
        <v>649</v>
      </c>
      <c r="B2860" t="s">
        <v>645</v>
      </c>
      <c r="C2860" s="1" t="s">
        <v>504</v>
      </c>
      <c r="D2860" s="1" t="s">
        <v>506</v>
      </c>
      <c r="E2860" s="2">
        <v>8</v>
      </c>
      <c r="F2860" s="3">
        <v>244</v>
      </c>
      <c r="G2860" s="2">
        <v>104</v>
      </c>
      <c r="H2860" s="3">
        <v>4049</v>
      </c>
      <c r="I2860" s="68" t="str">
        <f>VLOOKUP(C2860,СПРАВОЧНИК!B:D,2,0)</f>
        <v>ЕВРОПА</v>
      </c>
      <c r="J2860" s="68" t="str">
        <f>VLOOKUP(C2860,СПРАВОЧНИК!B:D,3,0)</f>
        <v>ИНОМАРКИ</v>
      </c>
      <c r="K2860" s="69" t="str">
        <f>VLOOKUP(СВОД2023[[#This Row],[ФО]],СПРАВОЧНИК!H:P,2,0)</f>
        <v>Центральный ФО</v>
      </c>
    </row>
    <row r="2861" spans="1:11" x14ac:dyDescent="0.2">
      <c r="A2861" t="s">
        <v>649</v>
      </c>
      <c r="B2861" t="s">
        <v>645</v>
      </c>
      <c r="C2861" s="1" t="s">
        <v>504</v>
      </c>
      <c r="D2861" s="1" t="s">
        <v>507</v>
      </c>
      <c r="E2861" s="2">
        <v>13</v>
      </c>
      <c r="F2861" s="3">
        <v>74</v>
      </c>
      <c r="G2861" s="2">
        <v>112</v>
      </c>
      <c r="H2861" s="3">
        <v>1828</v>
      </c>
      <c r="I2861" s="68" t="str">
        <f>VLOOKUP(C2861,СПРАВОЧНИК!B:D,2,0)</f>
        <v>ЕВРОПА</v>
      </c>
      <c r="J2861" s="68" t="str">
        <f>VLOOKUP(C2861,СПРАВОЧНИК!B:D,3,0)</f>
        <v>ИНОМАРКИ</v>
      </c>
      <c r="K2861" s="69" t="str">
        <f>VLOOKUP(СВОД2023[[#This Row],[ФО]],СПРАВОЧНИК!H:P,2,0)</f>
        <v>Центральный ФО</v>
      </c>
    </row>
    <row r="2862" spans="1:11" x14ac:dyDescent="0.2">
      <c r="A2862" t="s">
        <v>649</v>
      </c>
      <c r="B2862" t="s">
        <v>645</v>
      </c>
      <c r="C2862" s="1" t="s">
        <v>504</v>
      </c>
      <c r="D2862" s="1" t="s">
        <v>508</v>
      </c>
      <c r="E2862" s="2">
        <v>1</v>
      </c>
      <c r="F2862" s="3"/>
      <c r="G2862" s="2">
        <v>22</v>
      </c>
      <c r="H2862" s="3">
        <v>1</v>
      </c>
      <c r="I2862" s="68" t="str">
        <f>VLOOKUP(C2862,СПРАВОЧНИК!B:D,2,0)</f>
        <v>ЕВРОПА</v>
      </c>
      <c r="J2862" s="68" t="str">
        <f>VLOOKUP(C2862,СПРАВОЧНИК!B:D,3,0)</f>
        <v>ИНОМАРКИ</v>
      </c>
      <c r="K2862" s="69" t="str">
        <f>VLOOKUP(СВОД2023[[#This Row],[ФО]],СПРАВОЧНИК!H:P,2,0)</f>
        <v>Центральный ФО</v>
      </c>
    </row>
    <row r="2863" spans="1:11" x14ac:dyDescent="0.2">
      <c r="A2863" t="s">
        <v>649</v>
      </c>
      <c r="B2863" t="s">
        <v>645</v>
      </c>
      <c r="C2863" s="1" t="s">
        <v>504</v>
      </c>
      <c r="D2863" s="1" t="s">
        <v>1100</v>
      </c>
      <c r="E2863" s="2">
        <v>1</v>
      </c>
      <c r="F2863" s="3"/>
      <c r="G2863" s="2">
        <v>1</v>
      </c>
      <c r="H2863" s="3"/>
      <c r="I2863" s="68" t="str">
        <f>VLOOKUP(C2863,СПРАВОЧНИК!B:D,2,0)</f>
        <v>ЕВРОПА</v>
      </c>
      <c r="J2863" s="68" t="str">
        <f>VLOOKUP(C2863,СПРАВОЧНИК!B:D,3,0)</f>
        <v>ИНОМАРКИ</v>
      </c>
      <c r="K2863" s="69" t="str">
        <f>VLOOKUP(СВОД2023[[#This Row],[ФО]],СПРАВОЧНИК!H:P,2,0)</f>
        <v>Центральный ФО</v>
      </c>
    </row>
    <row r="2864" spans="1:11" x14ac:dyDescent="0.2">
      <c r="A2864" t="s">
        <v>649</v>
      </c>
      <c r="B2864" t="s">
        <v>645</v>
      </c>
      <c r="C2864" s="1" t="s">
        <v>504</v>
      </c>
      <c r="D2864" s="1" t="s">
        <v>1101</v>
      </c>
      <c r="E2864" s="2">
        <v>1</v>
      </c>
      <c r="F2864" s="3"/>
      <c r="G2864" s="2">
        <v>1</v>
      </c>
      <c r="H2864" s="3"/>
      <c r="I2864" s="68" t="str">
        <f>VLOOKUP(C2864,СПРАВОЧНИК!B:D,2,0)</f>
        <v>ЕВРОПА</v>
      </c>
      <c r="J2864" s="68" t="str">
        <f>VLOOKUP(C2864,СПРАВОЧНИК!B:D,3,0)</f>
        <v>ИНОМАРКИ</v>
      </c>
      <c r="K2864" s="69" t="str">
        <f>VLOOKUP(СВОД2023[[#This Row],[ФО]],СПРАВОЧНИК!H:P,2,0)</f>
        <v>Центральный ФО</v>
      </c>
    </row>
    <row r="2865" spans="1:11" x14ac:dyDescent="0.2">
      <c r="A2865" t="s">
        <v>649</v>
      </c>
      <c r="B2865" t="s">
        <v>645</v>
      </c>
      <c r="C2865" s="1" t="s">
        <v>504</v>
      </c>
      <c r="D2865" s="1" t="s">
        <v>510</v>
      </c>
      <c r="E2865" s="2">
        <v>36</v>
      </c>
      <c r="F2865" s="3">
        <v>352</v>
      </c>
      <c r="G2865" s="2">
        <v>476</v>
      </c>
      <c r="H2865" s="3">
        <v>3417</v>
      </c>
      <c r="I2865" s="68" t="str">
        <f>VLOOKUP(C2865,СПРАВОЧНИК!B:D,2,0)</f>
        <v>ЕВРОПА</v>
      </c>
      <c r="J2865" s="68" t="str">
        <f>VLOOKUP(C2865,СПРАВОЧНИК!B:D,3,0)</f>
        <v>ИНОМАРКИ</v>
      </c>
      <c r="K2865" s="69" t="str">
        <f>VLOOKUP(СВОД2023[[#This Row],[ФО]],СПРАВОЧНИК!H:P,2,0)</f>
        <v>Центральный ФО</v>
      </c>
    </row>
    <row r="2866" spans="1:11" x14ac:dyDescent="0.2">
      <c r="A2866" t="s">
        <v>649</v>
      </c>
      <c r="B2866" t="s">
        <v>645</v>
      </c>
      <c r="C2866" s="1" t="s">
        <v>504</v>
      </c>
      <c r="D2866" s="1" t="s">
        <v>511</v>
      </c>
      <c r="E2866" s="2">
        <v>23</v>
      </c>
      <c r="F2866" s="3">
        <v>137</v>
      </c>
      <c r="G2866" s="2">
        <v>282</v>
      </c>
      <c r="H2866" s="3">
        <v>1544</v>
      </c>
      <c r="I2866" s="68" t="str">
        <f>VLOOKUP(C2866,СПРАВОЧНИК!B:D,2,0)</f>
        <v>ЕВРОПА</v>
      </c>
      <c r="J2866" s="68" t="str">
        <f>VLOOKUP(C2866,СПРАВОЧНИК!B:D,3,0)</f>
        <v>ИНОМАРКИ</v>
      </c>
      <c r="K2866" s="69" t="str">
        <f>VLOOKUP(СВОД2023[[#This Row],[ФО]],СПРАВОЧНИК!H:P,2,0)</f>
        <v>Центральный ФО</v>
      </c>
    </row>
    <row r="2867" spans="1:11" x14ac:dyDescent="0.2">
      <c r="A2867" t="s">
        <v>649</v>
      </c>
      <c r="B2867" t="s">
        <v>645</v>
      </c>
      <c r="C2867" s="1" t="s">
        <v>504</v>
      </c>
      <c r="D2867" s="1" t="s">
        <v>512</v>
      </c>
      <c r="E2867" s="2"/>
      <c r="F2867" s="3"/>
      <c r="G2867" s="2">
        <v>1</v>
      </c>
      <c r="H2867" s="3"/>
      <c r="I2867" s="68" t="str">
        <f>VLOOKUP(C2867,СПРАВОЧНИК!B:D,2,0)</f>
        <v>ЕВРОПА</v>
      </c>
      <c r="J2867" s="68" t="str">
        <f>VLOOKUP(C2867,СПРАВОЧНИК!B:D,3,0)</f>
        <v>ИНОМАРКИ</v>
      </c>
      <c r="K2867" s="69" t="str">
        <f>VLOOKUP(СВОД2023[[#This Row],[ФО]],СПРАВОЧНИК!H:P,2,0)</f>
        <v>Центральный ФО</v>
      </c>
    </row>
    <row r="2868" spans="1:11" x14ac:dyDescent="0.2">
      <c r="A2868" t="s">
        <v>649</v>
      </c>
      <c r="B2868" t="s">
        <v>645</v>
      </c>
      <c r="C2868" s="1" t="s">
        <v>513</v>
      </c>
      <c r="D2868" s="1" t="s">
        <v>514</v>
      </c>
      <c r="E2868" s="2"/>
      <c r="F2868" s="3"/>
      <c r="G2868" s="2">
        <v>1</v>
      </c>
      <c r="H2868" s="3"/>
      <c r="I2868" s="68" t="str">
        <f>VLOOKUP(C2868,СПРАВОЧНИК!B:D,2,0)</f>
        <v>КИТАЙ</v>
      </c>
      <c r="J2868" s="68" t="str">
        <f>VLOOKUP(C2868,СПРАВОЧНИК!B:D,3,0)</f>
        <v>ИНОМАРКИ</v>
      </c>
      <c r="K2868" s="69" t="str">
        <f>VLOOKUP(СВОД2023[[#This Row],[ФО]],СПРАВОЧНИК!H:P,2,0)</f>
        <v>Центральный ФО</v>
      </c>
    </row>
    <row r="2869" spans="1:11" x14ac:dyDescent="0.2">
      <c r="A2869" t="s">
        <v>649</v>
      </c>
      <c r="B2869" t="s">
        <v>645</v>
      </c>
      <c r="C2869" s="1" t="s">
        <v>515</v>
      </c>
      <c r="D2869" s="1" t="s">
        <v>1102</v>
      </c>
      <c r="E2869" s="2">
        <v>1</v>
      </c>
      <c r="F2869" s="3"/>
      <c r="G2869" s="2">
        <v>1</v>
      </c>
      <c r="H2869" s="3"/>
      <c r="I2869" s="68" t="str">
        <f>VLOOKUP(C2869,СПРАВОЧНИК!B:D,2,0)</f>
        <v>КИТАЙ</v>
      </c>
      <c r="J2869" s="68" t="str">
        <f>VLOOKUP(C2869,СПРАВОЧНИК!B:D,3,0)</f>
        <v>ИНОМАРКИ</v>
      </c>
      <c r="K2869" s="69" t="str">
        <f>VLOOKUP(СВОД2023[[#This Row],[ФО]],СПРАВОЧНИК!H:P,2,0)</f>
        <v>Центральный ФО</v>
      </c>
    </row>
    <row r="2870" spans="1:11" x14ac:dyDescent="0.2">
      <c r="A2870" t="s">
        <v>649</v>
      </c>
      <c r="B2870" t="s">
        <v>645</v>
      </c>
      <c r="C2870" s="1" t="s">
        <v>515</v>
      </c>
      <c r="D2870" s="1" t="s">
        <v>516</v>
      </c>
      <c r="E2870" s="2"/>
      <c r="F2870" s="3"/>
      <c r="G2870" s="2">
        <v>1</v>
      </c>
      <c r="H2870" s="3"/>
      <c r="I2870" s="68" t="str">
        <f>VLOOKUP(C2870,СПРАВОЧНИК!B:D,2,0)</f>
        <v>КИТАЙ</v>
      </c>
      <c r="J2870" s="68" t="str">
        <f>VLOOKUP(C2870,СПРАВОЧНИК!B:D,3,0)</f>
        <v>ИНОМАРКИ</v>
      </c>
      <c r="K2870" s="69" t="str">
        <f>VLOOKUP(СВОД2023[[#This Row],[ФО]],СПРАВОЧНИК!H:P,2,0)</f>
        <v>Центральный ФО</v>
      </c>
    </row>
    <row r="2871" spans="1:11" x14ac:dyDescent="0.2">
      <c r="A2871" t="s">
        <v>649</v>
      </c>
      <c r="B2871" t="s">
        <v>645</v>
      </c>
      <c r="C2871" s="1" t="s">
        <v>517</v>
      </c>
      <c r="D2871" s="1" t="s">
        <v>518</v>
      </c>
      <c r="E2871" s="2">
        <v>4</v>
      </c>
      <c r="F2871" s="3">
        <v>2</v>
      </c>
      <c r="G2871" s="2">
        <v>20</v>
      </c>
      <c r="H2871" s="3">
        <v>27</v>
      </c>
      <c r="I2871" s="68" t="str">
        <f>VLOOKUP(C2871,СПРАВОЧНИК!B:D,2,0)</f>
        <v>ЕВРОПА</v>
      </c>
      <c r="J2871" s="68" t="str">
        <f>VLOOKUP(C2871,СПРАВОЧНИК!B:D,3,0)</f>
        <v>ИНОМАРКИ</v>
      </c>
      <c r="K2871" s="69" t="str">
        <f>VLOOKUP(СВОД2023[[#This Row],[ФО]],СПРАВОЧНИК!H:P,2,0)</f>
        <v>Центральный ФО</v>
      </c>
    </row>
    <row r="2872" spans="1:11" x14ac:dyDescent="0.2">
      <c r="A2872" t="s">
        <v>649</v>
      </c>
      <c r="B2872" t="s">
        <v>645</v>
      </c>
      <c r="C2872" s="1" t="s">
        <v>517</v>
      </c>
      <c r="D2872" s="1" t="s">
        <v>519</v>
      </c>
      <c r="E2872" s="2">
        <v>1</v>
      </c>
      <c r="F2872" s="3"/>
      <c r="G2872" s="2">
        <v>9</v>
      </c>
      <c r="H2872" s="3">
        <v>20</v>
      </c>
      <c r="I2872" s="68" t="str">
        <f>VLOOKUP(C2872,СПРАВОЧНИК!B:D,2,0)</f>
        <v>ЕВРОПА</v>
      </c>
      <c r="J2872" s="68" t="str">
        <f>VLOOKUP(C2872,СПРАВОЧНИК!B:D,3,0)</f>
        <v>ИНОМАРКИ</v>
      </c>
      <c r="K2872" s="69" t="str">
        <f>VLOOKUP(СВОД2023[[#This Row],[ФО]],СПРАВОЧНИК!H:P,2,0)</f>
        <v>Центральный ФО</v>
      </c>
    </row>
    <row r="2873" spans="1:11" x14ac:dyDescent="0.2">
      <c r="A2873" t="s">
        <v>649</v>
      </c>
      <c r="B2873" t="s">
        <v>645</v>
      </c>
      <c r="C2873" s="1" t="s">
        <v>517</v>
      </c>
      <c r="D2873" s="1" t="s">
        <v>520</v>
      </c>
      <c r="E2873" s="2"/>
      <c r="F2873" s="3"/>
      <c r="G2873" s="2">
        <v>4</v>
      </c>
      <c r="H2873" s="3">
        <v>3</v>
      </c>
      <c r="I2873" s="68" t="str">
        <f>VLOOKUP(C2873,СПРАВОЧНИК!B:D,2,0)</f>
        <v>ЕВРОПА</v>
      </c>
      <c r="J2873" s="68" t="str">
        <f>VLOOKUP(C2873,СПРАВОЧНИК!B:D,3,0)</f>
        <v>ИНОМАРКИ</v>
      </c>
      <c r="K2873" s="69" t="str">
        <f>VLOOKUP(СВОД2023[[#This Row],[ФО]],СПРАВОЧНИК!H:P,2,0)</f>
        <v>Центральный ФО</v>
      </c>
    </row>
    <row r="2874" spans="1:11" x14ac:dyDescent="0.2">
      <c r="A2874" t="s">
        <v>649</v>
      </c>
      <c r="B2874" t="s">
        <v>645</v>
      </c>
      <c r="C2874" s="1" t="s">
        <v>517</v>
      </c>
      <c r="D2874" s="1" t="s">
        <v>521</v>
      </c>
      <c r="E2874" s="2"/>
      <c r="F2874" s="3"/>
      <c r="G2874" s="2"/>
      <c r="H2874" s="3">
        <v>4</v>
      </c>
      <c r="I2874" s="68" t="str">
        <f>VLOOKUP(C2874,СПРАВОЧНИК!B:D,2,0)</f>
        <v>ЕВРОПА</v>
      </c>
      <c r="J2874" s="68" t="str">
        <f>VLOOKUP(C2874,СПРАВОЧНИК!B:D,3,0)</f>
        <v>ИНОМАРКИ</v>
      </c>
      <c r="K2874" s="69" t="str">
        <f>VLOOKUP(СВОД2023[[#This Row],[ФО]],СПРАВОЧНИК!H:P,2,0)</f>
        <v>Центральный ФО</v>
      </c>
    </row>
    <row r="2875" spans="1:11" x14ac:dyDescent="0.2">
      <c r="A2875" t="s">
        <v>649</v>
      </c>
      <c r="B2875" t="s">
        <v>645</v>
      </c>
      <c r="C2875" s="1" t="s">
        <v>729</v>
      </c>
      <c r="D2875" s="1" t="s">
        <v>730</v>
      </c>
      <c r="E2875" s="2"/>
      <c r="F2875" s="3"/>
      <c r="G2875" s="2">
        <v>1</v>
      </c>
      <c r="H2875" s="3"/>
      <c r="I2875" s="68" t="str">
        <f>VLOOKUP(C2875,СПРАВОЧНИК!B:D,2,0)</f>
        <v>КИТАЙ</v>
      </c>
      <c r="J2875" s="68" t="str">
        <f>VLOOKUP(C2875,СПРАВОЧНИК!B:D,3,0)</f>
        <v>ИНОМАРКИ</v>
      </c>
      <c r="K2875" s="69" t="str">
        <f>VLOOKUP(СВОД2023[[#This Row],[ФО]],СПРАВОЧНИК!H:P,2,0)</f>
        <v>Центральный ФО</v>
      </c>
    </row>
    <row r="2876" spans="1:11" x14ac:dyDescent="0.2">
      <c r="A2876" t="s">
        <v>649</v>
      </c>
      <c r="B2876" t="s">
        <v>645</v>
      </c>
      <c r="C2876" s="1" t="s">
        <v>910</v>
      </c>
      <c r="D2876" s="1" t="s">
        <v>1103</v>
      </c>
      <c r="E2876" s="2">
        <v>1</v>
      </c>
      <c r="F2876" s="3"/>
      <c r="G2876" s="2">
        <v>1</v>
      </c>
      <c r="H2876" s="3"/>
      <c r="I2876" s="68" t="str">
        <f>VLOOKUP(C2876,СПРАВОЧНИК!B:D,2,0)</f>
        <v>ЕВРОПА</v>
      </c>
      <c r="J2876" s="68" t="str">
        <f>VLOOKUP(C2876,СПРАВОЧНИК!B:D,3,0)</f>
        <v>ИНОМАРКИ</v>
      </c>
      <c r="K2876" s="69" t="str">
        <f>VLOOKUP(СВОД2023[[#This Row],[ФО]],СПРАВОЧНИК!H:P,2,0)</f>
        <v>Центральный ФО</v>
      </c>
    </row>
    <row r="2877" spans="1:11" x14ac:dyDescent="0.2">
      <c r="A2877" t="s">
        <v>649</v>
      </c>
      <c r="B2877" t="s">
        <v>645</v>
      </c>
      <c r="C2877" s="1" t="s">
        <v>522</v>
      </c>
      <c r="D2877" s="1" t="s">
        <v>523</v>
      </c>
      <c r="E2877" s="2"/>
      <c r="F2877" s="3"/>
      <c r="G2877" s="2"/>
      <c r="H2877" s="3">
        <v>1</v>
      </c>
      <c r="I2877" s="68" t="str">
        <f>VLOOKUP(C2877,СПРАВОЧНИК!B:D,2,0)</f>
        <v>КИТАЙ</v>
      </c>
      <c r="J2877" s="68" t="str">
        <f>VLOOKUP(C2877,СПРАВОЧНИК!B:D,3,0)</f>
        <v>ИНОМАРКИ</v>
      </c>
      <c r="K2877" s="69" t="str">
        <f>VLOOKUP(СВОД2023[[#This Row],[ФО]],СПРАВОЧНИК!H:P,2,0)</f>
        <v>Центральный ФО</v>
      </c>
    </row>
    <row r="2878" spans="1:11" x14ac:dyDescent="0.2">
      <c r="A2878" t="s">
        <v>649</v>
      </c>
      <c r="B2878" t="s">
        <v>645</v>
      </c>
      <c r="C2878" s="1" t="s">
        <v>524</v>
      </c>
      <c r="D2878" s="1" t="s">
        <v>526</v>
      </c>
      <c r="E2878" s="2">
        <v>25</v>
      </c>
      <c r="F2878" s="3">
        <v>94</v>
      </c>
      <c r="G2878" s="2">
        <v>238</v>
      </c>
      <c r="H2878" s="3">
        <v>1672</v>
      </c>
      <c r="I2878" s="68" t="str">
        <f>VLOOKUP(C2878,СПРАВОЧНИК!B:D,2,0)</f>
        <v>ЕВРОПА</v>
      </c>
      <c r="J2878" s="68" t="str">
        <f>VLOOKUP(C2878,СПРАВОЧНИК!B:D,3,0)</f>
        <v>ИНОМАРКИ</v>
      </c>
      <c r="K2878" s="69" t="str">
        <f>VLOOKUP(СВОД2023[[#This Row],[ФО]],СПРАВОЧНИК!H:P,2,0)</f>
        <v>Центральный ФО</v>
      </c>
    </row>
    <row r="2879" spans="1:11" x14ac:dyDescent="0.2">
      <c r="A2879" t="s">
        <v>649</v>
      </c>
      <c r="B2879" t="s">
        <v>645</v>
      </c>
      <c r="C2879" s="1" t="s">
        <v>524</v>
      </c>
      <c r="D2879" s="1" t="s">
        <v>527</v>
      </c>
      <c r="E2879" s="2">
        <v>52</v>
      </c>
      <c r="F2879" s="3">
        <v>83</v>
      </c>
      <c r="G2879" s="2">
        <v>268</v>
      </c>
      <c r="H2879" s="3">
        <v>1488</v>
      </c>
      <c r="I2879" s="68" t="str">
        <f>VLOOKUP(C2879,СПРАВОЧНИК!B:D,2,0)</f>
        <v>ЕВРОПА</v>
      </c>
      <c r="J2879" s="68" t="str">
        <f>VLOOKUP(C2879,СПРАВОЧНИК!B:D,3,0)</f>
        <v>ИНОМАРКИ</v>
      </c>
      <c r="K2879" s="69" t="str">
        <f>VLOOKUP(СВОД2023[[#This Row],[ФО]],СПРАВОЧНИК!H:P,2,0)</f>
        <v>Центральный ФО</v>
      </c>
    </row>
    <row r="2880" spans="1:11" x14ac:dyDescent="0.2">
      <c r="A2880" t="s">
        <v>649</v>
      </c>
      <c r="B2880" t="s">
        <v>645</v>
      </c>
      <c r="C2880" s="1" t="s">
        <v>524</v>
      </c>
      <c r="D2880" s="1" t="s">
        <v>528</v>
      </c>
      <c r="E2880" s="2">
        <v>31</v>
      </c>
      <c r="F2880" s="3">
        <v>35</v>
      </c>
      <c r="G2880" s="2">
        <v>101</v>
      </c>
      <c r="H2880" s="3">
        <v>1053</v>
      </c>
      <c r="I2880" s="68" t="str">
        <f>VLOOKUP(C2880,СПРАВОЧНИК!B:D,2,0)</f>
        <v>ЕВРОПА</v>
      </c>
      <c r="J2880" s="68" t="str">
        <f>VLOOKUP(C2880,СПРАВОЧНИК!B:D,3,0)</f>
        <v>ИНОМАРКИ</v>
      </c>
      <c r="K2880" s="69" t="str">
        <f>VLOOKUP(СВОД2023[[#This Row],[ФО]],СПРАВОЧНИК!H:P,2,0)</f>
        <v>Центральный ФО</v>
      </c>
    </row>
    <row r="2881" spans="1:11" x14ac:dyDescent="0.2">
      <c r="A2881" t="s">
        <v>649</v>
      </c>
      <c r="B2881" t="s">
        <v>645</v>
      </c>
      <c r="C2881" s="1" t="s">
        <v>524</v>
      </c>
      <c r="D2881" s="1" t="s">
        <v>529</v>
      </c>
      <c r="E2881" s="2"/>
      <c r="F2881" s="3"/>
      <c r="G2881" s="2">
        <v>1</v>
      </c>
      <c r="H2881" s="3"/>
      <c r="I2881" s="68" t="str">
        <f>VLOOKUP(C2881,СПРАВОЧНИК!B:D,2,0)</f>
        <v>ЕВРОПА</v>
      </c>
      <c r="J2881" s="68" t="str">
        <f>VLOOKUP(C2881,СПРАВОЧНИК!B:D,3,0)</f>
        <v>ИНОМАРКИ</v>
      </c>
      <c r="K2881" s="69" t="str">
        <f>VLOOKUP(СВОД2023[[#This Row],[ФО]],СПРАВОЧНИК!H:P,2,0)</f>
        <v>Центральный ФО</v>
      </c>
    </row>
    <row r="2882" spans="1:11" x14ac:dyDescent="0.2">
      <c r="A2882" t="s">
        <v>649</v>
      </c>
      <c r="B2882" t="s">
        <v>645</v>
      </c>
      <c r="C2882" s="1" t="s">
        <v>524</v>
      </c>
      <c r="D2882" s="1" t="s">
        <v>530</v>
      </c>
      <c r="E2882" s="2">
        <v>26</v>
      </c>
      <c r="F2882" s="3">
        <v>258</v>
      </c>
      <c r="G2882" s="2">
        <v>400</v>
      </c>
      <c r="H2882" s="3">
        <v>3611</v>
      </c>
      <c r="I2882" s="68" t="str">
        <f>VLOOKUP(C2882,СПРАВОЧНИК!B:D,2,0)</f>
        <v>ЕВРОПА</v>
      </c>
      <c r="J2882" s="68" t="str">
        <f>VLOOKUP(C2882,СПРАВОЧНИК!B:D,3,0)</f>
        <v>ИНОМАРКИ</v>
      </c>
      <c r="K2882" s="69" t="str">
        <f>VLOOKUP(СВОД2023[[#This Row],[ФО]],СПРАВОЧНИК!H:P,2,0)</f>
        <v>Центральный ФО</v>
      </c>
    </row>
    <row r="2883" spans="1:11" x14ac:dyDescent="0.2">
      <c r="A2883" t="s">
        <v>649</v>
      </c>
      <c r="B2883" t="s">
        <v>645</v>
      </c>
      <c r="C2883" s="1" t="s">
        <v>524</v>
      </c>
      <c r="D2883" s="1" t="s">
        <v>1104</v>
      </c>
      <c r="E2883" s="2"/>
      <c r="F2883" s="3">
        <v>3</v>
      </c>
      <c r="G2883" s="2"/>
      <c r="H2883" s="3">
        <v>3</v>
      </c>
      <c r="I2883" s="68" t="str">
        <f>VLOOKUP(C2883,СПРАВОЧНИК!B:D,2,0)</f>
        <v>ЕВРОПА</v>
      </c>
      <c r="J2883" s="68" t="str">
        <f>VLOOKUP(C2883,СПРАВОЧНИК!B:D,3,0)</f>
        <v>ИНОМАРКИ</v>
      </c>
      <c r="K2883" s="69" t="str">
        <f>VLOOKUP(СВОД2023[[#This Row],[ФО]],СПРАВОЧНИК!H:P,2,0)</f>
        <v>Центральный ФО</v>
      </c>
    </row>
    <row r="2884" spans="1:11" x14ac:dyDescent="0.2">
      <c r="A2884" t="s">
        <v>649</v>
      </c>
      <c r="B2884" t="s">
        <v>645</v>
      </c>
      <c r="C2884" s="1" t="s">
        <v>524</v>
      </c>
      <c r="D2884" s="1" t="s">
        <v>531</v>
      </c>
      <c r="E2884" s="2">
        <v>10</v>
      </c>
      <c r="F2884" s="3">
        <v>14</v>
      </c>
      <c r="G2884" s="2">
        <v>59</v>
      </c>
      <c r="H2884" s="3">
        <v>142</v>
      </c>
      <c r="I2884" s="68" t="str">
        <f>VLOOKUP(C2884,СПРАВОЧНИК!B:D,2,0)</f>
        <v>ЕВРОПА</v>
      </c>
      <c r="J2884" s="68" t="str">
        <f>VLOOKUP(C2884,СПРАВОЧНИК!B:D,3,0)</f>
        <v>ИНОМАРКИ</v>
      </c>
      <c r="K2884" s="69" t="str">
        <f>VLOOKUP(СВОД2023[[#This Row],[ФО]],СПРАВОЧНИК!H:P,2,0)</f>
        <v>Центральный ФО</v>
      </c>
    </row>
    <row r="2885" spans="1:11" x14ac:dyDescent="0.2">
      <c r="A2885" t="s">
        <v>649</v>
      </c>
      <c r="B2885" t="s">
        <v>645</v>
      </c>
      <c r="C2885" s="1" t="s">
        <v>532</v>
      </c>
      <c r="D2885" s="1" t="s">
        <v>533</v>
      </c>
      <c r="E2885" s="2">
        <v>4</v>
      </c>
      <c r="F2885" s="3"/>
      <c r="G2885" s="2">
        <v>27</v>
      </c>
      <c r="H2885" s="3">
        <v>3</v>
      </c>
      <c r="I2885" s="68" t="str">
        <f>VLOOKUP(C2885,СПРАВОЧНИК!B:D,2,0)</f>
        <v>КИТАЙ</v>
      </c>
      <c r="J2885" s="68" t="str">
        <f>VLOOKUP(C2885,СПРАВОЧНИК!B:D,3,0)</f>
        <v>ИНОМАРКИ</v>
      </c>
      <c r="K2885" s="69" t="str">
        <f>VLOOKUP(СВОД2023[[#This Row],[ФО]],СПРАВОЧНИК!H:P,2,0)</f>
        <v>Центральный ФО</v>
      </c>
    </row>
    <row r="2886" spans="1:11" x14ac:dyDescent="0.2">
      <c r="A2886" t="s">
        <v>649</v>
      </c>
      <c r="B2886" t="s">
        <v>645</v>
      </c>
      <c r="C2886" s="1" t="s">
        <v>532</v>
      </c>
      <c r="D2886" s="1" t="s">
        <v>534</v>
      </c>
      <c r="E2886" s="2"/>
      <c r="F2886" s="3"/>
      <c r="G2886" s="2">
        <v>2</v>
      </c>
      <c r="H2886" s="3"/>
      <c r="I2886" s="68" t="str">
        <f>VLOOKUP(C2886,СПРАВОЧНИК!B:D,2,0)</f>
        <v>КИТАЙ</v>
      </c>
      <c r="J2886" s="68" t="str">
        <f>VLOOKUP(C2886,СПРАВОЧНИК!B:D,3,0)</f>
        <v>ИНОМАРКИ</v>
      </c>
      <c r="K2886" s="69" t="str">
        <f>VLOOKUP(СВОД2023[[#This Row],[ФО]],СПРАВОЧНИК!H:P,2,0)</f>
        <v>Центральный ФО</v>
      </c>
    </row>
    <row r="2887" spans="1:11" x14ac:dyDescent="0.2">
      <c r="A2887" t="s">
        <v>649</v>
      </c>
      <c r="B2887" t="s">
        <v>645</v>
      </c>
      <c r="C2887" s="1" t="s">
        <v>532</v>
      </c>
      <c r="D2887" s="1" t="s">
        <v>731</v>
      </c>
      <c r="E2887" s="2">
        <v>6</v>
      </c>
      <c r="F2887" s="3"/>
      <c r="G2887" s="2">
        <v>8</v>
      </c>
      <c r="H2887" s="3"/>
      <c r="I2887" s="68" t="str">
        <f>VLOOKUP(C2887,СПРАВОЧНИК!B:D,2,0)</f>
        <v>КИТАЙ</v>
      </c>
      <c r="J2887" s="68" t="str">
        <f>VLOOKUP(C2887,СПРАВОЧНИК!B:D,3,0)</f>
        <v>ИНОМАРКИ</v>
      </c>
      <c r="K2887" s="69" t="str">
        <f>VLOOKUP(СВОД2023[[#This Row],[ФО]],СПРАВОЧНИК!H:P,2,0)</f>
        <v>Центральный ФО</v>
      </c>
    </row>
    <row r="2888" spans="1:11" x14ac:dyDescent="0.2">
      <c r="A2888" t="s">
        <v>649</v>
      </c>
      <c r="B2888" t="s">
        <v>645</v>
      </c>
      <c r="C2888" s="1" t="s">
        <v>535</v>
      </c>
      <c r="D2888" s="1" t="s">
        <v>536</v>
      </c>
      <c r="E2888" s="2"/>
      <c r="F2888" s="3">
        <v>1</v>
      </c>
      <c r="G2888" s="2"/>
      <c r="H2888" s="3">
        <v>2</v>
      </c>
      <c r="I2888" s="68" t="str">
        <f>VLOOKUP(C2888,СПРАВОЧНИК!B:D,2,0)</f>
        <v>КИТАЙ</v>
      </c>
      <c r="J2888" s="68" t="str">
        <f>VLOOKUP(C2888,СПРАВОЧНИК!B:D,3,0)</f>
        <v>ИНОМАРКИ</v>
      </c>
      <c r="K2888" s="69" t="str">
        <f>VLOOKUP(СВОД2023[[#This Row],[ФО]],СПРАВОЧНИК!H:P,2,0)</f>
        <v>Центральный ФО</v>
      </c>
    </row>
    <row r="2889" spans="1:11" x14ac:dyDescent="0.2">
      <c r="A2889" t="s">
        <v>649</v>
      </c>
      <c r="B2889" t="s">
        <v>645</v>
      </c>
      <c r="C2889" s="1" t="s">
        <v>537</v>
      </c>
      <c r="D2889" s="1" t="s">
        <v>538</v>
      </c>
      <c r="E2889" s="2">
        <v>1</v>
      </c>
      <c r="F2889" s="3"/>
      <c r="G2889" s="2">
        <v>1</v>
      </c>
      <c r="H2889" s="3">
        <v>1</v>
      </c>
      <c r="I2889" s="68" t="str">
        <f>VLOOKUP(C2889,СПРАВОЧНИК!B:D,2,0)</f>
        <v>ЕВРОПА</v>
      </c>
      <c r="J2889" s="68" t="str">
        <f>VLOOKUP(C2889,СПРАВОЧНИК!B:D,3,0)</f>
        <v>ИНОМАРКИ</v>
      </c>
      <c r="K2889" s="69" t="str">
        <f>VLOOKUP(СВОД2023[[#This Row],[ФО]],СПРАВОЧНИК!H:P,2,0)</f>
        <v>Центральный ФО</v>
      </c>
    </row>
    <row r="2890" spans="1:11" x14ac:dyDescent="0.2">
      <c r="A2890" t="s">
        <v>649</v>
      </c>
      <c r="B2890" t="s">
        <v>645</v>
      </c>
      <c r="C2890" s="1" t="s">
        <v>537</v>
      </c>
      <c r="D2890" s="1" t="s">
        <v>734</v>
      </c>
      <c r="E2890" s="2">
        <v>1</v>
      </c>
      <c r="F2890" s="3"/>
      <c r="G2890" s="2">
        <v>1</v>
      </c>
      <c r="H2890" s="3"/>
      <c r="I2890" s="68" t="str">
        <f>VLOOKUP(C2890,СПРАВОЧНИК!B:D,2,0)</f>
        <v>ЕВРОПА</v>
      </c>
      <c r="J2890" s="68" t="str">
        <f>VLOOKUP(C2890,СПРАВОЧНИК!B:D,3,0)</f>
        <v>ИНОМАРКИ</v>
      </c>
      <c r="K2890" s="69" t="str">
        <f>VLOOKUP(СВОД2023[[#This Row],[ФО]],СПРАВОЧНИК!H:P,2,0)</f>
        <v>Центральный ФО</v>
      </c>
    </row>
    <row r="2891" spans="1:11" x14ac:dyDescent="0.2">
      <c r="A2891" t="s">
        <v>649</v>
      </c>
      <c r="B2891" t="s">
        <v>645</v>
      </c>
      <c r="C2891" s="1" t="s">
        <v>539</v>
      </c>
      <c r="D2891" s="1" t="s">
        <v>540</v>
      </c>
      <c r="E2891" s="2"/>
      <c r="F2891" s="3"/>
      <c r="G2891" s="2">
        <v>6</v>
      </c>
      <c r="H2891" s="3"/>
      <c r="I2891" s="68" t="str">
        <f>VLOOKUP(C2891,СПРАВОЧНИК!B:D,2,0)</f>
        <v>КИТАЙ</v>
      </c>
      <c r="J2891" s="68" t="str">
        <f>VLOOKUP(C2891,СПРАВОЧНИК!B:D,3,0)</f>
        <v>ИНОМАРКИ</v>
      </c>
      <c r="K2891" s="69" t="str">
        <f>VLOOKUP(СВОД2023[[#This Row],[ФО]],СПРАВОЧНИК!H:P,2,0)</f>
        <v>Центральный ФО</v>
      </c>
    </row>
    <row r="2892" spans="1:11" x14ac:dyDescent="0.2">
      <c r="A2892" t="s">
        <v>649</v>
      </c>
      <c r="B2892" t="s">
        <v>645</v>
      </c>
      <c r="C2892" s="1" t="s">
        <v>541</v>
      </c>
      <c r="D2892" s="1" t="s">
        <v>542</v>
      </c>
      <c r="E2892" s="2">
        <v>3</v>
      </c>
      <c r="F2892" s="3">
        <v>1</v>
      </c>
      <c r="G2892" s="2">
        <v>13</v>
      </c>
      <c r="H2892" s="3">
        <v>1</v>
      </c>
      <c r="I2892" s="68" t="str">
        <f>VLOOKUP(C2892,СПРАВОЧНИК!B:D,2,0)</f>
        <v>КОРЕЯ</v>
      </c>
      <c r="J2892" s="68" t="str">
        <f>VLOOKUP(C2892,СПРАВОЧНИК!B:D,3,0)</f>
        <v>ИНОМАРКИ</v>
      </c>
      <c r="K2892" s="69" t="str">
        <f>VLOOKUP(СВОД2023[[#This Row],[ФО]],СПРАВОЧНИК!H:P,2,0)</f>
        <v>Центральный ФО</v>
      </c>
    </row>
    <row r="2893" spans="1:11" x14ac:dyDescent="0.2">
      <c r="A2893" t="s">
        <v>649</v>
      </c>
      <c r="B2893" t="s">
        <v>645</v>
      </c>
      <c r="C2893" s="1" t="s">
        <v>541</v>
      </c>
      <c r="D2893" s="1" t="s">
        <v>543</v>
      </c>
      <c r="E2893" s="2"/>
      <c r="F2893" s="3"/>
      <c r="G2893" s="2">
        <v>1</v>
      </c>
      <c r="H2893" s="3"/>
      <c r="I2893" s="68" t="str">
        <f>VLOOKUP(C2893,СПРАВОЧНИК!B:D,2,0)</f>
        <v>КОРЕЯ</v>
      </c>
      <c r="J2893" s="68" t="str">
        <f>VLOOKUP(C2893,СПРАВОЧНИК!B:D,3,0)</f>
        <v>ИНОМАРКИ</v>
      </c>
      <c r="K2893" s="69" t="str">
        <f>VLOOKUP(СВОД2023[[#This Row],[ФО]],СПРАВОЧНИК!H:P,2,0)</f>
        <v>Центральный ФО</v>
      </c>
    </row>
    <row r="2894" spans="1:11" x14ac:dyDescent="0.2">
      <c r="A2894" t="s">
        <v>649</v>
      </c>
      <c r="B2894" t="s">
        <v>645</v>
      </c>
      <c r="C2894" s="1" t="s">
        <v>544</v>
      </c>
      <c r="D2894" s="1" t="s">
        <v>545</v>
      </c>
      <c r="E2894" s="2">
        <v>2</v>
      </c>
      <c r="F2894" s="3"/>
      <c r="G2894" s="2">
        <v>3</v>
      </c>
      <c r="H2894" s="3"/>
      <c r="I2894" s="68" t="str">
        <f>VLOOKUP(C2894,СПРАВОЧНИК!B:D,2,0)</f>
        <v>ЯПОНИЯ</v>
      </c>
      <c r="J2894" s="68" t="str">
        <f>VLOOKUP(C2894,СПРАВОЧНИК!B:D,3,0)</f>
        <v>ИНОМАРКИ</v>
      </c>
      <c r="K2894" s="69" t="str">
        <f>VLOOKUP(СВОД2023[[#This Row],[ФО]],СПРАВОЧНИК!H:P,2,0)</f>
        <v>Центральный ФО</v>
      </c>
    </row>
    <row r="2895" spans="1:11" x14ac:dyDescent="0.2">
      <c r="A2895" t="s">
        <v>649</v>
      </c>
      <c r="B2895" t="s">
        <v>645</v>
      </c>
      <c r="C2895" s="1" t="s">
        <v>544</v>
      </c>
      <c r="D2895" s="1" t="s">
        <v>546</v>
      </c>
      <c r="E2895" s="2"/>
      <c r="F2895" s="3"/>
      <c r="G2895" s="2">
        <v>1</v>
      </c>
      <c r="H2895" s="3"/>
      <c r="I2895" s="68" t="str">
        <f>VLOOKUP(C2895,СПРАВОЧНИК!B:D,2,0)</f>
        <v>ЯПОНИЯ</v>
      </c>
      <c r="J2895" s="68" t="str">
        <f>VLOOKUP(C2895,СПРАВОЧНИК!B:D,3,0)</f>
        <v>ИНОМАРКИ</v>
      </c>
      <c r="K2895" s="69" t="str">
        <f>VLOOKUP(СВОД2023[[#This Row],[ФО]],СПРАВОЧНИК!H:P,2,0)</f>
        <v>Центральный ФО</v>
      </c>
    </row>
    <row r="2896" spans="1:11" x14ac:dyDescent="0.2">
      <c r="A2896" t="s">
        <v>649</v>
      </c>
      <c r="B2896" t="s">
        <v>645</v>
      </c>
      <c r="C2896" s="1" t="s">
        <v>544</v>
      </c>
      <c r="D2896" s="1" t="s">
        <v>547</v>
      </c>
      <c r="E2896" s="2">
        <v>27</v>
      </c>
      <c r="F2896" s="3">
        <v>32</v>
      </c>
      <c r="G2896" s="2">
        <v>150</v>
      </c>
      <c r="H2896" s="3">
        <v>294</v>
      </c>
      <c r="I2896" s="68" t="str">
        <f>VLOOKUP(C2896,СПРАВОЧНИК!B:D,2,0)</f>
        <v>ЯПОНИЯ</v>
      </c>
      <c r="J2896" s="68" t="str">
        <f>VLOOKUP(C2896,СПРАВОЧНИК!B:D,3,0)</f>
        <v>ИНОМАРКИ</v>
      </c>
      <c r="K2896" s="69" t="str">
        <f>VLOOKUP(СВОД2023[[#This Row],[ФО]],СПРАВОЧНИК!H:P,2,0)</f>
        <v>Центральный ФО</v>
      </c>
    </row>
    <row r="2897" spans="1:11" x14ac:dyDescent="0.2">
      <c r="A2897" t="s">
        <v>649</v>
      </c>
      <c r="B2897" t="s">
        <v>645</v>
      </c>
      <c r="C2897" s="1" t="s">
        <v>544</v>
      </c>
      <c r="D2897" s="1" t="s">
        <v>548</v>
      </c>
      <c r="E2897" s="2"/>
      <c r="F2897" s="3">
        <v>1</v>
      </c>
      <c r="G2897" s="2"/>
      <c r="H2897" s="3">
        <v>1</v>
      </c>
      <c r="I2897" s="68" t="str">
        <f>VLOOKUP(C2897,СПРАВОЧНИК!B:D,2,0)</f>
        <v>ЯПОНИЯ</v>
      </c>
      <c r="J2897" s="68" t="str">
        <f>VLOOKUP(C2897,СПРАВОЧНИК!B:D,3,0)</f>
        <v>ИНОМАРКИ</v>
      </c>
      <c r="K2897" s="69" t="str">
        <f>VLOOKUP(СВОД2023[[#This Row],[ФО]],СПРАВОЧНИК!H:P,2,0)</f>
        <v>Центральный ФО</v>
      </c>
    </row>
    <row r="2898" spans="1:11" x14ac:dyDescent="0.2">
      <c r="A2898" t="s">
        <v>649</v>
      </c>
      <c r="B2898" t="s">
        <v>645</v>
      </c>
      <c r="C2898" s="1" t="s">
        <v>544</v>
      </c>
      <c r="D2898" s="1" t="s">
        <v>549</v>
      </c>
      <c r="E2898" s="2"/>
      <c r="F2898" s="3"/>
      <c r="G2898" s="2"/>
      <c r="H2898" s="3">
        <v>1</v>
      </c>
      <c r="I2898" s="68" t="str">
        <f>VLOOKUP(C2898,СПРАВОЧНИК!B:D,2,0)</f>
        <v>ЯПОНИЯ</v>
      </c>
      <c r="J2898" s="68" t="str">
        <f>VLOOKUP(C2898,СПРАВОЧНИК!B:D,3,0)</f>
        <v>ИНОМАРКИ</v>
      </c>
      <c r="K2898" s="69" t="str">
        <f>VLOOKUP(СВОД2023[[#This Row],[ФО]],СПРАВОЧНИК!H:P,2,0)</f>
        <v>Центральный ФО</v>
      </c>
    </row>
    <row r="2899" spans="1:11" x14ac:dyDescent="0.2">
      <c r="A2899" t="s">
        <v>649</v>
      </c>
      <c r="B2899" t="s">
        <v>645</v>
      </c>
      <c r="C2899" s="1" t="s">
        <v>544</v>
      </c>
      <c r="D2899" s="1" t="s">
        <v>550</v>
      </c>
      <c r="E2899" s="2">
        <v>1</v>
      </c>
      <c r="F2899" s="3"/>
      <c r="G2899" s="2">
        <v>1</v>
      </c>
      <c r="H2899" s="3"/>
      <c r="I2899" s="68" t="str">
        <f>VLOOKUP(C2899,СПРАВОЧНИК!B:D,2,0)</f>
        <v>ЯПОНИЯ</v>
      </c>
      <c r="J2899" s="68" t="str">
        <f>VLOOKUP(C2899,СПРАВОЧНИК!B:D,3,0)</f>
        <v>ИНОМАРКИ</v>
      </c>
      <c r="K2899" s="69" t="str">
        <f>VLOOKUP(СВОД2023[[#This Row],[ФО]],СПРАВОЧНИК!H:P,2,0)</f>
        <v>Центральный ФО</v>
      </c>
    </row>
    <row r="2900" spans="1:11" x14ac:dyDescent="0.2">
      <c r="A2900" t="s">
        <v>649</v>
      </c>
      <c r="B2900" t="s">
        <v>645</v>
      </c>
      <c r="C2900" s="1" t="s">
        <v>544</v>
      </c>
      <c r="D2900" s="1" t="s">
        <v>551</v>
      </c>
      <c r="E2900" s="2">
        <v>23</v>
      </c>
      <c r="F2900" s="3">
        <v>13</v>
      </c>
      <c r="G2900" s="2">
        <v>114</v>
      </c>
      <c r="H2900" s="3">
        <v>143</v>
      </c>
      <c r="I2900" s="68" t="str">
        <f>VLOOKUP(C2900,СПРАВОЧНИК!B:D,2,0)</f>
        <v>ЯПОНИЯ</v>
      </c>
      <c r="J2900" s="68" t="str">
        <f>VLOOKUP(C2900,СПРАВОЧНИК!B:D,3,0)</f>
        <v>ИНОМАРКИ</v>
      </c>
      <c r="K2900" s="69" t="str">
        <f>VLOOKUP(СВОД2023[[#This Row],[ФО]],СПРАВОЧНИК!H:P,2,0)</f>
        <v>Центральный ФО</v>
      </c>
    </row>
    <row r="2901" spans="1:11" x14ac:dyDescent="0.2">
      <c r="A2901" t="s">
        <v>649</v>
      </c>
      <c r="B2901" t="s">
        <v>645</v>
      </c>
      <c r="C2901" s="1" t="s">
        <v>544</v>
      </c>
      <c r="D2901" s="1" t="s">
        <v>552</v>
      </c>
      <c r="E2901" s="2"/>
      <c r="F2901" s="3"/>
      <c r="G2901" s="2">
        <v>1</v>
      </c>
      <c r="H2901" s="3"/>
      <c r="I2901" s="68" t="str">
        <f>VLOOKUP(C2901,СПРАВОЧНИК!B:D,2,0)</f>
        <v>ЯПОНИЯ</v>
      </c>
      <c r="J2901" s="68" t="str">
        <f>VLOOKUP(C2901,СПРАВОЧНИК!B:D,3,0)</f>
        <v>ИНОМАРКИ</v>
      </c>
      <c r="K2901" s="69" t="str">
        <f>VLOOKUP(СВОД2023[[#This Row],[ФО]],СПРАВОЧНИК!H:P,2,0)</f>
        <v>Центральный ФО</v>
      </c>
    </row>
    <row r="2902" spans="1:11" x14ac:dyDescent="0.2">
      <c r="A2902" t="s">
        <v>649</v>
      </c>
      <c r="B2902" t="s">
        <v>645</v>
      </c>
      <c r="C2902" s="1" t="s">
        <v>544</v>
      </c>
      <c r="D2902" s="1" t="s">
        <v>553</v>
      </c>
      <c r="E2902" s="2"/>
      <c r="F2902" s="3"/>
      <c r="G2902" s="2">
        <v>11</v>
      </c>
      <c r="H2902" s="3">
        <v>10</v>
      </c>
      <c r="I2902" s="68" t="str">
        <f>VLOOKUP(C2902,СПРАВОЧНИК!B:D,2,0)</f>
        <v>ЯПОНИЯ</v>
      </c>
      <c r="J2902" s="68" t="str">
        <f>VLOOKUP(C2902,СПРАВОЧНИК!B:D,3,0)</f>
        <v>ИНОМАРКИ</v>
      </c>
      <c r="K2902" s="69" t="str">
        <f>VLOOKUP(СВОД2023[[#This Row],[ФО]],СПРАВОЧНИК!H:P,2,0)</f>
        <v>Центральный ФО</v>
      </c>
    </row>
    <row r="2903" spans="1:11" x14ac:dyDescent="0.2">
      <c r="A2903" t="s">
        <v>649</v>
      </c>
      <c r="B2903" t="s">
        <v>645</v>
      </c>
      <c r="C2903" s="1" t="s">
        <v>544</v>
      </c>
      <c r="D2903" s="1" t="s">
        <v>554</v>
      </c>
      <c r="E2903" s="2"/>
      <c r="F2903" s="3"/>
      <c r="G2903" s="2">
        <v>1</v>
      </c>
      <c r="H2903" s="3">
        <v>3</v>
      </c>
      <c r="I2903" s="68" t="str">
        <f>VLOOKUP(C2903,СПРАВОЧНИК!B:D,2,0)</f>
        <v>ЯПОНИЯ</v>
      </c>
      <c r="J2903" s="68" t="str">
        <f>VLOOKUP(C2903,СПРАВОЧНИК!B:D,3,0)</f>
        <v>ИНОМАРКИ</v>
      </c>
      <c r="K2903" s="69" t="str">
        <f>VLOOKUP(СВОД2023[[#This Row],[ФО]],СПРАВОЧНИК!H:P,2,0)</f>
        <v>Центральный ФО</v>
      </c>
    </row>
    <row r="2904" spans="1:11" x14ac:dyDescent="0.2">
      <c r="A2904" t="s">
        <v>649</v>
      </c>
      <c r="B2904" t="s">
        <v>645</v>
      </c>
      <c r="C2904" s="1" t="s">
        <v>555</v>
      </c>
      <c r="D2904" s="1" t="s">
        <v>557</v>
      </c>
      <c r="E2904" s="2">
        <v>35</v>
      </c>
      <c r="F2904" s="3"/>
      <c r="G2904" s="2">
        <v>102</v>
      </c>
      <c r="H2904" s="3"/>
      <c r="I2904" s="68" t="str">
        <f>VLOOKUP(C2904,СПРАВОЧНИК!B:D,2,0)</f>
        <v>ЯПОНИЯ</v>
      </c>
      <c r="J2904" s="68" t="str">
        <f>VLOOKUP(C2904,СПРАВОЧНИК!B:D,3,0)</f>
        <v>ИНОМАРКИ</v>
      </c>
      <c r="K2904" s="69" t="str">
        <f>VLOOKUP(СВОД2023[[#This Row],[ФО]],СПРАВОЧНИК!H:P,2,0)</f>
        <v>Центральный ФО</v>
      </c>
    </row>
    <row r="2905" spans="1:11" x14ac:dyDescent="0.2">
      <c r="A2905" t="s">
        <v>649</v>
      </c>
      <c r="B2905" t="s">
        <v>645</v>
      </c>
      <c r="C2905" s="1" t="s">
        <v>555</v>
      </c>
      <c r="D2905" s="1" t="s">
        <v>560</v>
      </c>
      <c r="E2905" s="2">
        <v>7</v>
      </c>
      <c r="F2905" s="3">
        <v>33</v>
      </c>
      <c r="G2905" s="2">
        <v>64</v>
      </c>
      <c r="H2905" s="3">
        <v>376</v>
      </c>
      <c r="I2905" s="68" t="str">
        <f>VLOOKUP(C2905,СПРАВОЧНИК!B:D,2,0)</f>
        <v>ЯПОНИЯ</v>
      </c>
      <c r="J2905" s="68" t="str">
        <f>VLOOKUP(C2905,СПРАВОЧНИК!B:D,3,0)</f>
        <v>ИНОМАРКИ</v>
      </c>
      <c r="K2905" s="69" t="str">
        <f>VLOOKUP(СВОД2023[[#This Row],[ФО]],СПРАВОЧНИК!H:P,2,0)</f>
        <v>Центральный ФО</v>
      </c>
    </row>
    <row r="2906" spans="1:11" x14ac:dyDescent="0.2">
      <c r="A2906" t="s">
        <v>649</v>
      </c>
      <c r="B2906" t="s">
        <v>645</v>
      </c>
      <c r="C2906" s="1" t="s">
        <v>555</v>
      </c>
      <c r="D2906" s="1" t="s">
        <v>561</v>
      </c>
      <c r="E2906" s="2"/>
      <c r="F2906" s="3"/>
      <c r="G2906" s="2">
        <v>2</v>
      </c>
      <c r="H2906" s="3"/>
      <c r="I2906" s="68" t="str">
        <f>VLOOKUP(C2906,СПРАВОЧНИК!B:D,2,0)</f>
        <v>ЯПОНИЯ</v>
      </c>
      <c r="J2906" s="68" t="str">
        <f>VLOOKUP(C2906,СПРАВОЧНИК!B:D,3,0)</f>
        <v>ИНОМАРКИ</v>
      </c>
      <c r="K2906" s="69" t="str">
        <f>VLOOKUP(СВОД2023[[#This Row],[ФО]],СПРАВОЧНИК!H:P,2,0)</f>
        <v>Центральный ФО</v>
      </c>
    </row>
    <row r="2907" spans="1:11" x14ac:dyDescent="0.2">
      <c r="A2907" t="s">
        <v>649</v>
      </c>
      <c r="B2907" t="s">
        <v>645</v>
      </c>
      <c r="C2907" s="1" t="s">
        <v>555</v>
      </c>
      <c r="D2907" s="1" t="s">
        <v>563</v>
      </c>
      <c r="E2907" s="2">
        <v>3</v>
      </c>
      <c r="F2907" s="3">
        <v>10</v>
      </c>
      <c r="G2907" s="2">
        <v>34</v>
      </c>
      <c r="H2907" s="3">
        <v>198</v>
      </c>
      <c r="I2907" s="68" t="str">
        <f>VLOOKUP(C2907,СПРАВОЧНИК!B:D,2,0)</f>
        <v>ЯПОНИЯ</v>
      </c>
      <c r="J2907" s="68" t="str">
        <f>VLOOKUP(C2907,СПРАВОЧНИК!B:D,3,0)</f>
        <v>ИНОМАРКИ</v>
      </c>
      <c r="K2907" s="69" t="str">
        <f>VLOOKUP(СВОД2023[[#This Row],[ФО]],СПРАВОЧНИК!H:P,2,0)</f>
        <v>Центральный ФО</v>
      </c>
    </row>
    <row r="2908" spans="1:11" x14ac:dyDescent="0.2">
      <c r="A2908" t="s">
        <v>649</v>
      </c>
      <c r="B2908" t="s">
        <v>645</v>
      </c>
      <c r="C2908" s="1" t="s">
        <v>555</v>
      </c>
      <c r="D2908" s="1" t="s">
        <v>564</v>
      </c>
      <c r="E2908" s="2">
        <v>1</v>
      </c>
      <c r="F2908" s="3"/>
      <c r="G2908" s="2">
        <v>1</v>
      </c>
      <c r="H2908" s="3">
        <v>1</v>
      </c>
      <c r="I2908" s="68" t="str">
        <f>VLOOKUP(C2908,СПРАВОЧНИК!B:D,2,0)</f>
        <v>ЯПОНИЯ</v>
      </c>
      <c r="J2908" s="68" t="str">
        <f>VLOOKUP(C2908,СПРАВОЧНИК!B:D,3,0)</f>
        <v>ИНОМАРКИ</v>
      </c>
      <c r="K2908" s="69" t="str">
        <f>VLOOKUP(СВОД2023[[#This Row],[ФО]],СПРАВОЧНИК!H:P,2,0)</f>
        <v>Центральный ФО</v>
      </c>
    </row>
    <row r="2909" spans="1:11" x14ac:dyDescent="0.2">
      <c r="A2909" t="s">
        <v>649</v>
      </c>
      <c r="B2909" t="s">
        <v>645</v>
      </c>
      <c r="C2909" s="1" t="s">
        <v>555</v>
      </c>
      <c r="D2909" s="1" t="s">
        <v>565</v>
      </c>
      <c r="E2909" s="2">
        <v>2</v>
      </c>
      <c r="F2909" s="3"/>
      <c r="G2909" s="2">
        <v>6</v>
      </c>
      <c r="H2909" s="3"/>
      <c r="I2909" s="68" t="str">
        <f>VLOOKUP(C2909,СПРАВОЧНИК!B:D,2,0)</f>
        <v>ЯПОНИЯ</v>
      </c>
      <c r="J2909" s="68" t="str">
        <f>VLOOKUP(C2909,СПРАВОЧНИК!B:D,3,0)</f>
        <v>ИНОМАРКИ</v>
      </c>
      <c r="K2909" s="69" t="str">
        <f>VLOOKUP(СВОД2023[[#This Row],[ФО]],СПРАВОЧНИК!H:P,2,0)</f>
        <v>Центральный ФО</v>
      </c>
    </row>
    <row r="2910" spans="1:11" x14ac:dyDescent="0.2">
      <c r="A2910" t="s">
        <v>649</v>
      </c>
      <c r="B2910" t="s">
        <v>645</v>
      </c>
      <c r="C2910" s="1" t="s">
        <v>555</v>
      </c>
      <c r="D2910" s="1" t="s">
        <v>566</v>
      </c>
      <c r="E2910" s="2"/>
      <c r="F2910" s="3"/>
      <c r="G2910" s="2">
        <v>1</v>
      </c>
      <c r="H2910" s="3"/>
      <c r="I2910" s="68" t="str">
        <f>VLOOKUP(C2910,СПРАВОЧНИК!B:D,2,0)</f>
        <v>ЯПОНИЯ</v>
      </c>
      <c r="J2910" s="68" t="str">
        <f>VLOOKUP(C2910,СПРАВОЧНИК!B:D,3,0)</f>
        <v>ИНОМАРКИ</v>
      </c>
      <c r="K2910" s="69" t="str">
        <f>VLOOKUP(СВОД2023[[#This Row],[ФО]],СПРАВОЧНИК!H:P,2,0)</f>
        <v>Центральный ФО</v>
      </c>
    </row>
    <row r="2911" spans="1:11" x14ac:dyDescent="0.2">
      <c r="A2911" t="s">
        <v>649</v>
      </c>
      <c r="B2911" t="s">
        <v>645</v>
      </c>
      <c r="C2911" s="1" t="s">
        <v>555</v>
      </c>
      <c r="D2911" s="1" t="s">
        <v>568</v>
      </c>
      <c r="E2911" s="2">
        <v>1</v>
      </c>
      <c r="F2911" s="3">
        <v>1</v>
      </c>
      <c r="G2911" s="2">
        <v>7</v>
      </c>
      <c r="H2911" s="3">
        <v>1</v>
      </c>
      <c r="I2911" s="68" t="str">
        <f>VLOOKUP(C2911,СПРАВОЧНИК!B:D,2,0)</f>
        <v>ЯПОНИЯ</v>
      </c>
      <c r="J2911" s="68" t="str">
        <f>VLOOKUP(C2911,СПРАВОЧНИК!B:D,3,0)</f>
        <v>ИНОМАРКИ</v>
      </c>
      <c r="K2911" s="69" t="str">
        <f>VLOOKUP(СВОД2023[[#This Row],[ФО]],СПРАВОЧНИК!H:P,2,0)</f>
        <v>Центральный ФО</v>
      </c>
    </row>
    <row r="2912" spans="1:11" x14ac:dyDescent="0.2">
      <c r="A2912" t="s">
        <v>649</v>
      </c>
      <c r="B2912" t="s">
        <v>645</v>
      </c>
      <c r="C2912" s="1" t="s">
        <v>555</v>
      </c>
      <c r="D2912" s="1" t="s">
        <v>569</v>
      </c>
      <c r="E2912" s="2"/>
      <c r="F2912" s="3">
        <v>8</v>
      </c>
      <c r="G2912" s="2">
        <v>2</v>
      </c>
      <c r="H2912" s="3">
        <v>61</v>
      </c>
      <c r="I2912" s="69" t="str">
        <f>VLOOKUP(C2912,СПРАВОЧНИК!B:D,2,0)</f>
        <v>ЯПОНИЯ</v>
      </c>
      <c r="J2912" s="69" t="str">
        <f>VLOOKUP(C2912,СПРАВОЧНИК!B:D,3,0)</f>
        <v>ИНОМАРКИ</v>
      </c>
      <c r="K2912" s="69" t="str">
        <f>VLOOKUP(СВОД2023[[#This Row],[ФО]],СПРАВОЧНИК!H:P,2,0)</f>
        <v>Центральный ФО</v>
      </c>
    </row>
    <row r="2913" spans="1:11" x14ac:dyDescent="0.2">
      <c r="A2913" t="s">
        <v>649</v>
      </c>
      <c r="B2913" t="s">
        <v>645</v>
      </c>
      <c r="C2913" s="1" t="s">
        <v>571</v>
      </c>
      <c r="D2913" s="1" t="s">
        <v>572</v>
      </c>
      <c r="E2913" s="2">
        <v>314</v>
      </c>
      <c r="F2913" s="3"/>
      <c r="G2913" s="2">
        <v>789</v>
      </c>
      <c r="H2913" s="3"/>
      <c r="I2913" s="69" t="str">
        <f>VLOOKUP(C2913,СПРАВОЧНИК!B:D,2,0)</f>
        <v>КИТАЙ</v>
      </c>
      <c r="J2913" s="69" t="str">
        <f>VLOOKUP(C2913,СПРАВОЧНИК!B:D,3,0)</f>
        <v>ИНОМАРКИ</v>
      </c>
      <c r="K2913" s="69" t="str">
        <f>VLOOKUP(СВОД2023[[#This Row],[ФО]],СПРАВОЧНИК!H:P,2,0)</f>
        <v>Центральный ФО</v>
      </c>
    </row>
    <row r="2914" spans="1:11" x14ac:dyDescent="0.2">
      <c r="A2914" t="s">
        <v>649</v>
      </c>
      <c r="B2914" t="s">
        <v>645</v>
      </c>
      <c r="C2914" s="1" t="s">
        <v>571</v>
      </c>
      <c r="D2914" s="1" t="s">
        <v>573</v>
      </c>
      <c r="E2914" s="2">
        <v>188</v>
      </c>
      <c r="F2914" s="3"/>
      <c r="G2914" s="2">
        <v>461</v>
      </c>
      <c r="H2914" s="3"/>
      <c r="I2914" s="69" t="str">
        <f>VLOOKUP(C2914,СПРАВОЧНИК!B:D,2,0)</f>
        <v>КИТАЙ</v>
      </c>
      <c r="J2914" s="69" t="str">
        <f>VLOOKUP(C2914,СПРАВОЧНИК!B:D,3,0)</f>
        <v>ИНОМАРКИ</v>
      </c>
      <c r="K2914" s="69" t="str">
        <f>VLOOKUP(СВОД2023[[#This Row],[ФО]],СПРАВОЧНИК!H:P,2,0)</f>
        <v>Центральный ФО</v>
      </c>
    </row>
    <row r="2915" spans="1:11" x14ac:dyDescent="0.2">
      <c r="A2915" t="s">
        <v>649</v>
      </c>
      <c r="B2915" t="s">
        <v>645</v>
      </c>
      <c r="C2915" s="1" t="s">
        <v>574</v>
      </c>
      <c r="D2915" s="1" t="s">
        <v>575</v>
      </c>
      <c r="E2915" s="2">
        <v>15</v>
      </c>
      <c r="F2915" s="3">
        <v>33</v>
      </c>
      <c r="G2915" s="2">
        <v>79</v>
      </c>
      <c r="H2915" s="3">
        <v>157</v>
      </c>
      <c r="I2915" s="69" t="str">
        <f>VLOOKUP(C2915,СПРАВОЧНИК!B:D,2,0)</f>
        <v>США</v>
      </c>
      <c r="J2915" s="69" t="str">
        <f>VLOOKUP(C2915,СПРАВОЧНИК!B:D,3,0)</f>
        <v>ИНОМАРКИ</v>
      </c>
      <c r="K2915" s="69" t="str">
        <f>VLOOKUP(СВОД2023[[#This Row],[ФО]],СПРАВОЧНИК!H:P,2,0)</f>
        <v>Центральный ФО</v>
      </c>
    </row>
    <row r="2916" spans="1:11" x14ac:dyDescent="0.2">
      <c r="A2916" t="s">
        <v>649</v>
      </c>
      <c r="B2916" t="s">
        <v>645</v>
      </c>
      <c r="C2916" s="1" t="s">
        <v>574</v>
      </c>
      <c r="D2916" s="1" t="s">
        <v>576</v>
      </c>
      <c r="E2916" s="2">
        <v>9</v>
      </c>
      <c r="F2916" s="3"/>
      <c r="G2916" s="2">
        <v>23</v>
      </c>
      <c r="H2916" s="3">
        <v>19</v>
      </c>
      <c r="I2916" s="69" t="str">
        <f>VLOOKUP(C2916,СПРАВОЧНИК!B:D,2,0)</f>
        <v>США</v>
      </c>
      <c r="J2916" s="69" t="str">
        <f>VLOOKUP(C2916,СПРАВОЧНИК!B:D,3,0)</f>
        <v>ИНОМАРКИ</v>
      </c>
      <c r="K2916" s="69" t="str">
        <f>VLOOKUP(СВОД2023[[#This Row],[ФО]],СПРАВОЧНИК!H:P,2,0)</f>
        <v>Центральный ФО</v>
      </c>
    </row>
    <row r="2917" spans="1:11" x14ac:dyDescent="0.2">
      <c r="A2917" t="s">
        <v>649</v>
      </c>
      <c r="B2917" t="s">
        <v>645</v>
      </c>
      <c r="C2917" s="1" t="s">
        <v>574</v>
      </c>
      <c r="D2917" s="1" t="s">
        <v>577</v>
      </c>
      <c r="E2917" s="2">
        <v>17</v>
      </c>
      <c r="F2917" s="3">
        <v>3</v>
      </c>
      <c r="G2917" s="2">
        <v>59</v>
      </c>
      <c r="H2917" s="3">
        <v>14</v>
      </c>
      <c r="I2917" s="69" t="str">
        <f>VLOOKUP(C2917,СПРАВОЧНИК!B:D,2,0)</f>
        <v>США</v>
      </c>
      <c r="J2917" s="69" t="str">
        <f>VLOOKUP(C2917,СПРАВОЧНИК!B:D,3,0)</f>
        <v>ИНОМАРКИ</v>
      </c>
      <c r="K2917" s="69" t="str">
        <f>VLOOKUP(СВОД2023[[#This Row],[ФО]],СПРАВОЧНИК!H:P,2,0)</f>
        <v>Центральный ФО</v>
      </c>
    </row>
    <row r="2918" spans="1:11" x14ac:dyDescent="0.2">
      <c r="A2918" t="s">
        <v>649</v>
      </c>
      <c r="B2918" t="s">
        <v>645</v>
      </c>
      <c r="C2918" s="1" t="s">
        <v>574</v>
      </c>
      <c r="D2918" s="1" t="s">
        <v>578</v>
      </c>
      <c r="E2918" s="2">
        <v>53</v>
      </c>
      <c r="F2918" s="3">
        <v>19</v>
      </c>
      <c r="G2918" s="2">
        <v>261</v>
      </c>
      <c r="H2918" s="3">
        <v>165</v>
      </c>
      <c r="I2918" s="69" t="str">
        <f>VLOOKUP(C2918,СПРАВОЧНИК!B:D,2,0)</f>
        <v>США</v>
      </c>
      <c r="J2918" s="69" t="str">
        <f>VLOOKUP(C2918,СПРАВОЧНИК!B:D,3,0)</f>
        <v>ИНОМАРКИ</v>
      </c>
      <c r="K2918" s="69" t="str">
        <f>VLOOKUP(СВОД2023[[#This Row],[ФО]],СПРАВОЧНИК!H:P,2,0)</f>
        <v>Центральный ФО</v>
      </c>
    </row>
    <row r="2919" spans="1:11" x14ac:dyDescent="0.2">
      <c r="A2919" t="s">
        <v>649</v>
      </c>
      <c r="B2919" t="s">
        <v>645</v>
      </c>
      <c r="C2919" s="1" t="s">
        <v>579</v>
      </c>
      <c r="D2919" s="1" t="s">
        <v>949</v>
      </c>
      <c r="E2919" s="2">
        <v>5</v>
      </c>
      <c r="F2919" s="3">
        <v>2</v>
      </c>
      <c r="G2919" s="2">
        <v>22</v>
      </c>
      <c r="H2919" s="3">
        <v>104</v>
      </c>
      <c r="I2919" s="69" t="str">
        <f>VLOOKUP(C2919,СПРАВОЧНИК!B:D,2,0)</f>
        <v>ЯПОНИЯ</v>
      </c>
      <c r="J2919" s="69" t="str">
        <f>VLOOKUP(C2919,СПРАВОЧНИК!B:D,3,0)</f>
        <v>ИНОМАРКИ</v>
      </c>
      <c r="K2919" s="69" t="str">
        <f>VLOOKUP(СВОД2023[[#This Row],[ФО]],СПРАВОЧНИК!H:P,2,0)</f>
        <v>Центральный ФО</v>
      </c>
    </row>
    <row r="2920" spans="1:11" x14ac:dyDescent="0.2">
      <c r="A2920" t="s">
        <v>649</v>
      </c>
      <c r="B2920" t="s">
        <v>645</v>
      </c>
      <c r="C2920" s="1" t="s">
        <v>579</v>
      </c>
      <c r="D2920" s="1" t="s">
        <v>950</v>
      </c>
      <c r="E2920" s="2"/>
      <c r="F2920" s="3"/>
      <c r="G2920" s="2">
        <v>1</v>
      </c>
      <c r="H2920" s="3"/>
      <c r="I2920" s="69" t="str">
        <f>VLOOKUP(C2920,СПРАВОЧНИК!B:D,2,0)</f>
        <v>ЯПОНИЯ</v>
      </c>
      <c r="J2920" s="69" t="str">
        <f>VLOOKUP(C2920,СПРАВОЧНИК!B:D,3,0)</f>
        <v>ИНОМАРКИ</v>
      </c>
      <c r="K2920" s="69" t="str">
        <f>VLOOKUP(СВОД2023[[#This Row],[ФО]],СПРАВОЧНИК!H:P,2,0)</f>
        <v>Центральный ФО</v>
      </c>
    </row>
    <row r="2921" spans="1:11" x14ac:dyDescent="0.2">
      <c r="A2921" t="s">
        <v>649</v>
      </c>
      <c r="B2921" t="s">
        <v>645</v>
      </c>
      <c r="C2921" s="1" t="s">
        <v>579</v>
      </c>
      <c r="D2921" s="1" t="s">
        <v>951</v>
      </c>
      <c r="E2921" s="2">
        <v>31</v>
      </c>
      <c r="F2921" s="3"/>
      <c r="G2921" s="2">
        <v>105</v>
      </c>
      <c r="H2921" s="3"/>
      <c r="I2921" s="69" t="str">
        <f>VLOOKUP(C2921,СПРАВОЧНИК!B:D,2,0)</f>
        <v>ЯПОНИЯ</v>
      </c>
      <c r="J2921" s="69" t="str">
        <f>VLOOKUP(C2921,СПРАВОЧНИК!B:D,3,0)</f>
        <v>ИНОМАРКИ</v>
      </c>
      <c r="K2921" s="69" t="str">
        <f>VLOOKUP(СВОД2023[[#This Row],[ФО]],СПРАВОЧНИК!H:P,2,0)</f>
        <v>Центральный ФО</v>
      </c>
    </row>
    <row r="2922" spans="1:11" x14ac:dyDescent="0.2">
      <c r="A2922" t="s">
        <v>649</v>
      </c>
      <c r="B2922" t="s">
        <v>645</v>
      </c>
      <c r="C2922" s="1" t="s">
        <v>579</v>
      </c>
      <c r="D2922" s="1" t="s">
        <v>1105</v>
      </c>
      <c r="E2922" s="2"/>
      <c r="F2922" s="3"/>
      <c r="G2922" s="2">
        <v>1</v>
      </c>
      <c r="H2922" s="3"/>
      <c r="I2922" s="69" t="str">
        <f>VLOOKUP(C2922,СПРАВОЧНИК!B:D,2,0)</f>
        <v>ЯПОНИЯ</v>
      </c>
      <c r="J2922" s="69" t="str">
        <f>VLOOKUP(C2922,СПРАВОЧНИК!B:D,3,0)</f>
        <v>ИНОМАРКИ</v>
      </c>
      <c r="K2922" s="69" t="str">
        <f>VLOOKUP(СВОД2023[[#This Row],[ФО]],СПРАВОЧНИК!H:P,2,0)</f>
        <v>Центральный ФО</v>
      </c>
    </row>
    <row r="2923" spans="1:11" x14ac:dyDescent="0.2">
      <c r="A2923" t="s">
        <v>649</v>
      </c>
      <c r="B2923" t="s">
        <v>645</v>
      </c>
      <c r="C2923" s="1" t="s">
        <v>579</v>
      </c>
      <c r="D2923" s="1" t="s">
        <v>952</v>
      </c>
      <c r="E2923" s="2">
        <v>264</v>
      </c>
      <c r="F2923" s="3">
        <v>152</v>
      </c>
      <c r="G2923" s="2">
        <v>930</v>
      </c>
      <c r="H2923" s="3">
        <v>2827</v>
      </c>
      <c r="I2923" s="69" t="str">
        <f>VLOOKUP(C2923,СПРАВОЧНИК!B:D,2,0)</f>
        <v>ЯПОНИЯ</v>
      </c>
      <c r="J2923" s="69" t="str">
        <f>VLOOKUP(C2923,СПРАВОЧНИК!B:D,3,0)</f>
        <v>ИНОМАРКИ</v>
      </c>
      <c r="K2923" s="69" t="str">
        <f>VLOOKUP(СВОД2023[[#This Row],[ФО]],СПРАВОЧНИК!H:P,2,0)</f>
        <v>Центральный ФО</v>
      </c>
    </row>
    <row r="2924" spans="1:11" x14ac:dyDescent="0.2">
      <c r="A2924" t="s">
        <v>649</v>
      </c>
      <c r="B2924" t="s">
        <v>645</v>
      </c>
      <c r="C2924" s="1" t="s">
        <v>579</v>
      </c>
      <c r="D2924" s="1" t="s">
        <v>953</v>
      </c>
      <c r="E2924" s="2">
        <v>9</v>
      </c>
      <c r="F2924" s="3">
        <v>2</v>
      </c>
      <c r="G2924" s="2">
        <v>58</v>
      </c>
      <c r="H2924" s="3">
        <v>41</v>
      </c>
      <c r="I2924" s="69" t="str">
        <f>VLOOKUP(C2924,СПРАВОЧНИК!B:D,2,0)</f>
        <v>ЯПОНИЯ</v>
      </c>
      <c r="J2924" s="69" t="str">
        <f>VLOOKUP(C2924,СПРАВОЧНИК!B:D,3,0)</f>
        <v>ИНОМАРКИ</v>
      </c>
      <c r="K2924" s="69" t="str">
        <f>VLOOKUP(СВОД2023[[#This Row],[ФО]],СПРАВОЧНИК!H:P,2,0)</f>
        <v>Центральный ФО</v>
      </c>
    </row>
    <row r="2925" spans="1:11" x14ac:dyDescent="0.2">
      <c r="A2925" t="s">
        <v>649</v>
      </c>
      <c r="B2925" t="s">
        <v>645</v>
      </c>
      <c r="C2925" s="1" t="s">
        <v>579</v>
      </c>
      <c r="D2925" s="1" t="s">
        <v>954</v>
      </c>
      <c r="E2925" s="2">
        <v>48</v>
      </c>
      <c r="F2925" s="3"/>
      <c r="G2925" s="2">
        <v>149</v>
      </c>
      <c r="H2925" s="3">
        <v>54</v>
      </c>
      <c r="I2925" s="69" t="str">
        <f>VLOOKUP(C2925,СПРАВОЧНИК!B:D,2,0)</f>
        <v>ЯПОНИЯ</v>
      </c>
      <c r="J2925" s="69" t="str">
        <f>VLOOKUP(C2925,СПРАВОЧНИК!B:D,3,0)</f>
        <v>ИНОМАРКИ</v>
      </c>
      <c r="K2925" s="69" t="str">
        <f>VLOOKUP(СВОД2023[[#This Row],[ФО]],СПРАВОЧНИК!H:P,2,0)</f>
        <v>Центральный ФО</v>
      </c>
    </row>
    <row r="2926" spans="1:11" x14ac:dyDescent="0.2">
      <c r="A2926" t="s">
        <v>649</v>
      </c>
      <c r="B2926" t="s">
        <v>645</v>
      </c>
      <c r="C2926" s="1" t="s">
        <v>579</v>
      </c>
      <c r="D2926" s="1" t="s">
        <v>957</v>
      </c>
      <c r="E2926" s="2">
        <v>6</v>
      </c>
      <c r="F2926" s="3">
        <v>2</v>
      </c>
      <c r="G2926" s="2">
        <v>42</v>
      </c>
      <c r="H2926" s="3">
        <v>7</v>
      </c>
      <c r="I2926" s="69" t="str">
        <f>VLOOKUP(C2926,СПРАВОЧНИК!B:D,2,0)</f>
        <v>ЯПОНИЯ</v>
      </c>
      <c r="J2926" s="69" t="str">
        <f>VLOOKUP(C2926,СПРАВОЧНИК!B:D,3,0)</f>
        <v>ИНОМАРКИ</v>
      </c>
      <c r="K2926" s="69" t="str">
        <f>VLOOKUP(СВОД2023[[#This Row],[ФО]],СПРАВОЧНИК!H:P,2,0)</f>
        <v>Центральный ФО</v>
      </c>
    </row>
    <row r="2927" spans="1:11" x14ac:dyDescent="0.2">
      <c r="A2927" t="s">
        <v>649</v>
      </c>
      <c r="B2927" t="s">
        <v>645</v>
      </c>
      <c r="C2927" s="1" t="s">
        <v>579</v>
      </c>
      <c r="D2927" s="1" t="s">
        <v>958</v>
      </c>
      <c r="E2927" s="2">
        <v>16</v>
      </c>
      <c r="F2927" s="3">
        <v>14</v>
      </c>
      <c r="G2927" s="2">
        <v>96</v>
      </c>
      <c r="H2927" s="3">
        <v>215</v>
      </c>
      <c r="I2927" s="69" t="str">
        <f>VLOOKUP(C2927,СПРАВОЧНИК!B:D,2,0)</f>
        <v>ЯПОНИЯ</v>
      </c>
      <c r="J2927" s="69" t="str">
        <f>VLOOKUP(C2927,СПРАВОЧНИК!B:D,3,0)</f>
        <v>ИНОМАРКИ</v>
      </c>
      <c r="K2927" s="69" t="str">
        <f>VLOOKUP(СВОД2023[[#This Row],[ФО]],СПРАВОЧНИК!H:P,2,0)</f>
        <v>Центральный ФО</v>
      </c>
    </row>
    <row r="2928" spans="1:11" x14ac:dyDescent="0.2">
      <c r="A2928" t="s">
        <v>649</v>
      </c>
      <c r="B2928" t="s">
        <v>645</v>
      </c>
      <c r="C2928" s="1" t="s">
        <v>579</v>
      </c>
      <c r="D2928" s="1" t="s">
        <v>1022</v>
      </c>
      <c r="E2928" s="2"/>
      <c r="F2928" s="3"/>
      <c r="G2928" s="2">
        <v>1</v>
      </c>
      <c r="H2928" s="3"/>
      <c r="I2928" s="69" t="str">
        <f>VLOOKUP(C2928,СПРАВОЧНИК!B:D,2,0)</f>
        <v>ЯПОНИЯ</v>
      </c>
      <c r="J2928" s="69" t="str">
        <f>VLOOKUP(C2928,СПРАВОЧНИК!B:D,3,0)</f>
        <v>ИНОМАРКИ</v>
      </c>
      <c r="K2928" s="69" t="str">
        <f>VLOOKUP(СВОД2023[[#This Row],[ФО]],СПРАВОЧНИК!H:P,2,0)</f>
        <v>Центральный ФО</v>
      </c>
    </row>
    <row r="2929" spans="1:11" x14ac:dyDescent="0.2">
      <c r="A2929" t="s">
        <v>649</v>
      </c>
      <c r="B2929" t="s">
        <v>645</v>
      </c>
      <c r="C2929" s="1" t="s">
        <v>579</v>
      </c>
      <c r="D2929" s="1" t="s">
        <v>1023</v>
      </c>
      <c r="E2929" s="2"/>
      <c r="F2929" s="3"/>
      <c r="G2929" s="2">
        <v>7</v>
      </c>
      <c r="H2929" s="3"/>
      <c r="I2929" s="69" t="str">
        <f>VLOOKUP(C2929,СПРАВОЧНИК!B:D,2,0)</f>
        <v>ЯПОНИЯ</v>
      </c>
      <c r="J2929" s="69" t="str">
        <f>VLOOKUP(C2929,СПРАВОЧНИК!B:D,3,0)</f>
        <v>ИНОМАРКИ</v>
      </c>
      <c r="K2929" s="69" t="str">
        <f>VLOOKUP(СВОД2023[[#This Row],[ФО]],СПРАВОЧНИК!H:P,2,0)</f>
        <v>Центральный ФО</v>
      </c>
    </row>
    <row r="2930" spans="1:11" x14ac:dyDescent="0.2">
      <c r="A2930" t="s">
        <v>649</v>
      </c>
      <c r="B2930" t="s">
        <v>645</v>
      </c>
      <c r="C2930" s="1" t="s">
        <v>579</v>
      </c>
      <c r="D2930" s="1" t="s">
        <v>1106</v>
      </c>
      <c r="E2930" s="2">
        <v>1</v>
      </c>
      <c r="F2930" s="3"/>
      <c r="G2930" s="2">
        <v>2</v>
      </c>
      <c r="H2930" s="3"/>
      <c r="I2930" s="69" t="str">
        <f>VLOOKUP(C2930,СПРАВОЧНИК!B:D,2,0)</f>
        <v>ЯПОНИЯ</v>
      </c>
      <c r="J2930" s="69" t="str">
        <f>VLOOKUP(C2930,СПРАВОЧНИК!B:D,3,0)</f>
        <v>ИНОМАРКИ</v>
      </c>
      <c r="K2930" s="69" t="str">
        <f>VLOOKUP(СВОД2023[[#This Row],[ФО]],СПРАВОЧНИК!H:P,2,0)</f>
        <v>Центральный ФО</v>
      </c>
    </row>
    <row r="2931" spans="1:11" x14ac:dyDescent="0.2">
      <c r="A2931" t="s">
        <v>649</v>
      </c>
      <c r="B2931" t="s">
        <v>645</v>
      </c>
      <c r="C2931" s="1" t="s">
        <v>579</v>
      </c>
      <c r="D2931" s="1" t="s">
        <v>959</v>
      </c>
      <c r="E2931" s="2"/>
      <c r="F2931" s="3"/>
      <c r="G2931" s="2">
        <v>1</v>
      </c>
      <c r="H2931" s="3"/>
      <c r="I2931" s="69" t="str">
        <f>VLOOKUP(C2931,СПРАВОЧНИК!B:D,2,0)</f>
        <v>ЯПОНИЯ</v>
      </c>
      <c r="J2931" s="69" t="str">
        <f>VLOOKUP(C2931,СПРАВОЧНИК!B:D,3,0)</f>
        <v>ИНОМАРКИ</v>
      </c>
      <c r="K2931" s="69" t="str">
        <f>VLOOKUP(СВОД2023[[#This Row],[ФО]],СПРАВОЧНИК!H:P,2,0)</f>
        <v>Центральный ФО</v>
      </c>
    </row>
    <row r="2932" spans="1:11" x14ac:dyDescent="0.2">
      <c r="A2932" t="s">
        <v>649</v>
      </c>
      <c r="B2932" t="s">
        <v>645</v>
      </c>
      <c r="C2932" s="1" t="s">
        <v>579</v>
      </c>
      <c r="D2932" s="1" t="s">
        <v>960</v>
      </c>
      <c r="E2932" s="2">
        <v>23</v>
      </c>
      <c r="F2932" s="3">
        <v>3</v>
      </c>
      <c r="G2932" s="2">
        <v>131</v>
      </c>
      <c r="H2932" s="3">
        <v>90</v>
      </c>
      <c r="I2932" s="69" t="str">
        <f>VLOOKUP(C2932,СПРАВОЧНИК!B:D,2,0)</f>
        <v>ЯПОНИЯ</v>
      </c>
      <c r="J2932" s="69" t="str">
        <f>VLOOKUP(C2932,СПРАВОЧНИК!B:D,3,0)</f>
        <v>ИНОМАРКИ</v>
      </c>
      <c r="K2932" s="69" t="str">
        <f>VLOOKUP(СВОД2023[[#This Row],[ФО]],СПРАВОЧНИК!H:P,2,0)</f>
        <v>Центральный ФО</v>
      </c>
    </row>
    <row r="2933" spans="1:11" x14ac:dyDescent="0.2">
      <c r="A2933" t="s">
        <v>649</v>
      </c>
      <c r="B2933" t="s">
        <v>645</v>
      </c>
      <c r="C2933" s="1" t="s">
        <v>579</v>
      </c>
      <c r="D2933" s="1" t="s">
        <v>961</v>
      </c>
      <c r="E2933" s="2">
        <v>125</v>
      </c>
      <c r="F2933" s="3">
        <v>44</v>
      </c>
      <c r="G2933" s="2">
        <v>628</v>
      </c>
      <c r="H2933" s="3">
        <v>526</v>
      </c>
      <c r="I2933" s="69" t="str">
        <f>VLOOKUP(C2933,СПРАВОЧНИК!B:D,2,0)</f>
        <v>ЯПОНИЯ</v>
      </c>
      <c r="J2933" s="69" t="str">
        <f>VLOOKUP(C2933,СПРАВОЧНИК!B:D,3,0)</f>
        <v>ИНОМАРКИ</v>
      </c>
      <c r="K2933" s="69" t="str">
        <f>VLOOKUP(СВОД2023[[#This Row],[ФО]],СПРАВОЧНИК!H:P,2,0)</f>
        <v>Центральный ФО</v>
      </c>
    </row>
    <row r="2934" spans="1:11" x14ac:dyDescent="0.2">
      <c r="A2934" t="s">
        <v>649</v>
      </c>
      <c r="B2934" t="s">
        <v>645</v>
      </c>
      <c r="C2934" s="1" t="s">
        <v>579</v>
      </c>
      <c r="D2934" s="1" t="s">
        <v>962</v>
      </c>
      <c r="E2934" s="2">
        <v>85</v>
      </c>
      <c r="F2934" s="3">
        <v>80</v>
      </c>
      <c r="G2934" s="2">
        <v>545</v>
      </c>
      <c r="H2934" s="3">
        <v>1381</v>
      </c>
      <c r="I2934" s="69" t="str">
        <f>VLOOKUP(C2934,СПРАВОЧНИК!B:D,2,0)</f>
        <v>ЯПОНИЯ</v>
      </c>
      <c r="J2934" s="69" t="str">
        <f>VLOOKUP(C2934,СПРАВОЧНИК!B:D,3,0)</f>
        <v>ИНОМАРКИ</v>
      </c>
      <c r="K2934" s="69" t="str">
        <f>VLOOKUP(СВОД2023[[#This Row],[ФО]],СПРАВОЧНИК!H:P,2,0)</f>
        <v>Центральный ФО</v>
      </c>
    </row>
    <row r="2935" spans="1:11" x14ac:dyDescent="0.2">
      <c r="A2935" t="s">
        <v>649</v>
      </c>
      <c r="B2935" t="s">
        <v>645</v>
      </c>
      <c r="C2935" s="1" t="s">
        <v>579</v>
      </c>
      <c r="D2935" s="1" t="s">
        <v>963</v>
      </c>
      <c r="E2935" s="2"/>
      <c r="F2935" s="3">
        <v>5</v>
      </c>
      <c r="G2935" s="2">
        <v>10</v>
      </c>
      <c r="H2935" s="3">
        <v>13</v>
      </c>
      <c r="I2935" s="69" t="str">
        <f>VLOOKUP(C2935,СПРАВОЧНИК!B:D,2,0)</f>
        <v>ЯПОНИЯ</v>
      </c>
      <c r="J2935" s="69" t="str">
        <f>VLOOKUP(C2935,СПРАВОЧНИК!B:D,3,0)</f>
        <v>ИНОМАРКИ</v>
      </c>
      <c r="K2935" s="69" t="str">
        <f>VLOOKUP(СВОД2023[[#This Row],[ФО]],СПРАВОЧНИК!H:P,2,0)</f>
        <v>Центральный ФО</v>
      </c>
    </row>
    <row r="2936" spans="1:11" x14ac:dyDescent="0.2">
      <c r="A2936" t="s">
        <v>649</v>
      </c>
      <c r="B2936" t="s">
        <v>645</v>
      </c>
      <c r="C2936" s="1" t="s">
        <v>579</v>
      </c>
      <c r="D2936" s="1" t="s">
        <v>1024</v>
      </c>
      <c r="E2936" s="2">
        <v>3</v>
      </c>
      <c r="F2936" s="3"/>
      <c r="G2936" s="2">
        <v>4</v>
      </c>
      <c r="H2936" s="3"/>
      <c r="I2936" s="69" t="str">
        <f>VLOOKUP(C2936,СПРАВОЧНИК!B:D,2,0)</f>
        <v>ЯПОНИЯ</v>
      </c>
      <c r="J2936" s="69" t="str">
        <f>VLOOKUP(C2936,СПРАВОЧНИК!B:D,3,0)</f>
        <v>ИНОМАРКИ</v>
      </c>
      <c r="K2936" s="69" t="str">
        <f>VLOOKUP(СВОД2023[[#This Row],[ФО]],СПРАВОЧНИК!H:P,2,0)</f>
        <v>Центральный ФО</v>
      </c>
    </row>
    <row r="2937" spans="1:11" x14ac:dyDescent="0.2">
      <c r="A2937" t="s">
        <v>649</v>
      </c>
      <c r="B2937" t="s">
        <v>645</v>
      </c>
      <c r="C2937" s="1" t="s">
        <v>579</v>
      </c>
      <c r="D2937" s="1" t="s">
        <v>965</v>
      </c>
      <c r="E2937" s="2">
        <v>1</v>
      </c>
      <c r="F2937" s="3">
        <v>1</v>
      </c>
      <c r="G2937" s="2">
        <v>3</v>
      </c>
      <c r="H2937" s="3">
        <v>1</v>
      </c>
      <c r="I2937" s="69" t="str">
        <f>VLOOKUP(C2937,СПРАВОЧНИК!B:D,2,0)</f>
        <v>ЯПОНИЯ</v>
      </c>
      <c r="J2937" s="69" t="str">
        <f>VLOOKUP(C2937,СПРАВОЧНИК!B:D,3,0)</f>
        <v>ИНОМАРКИ</v>
      </c>
      <c r="K2937" s="69" t="str">
        <f>VLOOKUP(СВОД2023[[#This Row],[ФО]],СПРАВОЧНИК!H:P,2,0)</f>
        <v>Центральный ФО</v>
      </c>
    </row>
    <row r="2938" spans="1:11" x14ac:dyDescent="0.2">
      <c r="A2938" t="s">
        <v>649</v>
      </c>
      <c r="B2938" t="s">
        <v>645</v>
      </c>
      <c r="C2938" s="1" t="s">
        <v>579</v>
      </c>
      <c r="D2938" s="1" t="s">
        <v>967</v>
      </c>
      <c r="E2938" s="2">
        <v>1</v>
      </c>
      <c r="F2938" s="3"/>
      <c r="G2938" s="2">
        <v>3</v>
      </c>
      <c r="H2938" s="3">
        <v>4</v>
      </c>
      <c r="I2938" s="69" t="str">
        <f>VLOOKUP(C2938,СПРАВОЧНИК!B:D,2,0)</f>
        <v>ЯПОНИЯ</v>
      </c>
      <c r="J2938" s="69" t="str">
        <f>VLOOKUP(C2938,СПРАВОЧНИК!B:D,3,0)</f>
        <v>ИНОМАРКИ</v>
      </c>
      <c r="K2938" s="69" t="str">
        <f>VLOOKUP(СВОД2023[[#This Row],[ФО]],СПРАВОЧНИК!H:P,2,0)</f>
        <v>Центральный ФО</v>
      </c>
    </row>
    <row r="2939" spans="1:11" x14ac:dyDescent="0.2">
      <c r="A2939" t="s">
        <v>649</v>
      </c>
      <c r="B2939" t="s">
        <v>645</v>
      </c>
      <c r="C2939" s="1" t="s">
        <v>579</v>
      </c>
      <c r="D2939" s="1" t="s">
        <v>968</v>
      </c>
      <c r="E2939" s="2">
        <v>1</v>
      </c>
      <c r="F2939" s="3"/>
      <c r="G2939" s="2">
        <v>1</v>
      </c>
      <c r="H2939" s="3"/>
      <c r="I2939" s="69" t="str">
        <f>VLOOKUP(C2939,СПРАВОЧНИК!B:D,2,0)</f>
        <v>ЯПОНИЯ</v>
      </c>
      <c r="J2939" s="69" t="str">
        <f>VLOOKUP(C2939,СПРАВОЧНИК!B:D,3,0)</f>
        <v>ИНОМАРКИ</v>
      </c>
      <c r="K2939" s="69" t="str">
        <f>VLOOKUP(СВОД2023[[#This Row],[ФО]],СПРАВОЧНИК!H:P,2,0)</f>
        <v>Центральный ФО</v>
      </c>
    </row>
    <row r="2940" spans="1:11" x14ac:dyDescent="0.2">
      <c r="A2940" t="s">
        <v>649</v>
      </c>
      <c r="B2940" t="s">
        <v>645</v>
      </c>
      <c r="C2940" s="1" t="s">
        <v>579</v>
      </c>
      <c r="D2940" s="1" t="s">
        <v>969</v>
      </c>
      <c r="E2940" s="2">
        <v>169</v>
      </c>
      <c r="F2940" s="3">
        <v>105</v>
      </c>
      <c r="G2940" s="2">
        <v>683</v>
      </c>
      <c r="H2940" s="3">
        <v>2961</v>
      </c>
      <c r="I2940" s="69" t="str">
        <f>VLOOKUP(C2940,СПРАВОЧНИК!B:D,2,0)</f>
        <v>ЯПОНИЯ</v>
      </c>
      <c r="J2940" s="69" t="str">
        <f>VLOOKUP(C2940,СПРАВОЧНИК!B:D,3,0)</f>
        <v>ИНОМАРКИ</v>
      </c>
      <c r="K2940" s="69" t="str">
        <f>VLOOKUP(СВОД2023[[#This Row],[ФО]],СПРАВОЧНИК!H:P,2,0)</f>
        <v>Центральный ФО</v>
      </c>
    </row>
    <row r="2941" spans="1:11" x14ac:dyDescent="0.2">
      <c r="A2941" t="s">
        <v>649</v>
      </c>
      <c r="B2941" t="s">
        <v>645</v>
      </c>
      <c r="C2941" s="1" t="s">
        <v>579</v>
      </c>
      <c r="D2941" s="1" t="s">
        <v>970</v>
      </c>
      <c r="E2941" s="2">
        <v>4</v>
      </c>
      <c r="F2941" s="3"/>
      <c r="G2941" s="2">
        <v>6</v>
      </c>
      <c r="H2941" s="3"/>
      <c r="I2941" s="69" t="str">
        <f>VLOOKUP(C2941,СПРАВОЧНИК!B:D,2,0)</f>
        <v>ЯПОНИЯ</v>
      </c>
      <c r="J2941" s="69" t="str">
        <f>VLOOKUP(C2941,СПРАВОЧНИК!B:D,3,0)</f>
        <v>ИНОМАРКИ</v>
      </c>
      <c r="K2941" s="69" t="str">
        <f>VLOOKUP(СВОД2023[[#This Row],[ФО]],СПРАВОЧНИК!H:P,2,0)</f>
        <v>Центральный ФО</v>
      </c>
    </row>
    <row r="2942" spans="1:11" x14ac:dyDescent="0.2">
      <c r="A2942" t="s">
        <v>649</v>
      </c>
      <c r="B2942" t="s">
        <v>645</v>
      </c>
      <c r="C2942" s="1" t="s">
        <v>579</v>
      </c>
      <c r="D2942" s="1" t="s">
        <v>1025</v>
      </c>
      <c r="E2942" s="2">
        <v>3</v>
      </c>
      <c r="F2942" s="3"/>
      <c r="G2942" s="2">
        <v>18</v>
      </c>
      <c r="H2942" s="3"/>
      <c r="I2942" s="69" t="str">
        <f>VLOOKUP(C2942,СПРАВОЧНИК!B:D,2,0)</f>
        <v>ЯПОНИЯ</v>
      </c>
      <c r="J2942" s="69" t="str">
        <f>VLOOKUP(C2942,СПРАВОЧНИК!B:D,3,0)</f>
        <v>ИНОМАРКИ</v>
      </c>
      <c r="K2942" s="69" t="str">
        <f>VLOOKUP(СВОД2023[[#This Row],[ФО]],СПРАВОЧНИК!H:P,2,0)</f>
        <v>Центральный ФО</v>
      </c>
    </row>
    <row r="2943" spans="1:11" x14ac:dyDescent="0.2">
      <c r="A2943" t="s">
        <v>649</v>
      </c>
      <c r="B2943" t="s">
        <v>645</v>
      </c>
      <c r="C2943" s="1" t="s">
        <v>579</v>
      </c>
      <c r="D2943" s="1" t="s">
        <v>971</v>
      </c>
      <c r="E2943" s="2">
        <v>19</v>
      </c>
      <c r="F2943" s="3"/>
      <c r="G2943" s="2">
        <v>47</v>
      </c>
      <c r="H2943" s="3">
        <v>3</v>
      </c>
      <c r="I2943" s="69" t="str">
        <f>VLOOKUP(C2943,СПРАВОЧНИК!B:D,2,0)</f>
        <v>ЯПОНИЯ</v>
      </c>
      <c r="J2943" s="69" t="str">
        <f>VLOOKUP(C2943,СПРАВОЧНИК!B:D,3,0)</f>
        <v>ИНОМАРКИ</v>
      </c>
      <c r="K2943" s="69" t="str">
        <f>VLOOKUP(СВОД2023[[#This Row],[ФО]],СПРАВОЧНИК!H:P,2,0)</f>
        <v>Центральный ФО</v>
      </c>
    </row>
    <row r="2944" spans="1:11" x14ac:dyDescent="0.2">
      <c r="A2944" t="s">
        <v>649</v>
      </c>
      <c r="B2944" t="s">
        <v>645</v>
      </c>
      <c r="C2944" s="1" t="s">
        <v>579</v>
      </c>
      <c r="D2944" s="1" t="s">
        <v>1026</v>
      </c>
      <c r="E2944" s="2">
        <v>4</v>
      </c>
      <c r="F2944" s="3">
        <v>2</v>
      </c>
      <c r="G2944" s="2">
        <v>16</v>
      </c>
      <c r="H2944" s="3">
        <v>7</v>
      </c>
      <c r="I2944" s="69" t="str">
        <f>VLOOKUP(C2944,СПРАВОЧНИК!B:D,2,0)</f>
        <v>ЯПОНИЯ</v>
      </c>
      <c r="J2944" s="69" t="str">
        <f>VLOOKUP(C2944,СПРАВОЧНИК!B:D,3,0)</f>
        <v>ИНОМАРКИ</v>
      </c>
      <c r="K2944" s="69" t="str">
        <f>VLOOKUP(СВОД2023[[#This Row],[ФО]],СПРАВОЧНИК!H:P,2,0)</f>
        <v>Центральный ФО</v>
      </c>
    </row>
    <row r="2945" spans="1:11" x14ac:dyDescent="0.2">
      <c r="A2945" t="s">
        <v>649</v>
      </c>
      <c r="B2945" t="s">
        <v>645</v>
      </c>
      <c r="C2945" s="1" t="s">
        <v>579</v>
      </c>
      <c r="D2945" s="1" t="s">
        <v>1060</v>
      </c>
      <c r="E2945" s="2">
        <v>2</v>
      </c>
      <c r="F2945" s="3"/>
      <c r="G2945" s="2">
        <v>5</v>
      </c>
      <c r="H2945" s="3"/>
      <c r="I2945" s="69" t="str">
        <f>VLOOKUP(C2945,СПРАВОЧНИК!B:D,2,0)</f>
        <v>ЯПОНИЯ</v>
      </c>
      <c r="J2945" s="69" t="str">
        <f>VLOOKUP(C2945,СПРАВОЧНИК!B:D,3,0)</f>
        <v>ИНОМАРКИ</v>
      </c>
      <c r="K2945" s="69" t="str">
        <f>VLOOKUP(СВОД2023[[#This Row],[ФО]],СПРАВОЧНИК!H:P,2,0)</f>
        <v>Центральный ФО</v>
      </c>
    </row>
    <row r="2946" spans="1:11" x14ac:dyDescent="0.2">
      <c r="A2946" t="s">
        <v>649</v>
      </c>
      <c r="B2946" t="s">
        <v>645</v>
      </c>
      <c r="C2946" s="1" t="s">
        <v>579</v>
      </c>
      <c r="D2946" s="1" t="s">
        <v>974</v>
      </c>
      <c r="E2946" s="2">
        <v>2</v>
      </c>
      <c r="F2946" s="3"/>
      <c r="G2946" s="2">
        <v>2</v>
      </c>
      <c r="H2946" s="3"/>
      <c r="I2946" s="69" t="str">
        <f>VLOOKUP(C2946,СПРАВОЧНИК!B:D,2,0)</f>
        <v>ЯПОНИЯ</v>
      </c>
      <c r="J2946" s="69" t="str">
        <f>VLOOKUP(C2946,СПРАВОЧНИК!B:D,3,0)</f>
        <v>ИНОМАРКИ</v>
      </c>
      <c r="K2946" s="69" t="str">
        <f>VLOOKUP(СВОД2023[[#This Row],[ФО]],СПРАВОЧНИК!H:P,2,0)</f>
        <v>Центральный ФО</v>
      </c>
    </row>
    <row r="2947" spans="1:11" x14ac:dyDescent="0.2">
      <c r="A2947" t="s">
        <v>649</v>
      </c>
      <c r="B2947" t="s">
        <v>645</v>
      </c>
      <c r="C2947" s="1" t="s">
        <v>579</v>
      </c>
      <c r="D2947" s="1" t="s">
        <v>975</v>
      </c>
      <c r="E2947" s="2"/>
      <c r="F2947" s="3"/>
      <c r="G2947" s="2">
        <v>1</v>
      </c>
      <c r="H2947" s="3"/>
      <c r="I2947" s="69" t="str">
        <f>VLOOKUP(C2947,СПРАВОЧНИК!B:D,2,0)</f>
        <v>ЯПОНИЯ</v>
      </c>
      <c r="J2947" s="69" t="str">
        <f>VLOOKUP(C2947,СПРАВОЧНИК!B:D,3,0)</f>
        <v>ИНОМАРКИ</v>
      </c>
      <c r="K2947" s="69" t="str">
        <f>VLOOKUP(СВОД2023[[#This Row],[ФО]],СПРАВОЧНИК!H:P,2,0)</f>
        <v>Центральный ФО</v>
      </c>
    </row>
    <row r="2948" spans="1:11" x14ac:dyDescent="0.2">
      <c r="A2948" t="s">
        <v>649</v>
      </c>
      <c r="B2948" t="s">
        <v>645</v>
      </c>
      <c r="C2948" s="1" t="s">
        <v>579</v>
      </c>
      <c r="D2948" s="1" t="s">
        <v>976</v>
      </c>
      <c r="E2948" s="2">
        <v>1</v>
      </c>
      <c r="F2948" s="3"/>
      <c r="G2948" s="2">
        <v>2</v>
      </c>
      <c r="H2948" s="3">
        <v>1</v>
      </c>
      <c r="I2948" s="69" t="str">
        <f>VLOOKUP(C2948,СПРАВОЧНИК!B:D,2,0)</f>
        <v>ЯПОНИЯ</v>
      </c>
      <c r="J2948" s="69" t="str">
        <f>VLOOKUP(C2948,СПРАВОЧНИК!B:D,3,0)</f>
        <v>ИНОМАРКИ</v>
      </c>
      <c r="K2948" s="69" t="str">
        <f>VLOOKUP(СВОД2023[[#This Row],[ФО]],СПРАВОЧНИК!H:P,2,0)</f>
        <v>Центральный ФО</v>
      </c>
    </row>
    <row r="2949" spans="1:11" x14ac:dyDescent="0.2">
      <c r="A2949" t="s">
        <v>649</v>
      </c>
      <c r="B2949" t="s">
        <v>645</v>
      </c>
      <c r="C2949" s="1" t="s">
        <v>579</v>
      </c>
      <c r="D2949" s="1" t="s">
        <v>1107</v>
      </c>
      <c r="E2949" s="2"/>
      <c r="F2949" s="3"/>
      <c r="G2949" s="2">
        <v>1</v>
      </c>
      <c r="H2949" s="3"/>
      <c r="I2949" s="69" t="str">
        <f>VLOOKUP(C2949,СПРАВОЧНИК!B:D,2,0)</f>
        <v>ЯПОНИЯ</v>
      </c>
      <c r="J2949" s="69" t="str">
        <f>VLOOKUP(C2949,СПРАВОЧНИК!B:D,3,0)</f>
        <v>ИНОМАРКИ</v>
      </c>
      <c r="K2949" s="69" t="str">
        <f>VLOOKUP(СВОД2023[[#This Row],[ФО]],СПРАВОЧНИК!H:P,2,0)</f>
        <v>Центральный ФО</v>
      </c>
    </row>
    <row r="2950" spans="1:11" x14ac:dyDescent="0.2">
      <c r="A2950" t="s">
        <v>649</v>
      </c>
      <c r="B2950" t="s">
        <v>645</v>
      </c>
      <c r="C2950" s="1" t="s">
        <v>579</v>
      </c>
      <c r="D2950" s="1" t="s">
        <v>977</v>
      </c>
      <c r="E2950" s="2">
        <v>5</v>
      </c>
      <c r="F2950" s="3">
        <v>1</v>
      </c>
      <c r="G2950" s="2">
        <v>10</v>
      </c>
      <c r="H2950" s="3">
        <v>9</v>
      </c>
      <c r="I2950" s="69" t="str">
        <f>VLOOKUP(C2950,СПРАВОЧНИК!B:D,2,0)</f>
        <v>ЯПОНИЯ</v>
      </c>
      <c r="J2950" s="69" t="str">
        <f>VLOOKUP(C2950,СПРАВОЧНИК!B:D,3,0)</f>
        <v>ИНОМАРКИ</v>
      </c>
      <c r="K2950" s="69" t="str">
        <f>VLOOKUP(СВОД2023[[#This Row],[ФО]],СПРАВОЧНИК!H:P,2,0)</f>
        <v>Центральный ФО</v>
      </c>
    </row>
    <row r="2951" spans="1:11" x14ac:dyDescent="0.2">
      <c r="A2951" t="s">
        <v>649</v>
      </c>
      <c r="B2951" t="s">
        <v>645</v>
      </c>
      <c r="C2951" s="1" t="s">
        <v>579</v>
      </c>
      <c r="D2951" s="1" t="s">
        <v>608</v>
      </c>
      <c r="E2951" s="2"/>
      <c r="F2951" s="3"/>
      <c r="G2951" s="2">
        <v>1</v>
      </c>
      <c r="H2951" s="3"/>
      <c r="I2951" s="69" t="str">
        <f>VLOOKUP(C2951,СПРАВОЧНИК!B:D,2,0)</f>
        <v>ЯПОНИЯ</v>
      </c>
      <c r="J2951" s="69" t="str">
        <f>VLOOKUP(C2951,СПРАВОЧНИК!B:D,3,0)</f>
        <v>ИНОМАРКИ</v>
      </c>
      <c r="K2951" s="69" t="str">
        <f>VLOOKUP(СВОД2023[[#This Row],[ФО]],СПРАВОЧНИК!H:P,2,0)</f>
        <v>Центральный ФО</v>
      </c>
    </row>
    <row r="2952" spans="1:11" x14ac:dyDescent="0.2">
      <c r="A2952" t="s">
        <v>649</v>
      </c>
      <c r="B2952" t="s">
        <v>645</v>
      </c>
      <c r="C2952" s="1" t="s">
        <v>579</v>
      </c>
      <c r="D2952" s="1" t="s">
        <v>609</v>
      </c>
      <c r="E2952" s="2">
        <v>1</v>
      </c>
      <c r="F2952" s="3"/>
      <c r="G2952" s="2">
        <v>9</v>
      </c>
      <c r="H2952" s="3">
        <v>2</v>
      </c>
      <c r="I2952" s="69" t="str">
        <f>VLOOKUP(C2952,СПРАВОЧНИК!B:D,2,0)</f>
        <v>ЯПОНИЯ</v>
      </c>
      <c r="J2952" s="69" t="str">
        <f>VLOOKUP(C2952,СПРАВОЧНИК!B:D,3,0)</f>
        <v>ИНОМАРКИ</v>
      </c>
      <c r="K2952" s="69" t="str">
        <f>VLOOKUP(СВОД2023[[#This Row],[ФО]],СПРАВОЧНИК!H:P,2,0)</f>
        <v>Центральный ФО</v>
      </c>
    </row>
    <row r="2953" spans="1:11" x14ac:dyDescent="0.2">
      <c r="A2953" t="s">
        <v>649</v>
      </c>
      <c r="B2953" t="s">
        <v>645</v>
      </c>
      <c r="C2953" s="1" t="s">
        <v>610</v>
      </c>
      <c r="D2953" s="1" t="s">
        <v>611</v>
      </c>
      <c r="E2953" s="2">
        <v>7</v>
      </c>
      <c r="F2953" s="3">
        <v>7</v>
      </c>
      <c r="G2953" s="2">
        <v>66</v>
      </c>
      <c r="H2953" s="3">
        <v>58</v>
      </c>
      <c r="I2953" s="69" t="str">
        <f>VLOOKUP(C2953,СПРАВОЧНИК!B:D,2,0)</f>
        <v>РОССИЯ</v>
      </c>
      <c r="J2953" s="69" t="str">
        <f>VLOOKUP(C2953,СПРАВОЧНИК!B:D,3,0)</f>
        <v>ОТЕЧЕСТВЕННЫЕ</v>
      </c>
      <c r="K2953" s="69" t="str">
        <f>VLOOKUP(СВОД2023[[#This Row],[ФО]],СПРАВОЧНИК!H:P,2,0)</f>
        <v>Центральный ФО</v>
      </c>
    </row>
    <row r="2954" spans="1:11" x14ac:dyDescent="0.2">
      <c r="A2954" t="s">
        <v>649</v>
      </c>
      <c r="B2954" t="s">
        <v>645</v>
      </c>
      <c r="C2954" s="1" t="s">
        <v>610</v>
      </c>
      <c r="D2954" s="1" t="s">
        <v>612</v>
      </c>
      <c r="E2954" s="2">
        <v>183</v>
      </c>
      <c r="F2954" s="3">
        <v>96</v>
      </c>
      <c r="G2954" s="2">
        <v>1230</v>
      </c>
      <c r="H2954" s="3">
        <v>1163</v>
      </c>
      <c r="I2954" s="69" t="str">
        <f>VLOOKUP(C2954,СПРАВОЧНИК!B:D,2,0)</f>
        <v>РОССИЯ</v>
      </c>
      <c r="J2954" s="69" t="str">
        <f>VLOOKUP(C2954,СПРАВОЧНИК!B:D,3,0)</f>
        <v>ОТЕЧЕСТВЕННЫЕ</v>
      </c>
      <c r="K2954" s="69" t="str">
        <f>VLOOKUP(СВОД2023[[#This Row],[ФО]],СПРАВОЧНИК!H:P,2,0)</f>
        <v>Центральный ФО</v>
      </c>
    </row>
    <row r="2955" spans="1:11" x14ac:dyDescent="0.2">
      <c r="A2955" t="s">
        <v>649</v>
      </c>
      <c r="B2955" t="s">
        <v>645</v>
      </c>
      <c r="C2955" s="1" t="s">
        <v>614</v>
      </c>
      <c r="D2955" s="1" t="s">
        <v>1028</v>
      </c>
      <c r="E2955" s="2">
        <v>2</v>
      </c>
      <c r="F2955" s="3"/>
      <c r="G2955" s="2">
        <v>4</v>
      </c>
      <c r="H2955" s="3"/>
      <c r="I2955" s="69" t="str">
        <f>VLOOKUP(C2955,СПРАВОЧНИК!B:D,2,0)</f>
        <v>ЕВРОПА</v>
      </c>
      <c r="J2955" s="69" t="str">
        <f>VLOOKUP(C2955,СПРАВОЧНИК!B:D,3,0)</f>
        <v>ИНОМАРКИ</v>
      </c>
      <c r="K2955" s="69" t="str">
        <f>VLOOKUP(СВОД2023[[#This Row],[ФО]],СПРАВОЧНИК!H:P,2,0)</f>
        <v>Центральный ФО</v>
      </c>
    </row>
    <row r="2956" spans="1:11" x14ac:dyDescent="0.2">
      <c r="A2956" t="s">
        <v>649</v>
      </c>
      <c r="B2956" t="s">
        <v>645</v>
      </c>
      <c r="C2956" s="1" t="s">
        <v>614</v>
      </c>
      <c r="D2956" s="1" t="s">
        <v>980</v>
      </c>
      <c r="E2956" s="2">
        <v>188</v>
      </c>
      <c r="F2956" s="3">
        <v>2</v>
      </c>
      <c r="G2956" s="2">
        <v>681</v>
      </c>
      <c r="H2956" s="3">
        <v>5</v>
      </c>
      <c r="I2956" s="69" t="str">
        <f>VLOOKUP(C2956,СПРАВОЧНИК!B:D,2,0)</f>
        <v>ЕВРОПА</v>
      </c>
      <c r="J2956" s="69" t="str">
        <f>VLOOKUP(C2956,СПРАВОЧНИК!B:D,3,0)</f>
        <v>ИНОМАРКИ</v>
      </c>
      <c r="K2956" s="69" t="str">
        <f>VLOOKUP(СВОД2023[[#This Row],[ФО]],СПРАВОЧНИК!H:P,2,0)</f>
        <v>Центральный ФО</v>
      </c>
    </row>
    <row r="2957" spans="1:11" x14ac:dyDescent="0.2">
      <c r="A2957" t="s">
        <v>649</v>
      </c>
      <c r="B2957" t="s">
        <v>645</v>
      </c>
      <c r="C2957" s="1" t="s">
        <v>614</v>
      </c>
      <c r="D2957" s="1" t="s">
        <v>1030</v>
      </c>
      <c r="E2957" s="2">
        <v>1</v>
      </c>
      <c r="F2957" s="3">
        <v>1</v>
      </c>
      <c r="G2957" s="2">
        <v>2</v>
      </c>
      <c r="H2957" s="3">
        <v>1</v>
      </c>
      <c r="I2957" s="69" t="str">
        <f>VLOOKUP(C2957,СПРАВОЧНИК!B:D,2,0)</f>
        <v>ЕВРОПА</v>
      </c>
      <c r="J2957" s="69" t="str">
        <f>VLOOKUP(C2957,СПРАВОЧНИК!B:D,3,0)</f>
        <v>ИНОМАРКИ</v>
      </c>
      <c r="K2957" s="69" t="str">
        <f>VLOOKUP(СВОД2023[[#This Row],[ФО]],СПРАВОЧНИК!H:P,2,0)</f>
        <v>Центральный ФО</v>
      </c>
    </row>
    <row r="2958" spans="1:11" x14ac:dyDescent="0.2">
      <c r="A2958" t="s">
        <v>649</v>
      </c>
      <c r="B2958" t="s">
        <v>645</v>
      </c>
      <c r="C2958" s="1" t="s">
        <v>614</v>
      </c>
      <c r="D2958" s="1" t="s">
        <v>1031</v>
      </c>
      <c r="E2958" s="2">
        <v>1</v>
      </c>
      <c r="F2958" s="3"/>
      <c r="G2958" s="2">
        <v>5</v>
      </c>
      <c r="H2958" s="3">
        <v>13</v>
      </c>
      <c r="I2958" s="69" t="str">
        <f>VLOOKUP(C2958,СПРАВОЧНИК!B:D,2,0)</f>
        <v>ЕВРОПА</v>
      </c>
      <c r="J2958" s="69" t="str">
        <f>VLOOKUP(C2958,СПРАВОЧНИК!B:D,3,0)</f>
        <v>ИНОМАРКИ</v>
      </c>
      <c r="K2958" s="69" t="str">
        <f>VLOOKUP(СВОД2023[[#This Row],[ФО]],СПРАВОЧНИК!H:P,2,0)</f>
        <v>Центральный ФО</v>
      </c>
    </row>
    <row r="2959" spans="1:11" x14ac:dyDescent="0.2">
      <c r="A2959" t="s">
        <v>649</v>
      </c>
      <c r="B2959" t="s">
        <v>645</v>
      </c>
      <c r="C2959" s="1" t="s">
        <v>614</v>
      </c>
      <c r="D2959" s="1" t="s">
        <v>1032</v>
      </c>
      <c r="E2959" s="2">
        <v>5</v>
      </c>
      <c r="F2959" s="3"/>
      <c r="G2959" s="2">
        <v>25</v>
      </c>
      <c r="H2959" s="3"/>
      <c r="I2959" s="69" t="str">
        <f>VLOOKUP(C2959,СПРАВОЧНИК!B:D,2,0)</f>
        <v>ЕВРОПА</v>
      </c>
      <c r="J2959" s="69" t="str">
        <f>VLOOKUP(C2959,СПРАВОЧНИК!B:D,3,0)</f>
        <v>ИНОМАРКИ</v>
      </c>
      <c r="K2959" s="69" t="str">
        <f>VLOOKUP(СВОД2023[[#This Row],[ФО]],СПРАВОЧНИК!H:P,2,0)</f>
        <v>Центральный ФО</v>
      </c>
    </row>
    <row r="2960" spans="1:11" x14ac:dyDescent="0.2">
      <c r="A2960" t="s">
        <v>649</v>
      </c>
      <c r="B2960" t="s">
        <v>645</v>
      </c>
      <c r="C2960" s="1" t="s">
        <v>614</v>
      </c>
      <c r="D2960" s="1" t="s">
        <v>981</v>
      </c>
      <c r="E2960" s="2">
        <v>47</v>
      </c>
      <c r="F2960" s="3">
        <v>6</v>
      </c>
      <c r="G2960" s="2">
        <v>225</v>
      </c>
      <c r="H2960" s="3">
        <v>18</v>
      </c>
      <c r="I2960" s="69" t="str">
        <f>VLOOKUP(C2960,СПРАВОЧНИК!B:D,2,0)</f>
        <v>ЕВРОПА</v>
      </c>
      <c r="J2960" s="69" t="str">
        <f>VLOOKUP(C2960,СПРАВОЧНИК!B:D,3,0)</f>
        <v>ИНОМАРКИ</v>
      </c>
      <c r="K2960" s="69" t="str">
        <f>VLOOKUP(СВОД2023[[#This Row],[ФО]],СПРАВОЧНИК!H:P,2,0)</f>
        <v>Центральный ФО</v>
      </c>
    </row>
    <row r="2961" spans="1:11" x14ac:dyDescent="0.2">
      <c r="A2961" t="s">
        <v>649</v>
      </c>
      <c r="B2961" t="s">
        <v>645</v>
      </c>
      <c r="C2961" s="1" t="s">
        <v>614</v>
      </c>
      <c r="D2961" s="1" t="s">
        <v>982</v>
      </c>
      <c r="E2961" s="2">
        <v>34</v>
      </c>
      <c r="F2961" s="3"/>
      <c r="G2961" s="2">
        <v>131</v>
      </c>
      <c r="H2961" s="3">
        <v>1</v>
      </c>
      <c r="I2961" s="69" t="str">
        <f>VLOOKUP(C2961,СПРАВОЧНИК!B:D,2,0)</f>
        <v>ЕВРОПА</v>
      </c>
      <c r="J2961" s="69" t="str">
        <f>VLOOKUP(C2961,СПРАВОЧНИК!B:D,3,0)</f>
        <v>ИНОМАРКИ</v>
      </c>
      <c r="K2961" s="69" t="str">
        <f>VLOOKUP(СВОД2023[[#This Row],[ФО]],СПРАВОЧНИК!H:P,2,0)</f>
        <v>Центральный ФО</v>
      </c>
    </row>
    <row r="2962" spans="1:11" x14ac:dyDescent="0.2">
      <c r="A2962" t="s">
        <v>649</v>
      </c>
      <c r="B2962" t="s">
        <v>645</v>
      </c>
      <c r="C2962" s="1" t="s">
        <v>614</v>
      </c>
      <c r="D2962" s="1" t="s">
        <v>1033</v>
      </c>
      <c r="E2962" s="2"/>
      <c r="F2962" s="3"/>
      <c r="G2962" s="2">
        <v>317</v>
      </c>
      <c r="H2962" s="3">
        <v>3</v>
      </c>
      <c r="I2962" s="69" t="str">
        <f>VLOOKUP(C2962,СПРАВОЧНИК!B:D,2,0)</f>
        <v>ЕВРОПА</v>
      </c>
      <c r="J2962" s="69" t="str">
        <f>VLOOKUP(C2962,СПРАВОЧНИК!B:D,3,0)</f>
        <v>ИНОМАРКИ</v>
      </c>
      <c r="K2962" s="69" t="str">
        <f>VLOOKUP(СВОД2023[[#This Row],[ФО]],СПРАВОЧНИК!H:P,2,0)</f>
        <v>Центральный ФО</v>
      </c>
    </row>
    <row r="2963" spans="1:11" x14ac:dyDescent="0.2">
      <c r="A2963" t="s">
        <v>649</v>
      </c>
      <c r="B2963" t="s">
        <v>645</v>
      </c>
      <c r="C2963" s="1" t="s">
        <v>614</v>
      </c>
      <c r="D2963" s="1" t="s">
        <v>1034</v>
      </c>
      <c r="E2963" s="2">
        <v>12</v>
      </c>
      <c r="F2963" s="3">
        <v>1</v>
      </c>
      <c r="G2963" s="2">
        <v>24</v>
      </c>
      <c r="H2963" s="3">
        <v>34</v>
      </c>
      <c r="I2963" s="69" t="str">
        <f>VLOOKUP(C2963,СПРАВОЧНИК!B:D,2,0)</f>
        <v>ЕВРОПА</v>
      </c>
      <c r="J2963" s="69" t="str">
        <f>VLOOKUP(C2963,СПРАВОЧНИК!B:D,3,0)</f>
        <v>ИНОМАРКИ</v>
      </c>
      <c r="K2963" s="69" t="str">
        <f>VLOOKUP(СВОД2023[[#This Row],[ФО]],СПРАВОЧНИК!H:P,2,0)</f>
        <v>Центральный ФО</v>
      </c>
    </row>
    <row r="2964" spans="1:11" x14ac:dyDescent="0.2">
      <c r="A2964" t="s">
        <v>649</v>
      </c>
      <c r="B2964" t="s">
        <v>645</v>
      </c>
      <c r="C2964" s="1" t="s">
        <v>614</v>
      </c>
      <c r="D2964" s="1" t="s">
        <v>983</v>
      </c>
      <c r="E2964" s="2">
        <v>29</v>
      </c>
      <c r="F2964" s="3">
        <v>265</v>
      </c>
      <c r="G2964" s="2">
        <v>588</v>
      </c>
      <c r="H2964" s="3">
        <v>4160</v>
      </c>
      <c r="I2964" s="69" t="str">
        <f>VLOOKUP(C2964,СПРАВОЧНИК!B:D,2,0)</f>
        <v>ЕВРОПА</v>
      </c>
      <c r="J2964" s="69" t="str">
        <f>VLOOKUP(C2964,СПРАВОЧНИК!B:D,3,0)</f>
        <v>ИНОМАРКИ</v>
      </c>
      <c r="K2964" s="69" t="str">
        <f>VLOOKUP(СВОД2023[[#This Row],[ФО]],СПРАВОЧНИК!H:P,2,0)</f>
        <v>Центральный ФО</v>
      </c>
    </row>
    <row r="2965" spans="1:11" x14ac:dyDescent="0.2">
      <c r="A2965" t="s">
        <v>649</v>
      </c>
      <c r="B2965" t="s">
        <v>645</v>
      </c>
      <c r="C2965" s="1" t="s">
        <v>614</v>
      </c>
      <c r="D2965" s="1" t="s">
        <v>984</v>
      </c>
      <c r="E2965" s="2">
        <v>10</v>
      </c>
      <c r="F2965" s="3">
        <v>5</v>
      </c>
      <c r="G2965" s="2">
        <v>51</v>
      </c>
      <c r="H2965" s="3">
        <v>326</v>
      </c>
      <c r="I2965" s="69" t="str">
        <f>VLOOKUP(C2965,СПРАВОЧНИК!B:D,2,0)</f>
        <v>ЕВРОПА</v>
      </c>
      <c r="J2965" s="69" t="str">
        <f>VLOOKUP(C2965,СПРАВОЧНИК!B:D,3,0)</f>
        <v>ИНОМАРКИ</v>
      </c>
      <c r="K2965" s="69" t="str">
        <f>VLOOKUP(СВОД2023[[#This Row],[ФО]],СПРАВОЧНИК!H:P,2,0)</f>
        <v>Центральный ФО</v>
      </c>
    </row>
    <row r="2966" spans="1:11" x14ac:dyDescent="0.2">
      <c r="A2966" t="s">
        <v>649</v>
      </c>
      <c r="B2966" t="s">
        <v>645</v>
      </c>
      <c r="C2966" s="1" t="s">
        <v>614</v>
      </c>
      <c r="D2966" s="1" t="s">
        <v>985</v>
      </c>
      <c r="E2966" s="2">
        <v>28</v>
      </c>
      <c r="F2966" s="3">
        <v>76</v>
      </c>
      <c r="G2966" s="2">
        <v>193</v>
      </c>
      <c r="H2966" s="3">
        <v>1454</v>
      </c>
      <c r="I2966" s="69" t="str">
        <f>VLOOKUP(C2966,СПРАВОЧНИК!B:D,2,0)</f>
        <v>ЕВРОПА</v>
      </c>
      <c r="J2966" s="69" t="str">
        <f>VLOOKUP(C2966,СПРАВОЧНИК!B:D,3,0)</f>
        <v>ИНОМАРКИ</v>
      </c>
      <c r="K2966" s="69" t="str">
        <f>VLOOKUP(СВОД2023[[#This Row],[ФО]],СПРАВОЧНИК!H:P,2,0)</f>
        <v>Центральный ФО</v>
      </c>
    </row>
    <row r="2967" spans="1:11" x14ac:dyDescent="0.2">
      <c r="A2967" t="s">
        <v>649</v>
      </c>
      <c r="B2967" t="s">
        <v>645</v>
      </c>
      <c r="C2967" s="1" t="s">
        <v>614</v>
      </c>
      <c r="D2967" s="1" t="s">
        <v>986</v>
      </c>
      <c r="E2967" s="2">
        <v>18</v>
      </c>
      <c r="F2967" s="3">
        <v>20</v>
      </c>
      <c r="G2967" s="2">
        <v>124</v>
      </c>
      <c r="H2967" s="3">
        <v>303</v>
      </c>
      <c r="I2967" s="69" t="str">
        <f>VLOOKUP(C2967,СПРАВОЧНИК!B:D,2,0)</f>
        <v>ЕВРОПА</v>
      </c>
      <c r="J2967" s="69" t="str">
        <f>VLOOKUP(C2967,СПРАВОЧНИК!B:D,3,0)</f>
        <v>ИНОМАРКИ</v>
      </c>
      <c r="K2967" s="69" t="str">
        <f>VLOOKUP(СВОД2023[[#This Row],[ФО]],СПРАВОЧНИК!H:P,2,0)</f>
        <v>Центральный ФО</v>
      </c>
    </row>
    <row r="2968" spans="1:11" x14ac:dyDescent="0.2">
      <c r="A2968" t="s">
        <v>649</v>
      </c>
      <c r="B2968" t="s">
        <v>645</v>
      </c>
      <c r="C2968" s="1" t="s">
        <v>614</v>
      </c>
      <c r="D2968" s="1" t="s">
        <v>1035</v>
      </c>
      <c r="E2968" s="2">
        <v>3</v>
      </c>
      <c r="F2968" s="3"/>
      <c r="G2968" s="2">
        <v>4</v>
      </c>
      <c r="H2968" s="3">
        <v>1</v>
      </c>
      <c r="I2968" s="69" t="str">
        <f>VLOOKUP(C2968,СПРАВОЧНИК!B:D,2,0)</f>
        <v>ЕВРОПА</v>
      </c>
      <c r="J2968" s="69" t="str">
        <f>VLOOKUP(C2968,СПРАВОЧНИК!B:D,3,0)</f>
        <v>ИНОМАРКИ</v>
      </c>
      <c r="K2968" s="69" t="str">
        <f>VLOOKUP(СВОД2023[[#This Row],[ФО]],СПРАВОЧНИК!H:P,2,0)</f>
        <v>Центральный ФО</v>
      </c>
    </row>
    <row r="2969" spans="1:11" x14ac:dyDescent="0.2">
      <c r="A2969" t="s">
        <v>649</v>
      </c>
      <c r="B2969" t="s">
        <v>645</v>
      </c>
      <c r="C2969" s="1" t="s">
        <v>614</v>
      </c>
      <c r="D2969" s="1" t="s">
        <v>1036</v>
      </c>
      <c r="E2969" s="2">
        <v>2</v>
      </c>
      <c r="F2969" s="3"/>
      <c r="G2969" s="2">
        <v>9</v>
      </c>
      <c r="H2969" s="3">
        <v>2</v>
      </c>
      <c r="I2969" s="69" t="str">
        <f>VLOOKUP(C2969,СПРАВОЧНИК!B:D,2,0)</f>
        <v>ЕВРОПА</v>
      </c>
      <c r="J2969" s="69" t="str">
        <f>VLOOKUP(C2969,СПРАВОЧНИК!B:D,3,0)</f>
        <v>ИНОМАРКИ</v>
      </c>
      <c r="K2969" s="69" t="str">
        <f>VLOOKUP(СВОД2023[[#This Row],[ФО]],СПРАВОЧНИК!H:P,2,0)</f>
        <v>Центральный ФО</v>
      </c>
    </row>
    <row r="2970" spans="1:11" x14ac:dyDescent="0.2">
      <c r="A2970" t="s">
        <v>649</v>
      </c>
      <c r="B2970" t="s">
        <v>645</v>
      </c>
      <c r="C2970" s="1" t="s">
        <v>614</v>
      </c>
      <c r="D2970" s="1" t="s">
        <v>1037</v>
      </c>
      <c r="E2970" s="2">
        <v>2</v>
      </c>
      <c r="F2970" s="3"/>
      <c r="G2970" s="2">
        <v>2</v>
      </c>
      <c r="H2970" s="3"/>
      <c r="I2970" s="69" t="str">
        <f>VLOOKUP(C2970,СПРАВОЧНИК!B:D,2,0)</f>
        <v>ЕВРОПА</v>
      </c>
      <c r="J2970" s="69" t="str">
        <f>VLOOKUP(C2970,СПРАВОЧНИК!B:D,3,0)</f>
        <v>ИНОМАРКИ</v>
      </c>
      <c r="K2970" s="69" t="str">
        <f>VLOOKUP(СВОД2023[[#This Row],[ФО]],СПРАВОЧНИК!H:P,2,0)</f>
        <v>Центральный ФО</v>
      </c>
    </row>
    <row r="2971" spans="1:11" x14ac:dyDescent="0.2">
      <c r="A2971" t="s">
        <v>649</v>
      </c>
      <c r="B2971" t="s">
        <v>645</v>
      </c>
      <c r="C2971" s="1" t="s">
        <v>614</v>
      </c>
      <c r="D2971" s="1" t="s">
        <v>1038</v>
      </c>
      <c r="E2971" s="2">
        <v>3</v>
      </c>
      <c r="F2971" s="3"/>
      <c r="G2971" s="2">
        <v>16</v>
      </c>
      <c r="H2971" s="3"/>
      <c r="I2971" s="69" t="str">
        <f>VLOOKUP(C2971,СПРАВОЧНИК!B:D,2,0)</f>
        <v>ЕВРОПА</v>
      </c>
      <c r="J2971" s="69" t="str">
        <f>VLOOKUP(C2971,СПРАВОЧНИК!B:D,3,0)</f>
        <v>ИНОМАРКИ</v>
      </c>
      <c r="K2971" s="69" t="str">
        <f>VLOOKUP(СВОД2023[[#This Row],[ФО]],СПРАВОЧНИК!H:P,2,0)</f>
        <v>Центральный ФО</v>
      </c>
    </row>
    <row r="2972" spans="1:11" x14ac:dyDescent="0.2">
      <c r="A2972" t="s">
        <v>649</v>
      </c>
      <c r="B2972" t="s">
        <v>645</v>
      </c>
      <c r="C2972" s="1" t="s">
        <v>614</v>
      </c>
      <c r="D2972" s="1" t="s">
        <v>1039</v>
      </c>
      <c r="E2972" s="2">
        <v>14</v>
      </c>
      <c r="F2972" s="3">
        <v>33</v>
      </c>
      <c r="G2972" s="2">
        <v>106</v>
      </c>
      <c r="H2972" s="3">
        <v>615</v>
      </c>
      <c r="I2972" s="69" t="str">
        <f>VLOOKUP(C2972,СПРАВОЧНИК!B:D,2,0)</f>
        <v>ЕВРОПА</v>
      </c>
      <c r="J2972" s="69" t="str">
        <f>VLOOKUP(C2972,СПРАВОЧНИК!B:D,3,0)</f>
        <v>ИНОМАРКИ</v>
      </c>
      <c r="K2972" s="69" t="str">
        <f>VLOOKUP(СВОД2023[[#This Row],[ФО]],СПРАВОЧНИК!H:P,2,0)</f>
        <v>Центральный ФО</v>
      </c>
    </row>
    <row r="2973" spans="1:11" x14ac:dyDescent="0.2">
      <c r="A2973" t="s">
        <v>649</v>
      </c>
      <c r="B2973" t="s">
        <v>645</v>
      </c>
      <c r="C2973" s="1" t="s">
        <v>614</v>
      </c>
      <c r="D2973" s="1" t="s">
        <v>1067</v>
      </c>
      <c r="E2973" s="2">
        <v>18</v>
      </c>
      <c r="F2973" s="3"/>
      <c r="G2973" s="2">
        <v>42</v>
      </c>
      <c r="H2973" s="3"/>
      <c r="I2973" s="69" t="str">
        <f>VLOOKUP(C2973,СПРАВОЧНИК!B:D,2,0)</f>
        <v>ЕВРОПА</v>
      </c>
      <c r="J2973" s="69" t="str">
        <f>VLOOKUP(C2973,СПРАВОЧНИК!B:D,3,0)</f>
        <v>ИНОМАРКИ</v>
      </c>
      <c r="K2973" s="69" t="str">
        <f>VLOOKUP(СВОД2023[[#This Row],[ФО]],СПРАВОЧНИК!H:P,2,0)</f>
        <v>Центральный ФО</v>
      </c>
    </row>
    <row r="2974" spans="1:11" x14ac:dyDescent="0.2">
      <c r="A2974" t="s">
        <v>649</v>
      </c>
      <c r="B2974" t="s">
        <v>645</v>
      </c>
      <c r="C2974" s="1" t="s">
        <v>614</v>
      </c>
      <c r="D2974" s="1" t="s">
        <v>1108</v>
      </c>
      <c r="E2974" s="2">
        <v>2</v>
      </c>
      <c r="F2974" s="3"/>
      <c r="G2974" s="2">
        <v>6</v>
      </c>
      <c r="H2974" s="3"/>
      <c r="I2974" s="69" t="str">
        <f>VLOOKUP(C2974,СПРАВОЧНИК!B:D,2,0)</f>
        <v>ЕВРОПА</v>
      </c>
      <c r="J2974" s="69" t="str">
        <f>VLOOKUP(C2974,СПРАВОЧНИК!B:D,3,0)</f>
        <v>ИНОМАРКИ</v>
      </c>
      <c r="K2974" s="69" t="str">
        <f>VLOOKUP(СВОД2023[[#This Row],[ФО]],СПРАВОЧНИК!H:P,2,0)</f>
        <v>Центральный ФО</v>
      </c>
    </row>
    <row r="2975" spans="1:11" x14ac:dyDescent="0.2">
      <c r="A2975" t="s">
        <v>649</v>
      </c>
      <c r="B2975" t="s">
        <v>645</v>
      </c>
      <c r="C2975" s="1" t="s">
        <v>614</v>
      </c>
      <c r="D2975" s="1" t="s">
        <v>1077</v>
      </c>
      <c r="E2975" s="2"/>
      <c r="F2975" s="3"/>
      <c r="G2975" s="2">
        <v>11</v>
      </c>
      <c r="H2975" s="3"/>
      <c r="I2975" s="69" t="str">
        <f>VLOOKUP(C2975,СПРАВОЧНИК!B:D,2,0)</f>
        <v>ЕВРОПА</v>
      </c>
      <c r="J2975" s="69" t="str">
        <f>VLOOKUP(C2975,СПРАВОЧНИК!B:D,3,0)</f>
        <v>ИНОМАРКИ</v>
      </c>
      <c r="K2975" s="69" t="str">
        <f>VLOOKUP(СВОД2023[[#This Row],[ФО]],СПРАВОЧНИК!H:P,2,0)</f>
        <v>Центральный ФО</v>
      </c>
    </row>
    <row r="2976" spans="1:11" x14ac:dyDescent="0.2">
      <c r="A2976" t="s">
        <v>649</v>
      </c>
      <c r="B2976" t="s">
        <v>645</v>
      </c>
      <c r="C2976" s="1" t="s">
        <v>614</v>
      </c>
      <c r="D2976" s="1" t="s">
        <v>1109</v>
      </c>
      <c r="E2976" s="2"/>
      <c r="F2976" s="3"/>
      <c r="G2976" s="2"/>
      <c r="H2976" s="3">
        <v>7</v>
      </c>
      <c r="I2976" s="69" t="str">
        <f>VLOOKUP(C2976,СПРАВОЧНИК!B:D,2,0)</f>
        <v>ЕВРОПА</v>
      </c>
      <c r="J2976" s="69" t="str">
        <f>VLOOKUP(C2976,СПРАВОЧНИК!B:D,3,0)</f>
        <v>ИНОМАРКИ</v>
      </c>
      <c r="K2976" s="69" t="str">
        <f>VLOOKUP(СВОД2023[[#This Row],[ФО]],СПРАВОЧНИК!H:P,2,0)</f>
        <v>Центральный ФО</v>
      </c>
    </row>
    <row r="2977" spans="1:11" x14ac:dyDescent="0.2">
      <c r="A2977" t="s">
        <v>649</v>
      </c>
      <c r="B2977" t="s">
        <v>645</v>
      </c>
      <c r="C2977" s="1" t="s">
        <v>614</v>
      </c>
      <c r="D2977" s="1" t="s">
        <v>1110</v>
      </c>
      <c r="E2977" s="2"/>
      <c r="F2977" s="3"/>
      <c r="G2977" s="2">
        <v>1</v>
      </c>
      <c r="H2977" s="3"/>
      <c r="I2977" s="69" t="str">
        <f>VLOOKUP(C2977,СПРАВОЧНИК!B:D,2,0)</f>
        <v>ЕВРОПА</v>
      </c>
      <c r="J2977" s="69" t="str">
        <f>VLOOKUP(C2977,СПРАВОЧНИК!B:D,3,0)</f>
        <v>ИНОМАРКИ</v>
      </c>
      <c r="K2977" s="69" t="str">
        <f>VLOOKUP(СВОД2023[[#This Row],[ФО]],СПРАВОЧНИК!H:P,2,0)</f>
        <v>Центральный ФО</v>
      </c>
    </row>
    <row r="2978" spans="1:11" x14ac:dyDescent="0.2">
      <c r="A2978" t="s">
        <v>649</v>
      </c>
      <c r="B2978" t="s">
        <v>645</v>
      </c>
      <c r="C2978" s="1" t="s">
        <v>616</v>
      </c>
      <c r="D2978" s="1" t="s">
        <v>617</v>
      </c>
      <c r="E2978" s="2"/>
      <c r="F2978" s="3"/>
      <c r="G2978" s="2">
        <v>1</v>
      </c>
      <c r="H2978" s="3"/>
      <c r="I2978" s="69" t="str">
        <f>VLOOKUP(C2978,СПРАВОЧНИК!B:D,2,0)</f>
        <v>ЕВРОПА</v>
      </c>
      <c r="J2978" s="69" t="str">
        <f>VLOOKUP(C2978,СПРАВОЧНИК!B:D,3,0)</f>
        <v>ИНОМАРКИ</v>
      </c>
      <c r="K2978" s="69" t="str">
        <f>VLOOKUP(СВОД2023[[#This Row],[ФО]],СПРАВОЧНИК!H:P,2,0)</f>
        <v>Центральный ФО</v>
      </c>
    </row>
    <row r="2979" spans="1:11" x14ac:dyDescent="0.2">
      <c r="A2979" t="s">
        <v>649</v>
      </c>
      <c r="B2979" t="s">
        <v>645</v>
      </c>
      <c r="C2979" s="1" t="s">
        <v>616</v>
      </c>
      <c r="D2979" s="1" t="s">
        <v>618</v>
      </c>
      <c r="E2979" s="2"/>
      <c r="F2979" s="3"/>
      <c r="G2979" s="2">
        <v>1</v>
      </c>
      <c r="H2979" s="3"/>
      <c r="I2979" s="69" t="str">
        <f>VLOOKUP(C2979,СПРАВОЧНИК!B:D,2,0)</f>
        <v>ЕВРОПА</v>
      </c>
      <c r="J2979" s="69" t="str">
        <f>VLOOKUP(C2979,СПРАВОЧНИК!B:D,3,0)</f>
        <v>ИНОМАРКИ</v>
      </c>
      <c r="K2979" s="69" t="str">
        <f>VLOOKUP(СВОД2023[[#This Row],[ФО]],СПРАВОЧНИК!H:P,2,0)</f>
        <v>Центральный ФО</v>
      </c>
    </row>
    <row r="2980" spans="1:11" x14ac:dyDescent="0.2">
      <c r="A2980" t="s">
        <v>649</v>
      </c>
      <c r="B2980" t="s">
        <v>645</v>
      </c>
      <c r="C2980" s="1" t="s">
        <v>616</v>
      </c>
      <c r="D2980" s="1" t="s">
        <v>619</v>
      </c>
      <c r="E2980" s="2">
        <v>1</v>
      </c>
      <c r="F2980" s="3"/>
      <c r="G2980" s="2">
        <v>4</v>
      </c>
      <c r="H2980" s="3">
        <v>2</v>
      </c>
      <c r="I2980" s="69" t="str">
        <f>VLOOKUP(C2980,СПРАВОЧНИК!B:D,2,0)</f>
        <v>ЕВРОПА</v>
      </c>
      <c r="J2980" s="69" t="str">
        <f>VLOOKUP(C2980,СПРАВОЧНИК!B:D,3,0)</f>
        <v>ИНОМАРКИ</v>
      </c>
      <c r="K2980" s="69" t="str">
        <f>VLOOKUP(СВОД2023[[#This Row],[ФО]],СПРАВОЧНИК!H:P,2,0)</f>
        <v>Центральный ФО</v>
      </c>
    </row>
    <row r="2981" spans="1:11" x14ac:dyDescent="0.2">
      <c r="A2981" t="s">
        <v>649</v>
      </c>
      <c r="B2981" t="s">
        <v>645</v>
      </c>
      <c r="C2981" s="1" t="s">
        <v>616</v>
      </c>
      <c r="D2981" s="1" t="s">
        <v>620</v>
      </c>
      <c r="E2981" s="2"/>
      <c r="F2981" s="3">
        <v>1</v>
      </c>
      <c r="G2981" s="2">
        <v>2</v>
      </c>
      <c r="H2981" s="3">
        <v>23</v>
      </c>
      <c r="I2981" s="69" t="str">
        <f>VLOOKUP(C2981,СПРАВОЧНИК!B:D,2,0)</f>
        <v>ЕВРОПА</v>
      </c>
      <c r="J2981" s="69" t="str">
        <f>VLOOKUP(C2981,СПРАВОЧНИК!B:D,3,0)</f>
        <v>ИНОМАРКИ</v>
      </c>
      <c r="K2981" s="69" t="str">
        <f>VLOOKUP(СВОД2023[[#This Row],[ФО]],СПРАВОЧНИК!H:P,2,0)</f>
        <v>Центральный ФО</v>
      </c>
    </row>
    <row r="2982" spans="1:11" x14ac:dyDescent="0.2">
      <c r="A2982" t="s">
        <v>649</v>
      </c>
      <c r="B2982" t="s">
        <v>645</v>
      </c>
      <c r="C2982" s="1" t="s">
        <v>616</v>
      </c>
      <c r="D2982" s="1" t="s">
        <v>621</v>
      </c>
      <c r="E2982" s="2">
        <v>1</v>
      </c>
      <c r="F2982" s="3"/>
      <c r="G2982" s="2">
        <v>2</v>
      </c>
      <c r="H2982" s="3">
        <v>1</v>
      </c>
      <c r="I2982" s="69" t="str">
        <f>VLOOKUP(C2982,СПРАВОЧНИК!B:D,2,0)</f>
        <v>ЕВРОПА</v>
      </c>
      <c r="J2982" s="69" t="str">
        <f>VLOOKUP(C2982,СПРАВОЧНИК!B:D,3,0)</f>
        <v>ИНОМАРКИ</v>
      </c>
      <c r="K2982" s="69" t="str">
        <f>VLOOKUP(СВОД2023[[#This Row],[ФО]],СПРАВОЧНИК!H:P,2,0)</f>
        <v>Центральный ФО</v>
      </c>
    </row>
    <row r="2983" spans="1:11" x14ac:dyDescent="0.2">
      <c r="A2983" t="s">
        <v>649</v>
      </c>
      <c r="B2983" t="s">
        <v>645</v>
      </c>
      <c r="C2983" s="1" t="s">
        <v>616</v>
      </c>
      <c r="D2983" s="1" t="s">
        <v>622</v>
      </c>
      <c r="E2983" s="2"/>
      <c r="F2983" s="3"/>
      <c r="G2983" s="2">
        <v>1</v>
      </c>
      <c r="H2983" s="3">
        <v>1</v>
      </c>
      <c r="I2983" s="69" t="str">
        <f>VLOOKUP(C2983,СПРАВОЧНИК!B:D,2,0)</f>
        <v>ЕВРОПА</v>
      </c>
      <c r="J2983" s="69" t="str">
        <f>VLOOKUP(C2983,СПРАВОЧНИК!B:D,3,0)</f>
        <v>ИНОМАРКИ</v>
      </c>
      <c r="K2983" s="69" t="str">
        <f>VLOOKUP(СВОД2023[[#This Row],[ФО]],СПРАВОЧНИК!H:P,2,0)</f>
        <v>Центральный ФО</v>
      </c>
    </row>
    <row r="2984" spans="1:11" x14ac:dyDescent="0.2">
      <c r="A2984" t="s">
        <v>649</v>
      </c>
      <c r="B2984" t="s">
        <v>645</v>
      </c>
      <c r="C2984" s="1" t="s">
        <v>616</v>
      </c>
      <c r="D2984" s="1" t="s">
        <v>623</v>
      </c>
      <c r="E2984" s="2">
        <v>1</v>
      </c>
      <c r="F2984" s="3">
        <v>4</v>
      </c>
      <c r="G2984" s="2">
        <v>7</v>
      </c>
      <c r="H2984" s="3">
        <v>213</v>
      </c>
      <c r="I2984" s="69" t="str">
        <f>VLOOKUP(C2984,СПРАВОЧНИК!B:D,2,0)</f>
        <v>ЕВРОПА</v>
      </c>
      <c r="J2984" s="69" t="str">
        <f>VLOOKUP(C2984,СПРАВОЧНИК!B:D,3,0)</f>
        <v>ИНОМАРКИ</v>
      </c>
      <c r="K2984" s="69" t="str">
        <f>VLOOKUP(СВОД2023[[#This Row],[ФО]],СПРАВОЧНИК!H:P,2,0)</f>
        <v>Центральный ФО</v>
      </c>
    </row>
    <row r="2985" spans="1:11" x14ac:dyDescent="0.2">
      <c r="A2985" t="s">
        <v>649</v>
      </c>
      <c r="B2985" t="s">
        <v>645</v>
      </c>
      <c r="C2985" s="1" t="s">
        <v>616</v>
      </c>
      <c r="D2985" s="1" t="s">
        <v>624</v>
      </c>
      <c r="E2985" s="2">
        <v>12</v>
      </c>
      <c r="F2985" s="3">
        <v>36</v>
      </c>
      <c r="G2985" s="2">
        <v>51</v>
      </c>
      <c r="H2985" s="3">
        <v>450</v>
      </c>
      <c r="I2985" s="69" t="str">
        <f>VLOOKUP(C2985,СПРАВОЧНИК!B:D,2,0)</f>
        <v>ЕВРОПА</v>
      </c>
      <c r="J2985" s="69" t="str">
        <f>VLOOKUP(C2985,СПРАВОЧНИК!B:D,3,0)</f>
        <v>ИНОМАРКИ</v>
      </c>
      <c r="K2985" s="69" t="str">
        <f>VLOOKUP(СВОД2023[[#This Row],[ФО]],СПРАВОЧНИК!H:P,2,0)</f>
        <v>Центральный ФО</v>
      </c>
    </row>
    <row r="2986" spans="1:11" x14ac:dyDescent="0.2">
      <c r="A2986" t="s">
        <v>649</v>
      </c>
      <c r="B2986" t="s">
        <v>645</v>
      </c>
      <c r="C2986" s="1" t="s">
        <v>616</v>
      </c>
      <c r="D2986" s="1" t="s">
        <v>625</v>
      </c>
      <c r="E2986" s="2">
        <v>8</v>
      </c>
      <c r="F2986" s="3">
        <v>16</v>
      </c>
      <c r="G2986" s="2">
        <v>60</v>
      </c>
      <c r="H2986" s="3">
        <v>312</v>
      </c>
      <c r="I2986" s="69" t="str">
        <f>VLOOKUP(C2986,СПРАВОЧНИК!B:D,2,0)</f>
        <v>ЕВРОПА</v>
      </c>
      <c r="J2986" s="69" t="str">
        <f>VLOOKUP(C2986,СПРАВОЧНИК!B:D,3,0)</f>
        <v>ИНОМАРКИ</v>
      </c>
      <c r="K2986" s="69" t="str">
        <f>VLOOKUP(СВОД2023[[#This Row],[ФО]],СПРАВОЧНИК!H:P,2,0)</f>
        <v>Центральный ФО</v>
      </c>
    </row>
    <row r="2987" spans="1:11" x14ac:dyDescent="0.2">
      <c r="A2987" t="s">
        <v>649</v>
      </c>
      <c r="B2987" t="s">
        <v>645</v>
      </c>
      <c r="C2987" s="1" t="s">
        <v>626</v>
      </c>
      <c r="D2987" s="1" t="s">
        <v>627</v>
      </c>
      <c r="E2987" s="2">
        <v>118</v>
      </c>
      <c r="F2987" s="3"/>
      <c r="G2987" s="2">
        <v>199</v>
      </c>
      <c r="H2987" s="3"/>
      <c r="I2987" s="69" t="str">
        <f>VLOOKUP(C2987,СПРАВОЧНИК!B:D,2,0)</f>
        <v>КИТАЙ</v>
      </c>
      <c r="J2987" s="69" t="str">
        <f>VLOOKUP(C2987,СПРАВОЧНИК!B:D,3,0)</f>
        <v>ИНОМАРКИ</v>
      </c>
      <c r="K2987" s="69" t="str">
        <f>VLOOKUP(СВОД2023[[#This Row],[ФО]],СПРАВОЧНИК!H:P,2,0)</f>
        <v>Центральный ФО</v>
      </c>
    </row>
    <row r="2988" spans="1:11" x14ac:dyDescent="0.2">
      <c r="A2988" t="s">
        <v>649</v>
      </c>
      <c r="B2988" t="s">
        <v>645</v>
      </c>
      <c r="C2988" s="1" t="s">
        <v>626</v>
      </c>
      <c r="D2988" s="1" t="s">
        <v>628</v>
      </c>
      <c r="E2988" s="2">
        <v>136</v>
      </c>
      <c r="F2988" s="3">
        <v>1</v>
      </c>
      <c r="G2988" s="2">
        <v>492</v>
      </c>
      <c r="H2988" s="3">
        <v>1</v>
      </c>
      <c r="I2988" s="69" t="str">
        <f>VLOOKUP(C2988,СПРАВОЧНИК!B:D,2,0)</f>
        <v>КИТАЙ</v>
      </c>
      <c r="J2988" s="69" t="str">
        <f>VLOOKUP(C2988,СПРАВОЧНИК!B:D,3,0)</f>
        <v>ИНОМАРКИ</v>
      </c>
      <c r="K2988" s="69" t="str">
        <f>VLOOKUP(СВОД2023[[#This Row],[ФО]],СПРАВОЧНИК!H:P,2,0)</f>
        <v>Центральный ФО</v>
      </c>
    </row>
    <row r="2989" spans="1:11" x14ac:dyDescent="0.2">
      <c r="A2989" t="s">
        <v>649</v>
      </c>
      <c r="B2989" t="s">
        <v>645</v>
      </c>
      <c r="C2989" s="1" t="s">
        <v>626</v>
      </c>
      <c r="D2989" s="1" t="s">
        <v>1064</v>
      </c>
      <c r="E2989" s="2">
        <v>3</v>
      </c>
      <c r="F2989" s="3"/>
      <c r="G2989" s="2">
        <v>3</v>
      </c>
      <c r="H2989" s="3"/>
      <c r="I2989" s="69" t="str">
        <f>VLOOKUP(C2989,СПРАВОЧНИК!B:D,2,0)</f>
        <v>КИТАЙ</v>
      </c>
      <c r="J2989" s="69" t="str">
        <f>VLOOKUP(C2989,СПРАВОЧНИК!B:D,3,0)</f>
        <v>ИНОМАРКИ</v>
      </c>
      <c r="K2989" s="69" t="str">
        <f>VLOOKUP(СВОД2023[[#This Row],[ФО]],СПРАВОЧНИК!H:P,2,0)</f>
        <v>Центральный ФО</v>
      </c>
    </row>
    <row r="2990" spans="1:11" x14ac:dyDescent="0.2">
      <c r="A2990" t="s">
        <v>649</v>
      </c>
      <c r="B2990" t="s">
        <v>645</v>
      </c>
      <c r="C2990" s="1" t="s">
        <v>629</v>
      </c>
      <c r="D2990" s="1" t="s">
        <v>631</v>
      </c>
      <c r="E2990" s="2">
        <v>1</v>
      </c>
      <c r="F2990" s="3"/>
      <c r="G2990" s="2">
        <v>1</v>
      </c>
      <c r="H2990" s="3"/>
      <c r="I2990" s="69" t="str">
        <f>VLOOKUP(C2990,СПРАВОЧНИК!B:D,2,0)</f>
        <v>КИТАЙ</v>
      </c>
      <c r="J2990" s="69" t="str">
        <f>VLOOKUP(C2990,СПРАВОЧНИК!B:D,3,0)</f>
        <v>ИНОМАРКИ</v>
      </c>
      <c r="K2990" s="69" t="str">
        <f>VLOOKUP(СВОД2023[[#This Row],[ФО]],СПРАВОЧНИК!H:P,2,0)</f>
        <v>Центральный ФО</v>
      </c>
    </row>
    <row r="2991" spans="1:11" x14ac:dyDescent="0.2">
      <c r="A2991" t="s">
        <v>649</v>
      </c>
      <c r="B2991" t="s">
        <v>645</v>
      </c>
      <c r="C2991" s="1" t="s">
        <v>632</v>
      </c>
      <c r="D2991" s="1" t="s">
        <v>633</v>
      </c>
      <c r="E2991" s="2"/>
      <c r="F2991" s="3"/>
      <c r="G2991" s="2">
        <v>2</v>
      </c>
      <c r="H2991" s="3"/>
      <c r="I2991" s="69" t="str">
        <f>VLOOKUP(C2991,СПРАВОЧНИК!B:D,2,0)</f>
        <v>КИТАЙ</v>
      </c>
      <c r="J2991" s="69" t="str">
        <f>VLOOKUP(C2991,СПРАВОЧНИК!B:D,3,0)</f>
        <v>ИНОМАРКИ</v>
      </c>
      <c r="K2991" s="69" t="str">
        <f>VLOOKUP(СВОД2023[[#This Row],[ФО]],СПРАВОЧНИК!H:P,2,0)</f>
        <v>Центральный ФО</v>
      </c>
    </row>
    <row r="2992" spans="1:11" x14ac:dyDescent="0.2">
      <c r="A2992" t="s">
        <v>649</v>
      </c>
      <c r="B2992" t="s">
        <v>645</v>
      </c>
      <c r="C2992" s="1" t="s">
        <v>634</v>
      </c>
      <c r="D2992" s="1" t="s">
        <v>635</v>
      </c>
      <c r="E2992" s="2"/>
      <c r="F2992" s="3">
        <v>1</v>
      </c>
      <c r="G2992" s="2"/>
      <c r="H2992" s="3">
        <v>3</v>
      </c>
      <c r="I2992" s="69" t="str">
        <f>VLOOKUP(C2992,СПРАВОЧНИК!B:D,2,0)</f>
        <v>КИТАЙ</v>
      </c>
      <c r="J2992" s="69" t="str">
        <f>VLOOKUP(C2992,СПРАВОЧНИК!B:D,3,0)</f>
        <v>ИНОМАРКИ</v>
      </c>
      <c r="K2992" s="69" t="str">
        <f>VLOOKUP(СВОД2023[[#This Row],[ФО]],СПРАВОЧНИК!H:P,2,0)</f>
        <v>Центральный ФО</v>
      </c>
    </row>
    <row r="2993" spans="1:11" x14ac:dyDescent="0.2">
      <c r="A2993" t="s">
        <v>649</v>
      </c>
      <c r="B2993" t="s">
        <v>645</v>
      </c>
      <c r="C2993" s="1" t="s">
        <v>634</v>
      </c>
      <c r="D2993" s="1" t="s">
        <v>636</v>
      </c>
      <c r="E2993" s="2"/>
      <c r="F2993" s="3"/>
      <c r="G2993" s="2"/>
      <c r="H2993" s="3">
        <v>1</v>
      </c>
      <c r="I2993" s="69" t="str">
        <f>VLOOKUP(C2993,СПРАВОЧНИК!B:D,2,0)</f>
        <v>КИТАЙ</v>
      </c>
      <c r="J2993" s="69" t="str">
        <f>VLOOKUP(C2993,СПРАВОЧНИК!B:D,3,0)</f>
        <v>ИНОМАРКИ</v>
      </c>
      <c r="K2993" s="69" t="str">
        <f>VLOOKUP(СВОД2023[[#This Row],[ФО]],СПРАВОЧНИК!H:P,2,0)</f>
        <v>Центральный ФО</v>
      </c>
    </row>
    <row r="2994" spans="1:11" x14ac:dyDescent="0.2">
      <c r="A2994" t="s">
        <v>649</v>
      </c>
      <c r="B2994" t="s">
        <v>645</v>
      </c>
      <c r="C2994" s="1" t="s">
        <v>637</v>
      </c>
      <c r="D2994" s="1" t="s">
        <v>638</v>
      </c>
      <c r="E2994" s="2"/>
      <c r="F2994" s="3"/>
      <c r="G2994" s="2">
        <v>1</v>
      </c>
      <c r="H2994" s="3">
        <v>2</v>
      </c>
      <c r="I2994" s="69" t="str">
        <f>VLOOKUP(C2994,СПРАВОЧНИК!B:D,2,0)</f>
        <v>КИТАЙ</v>
      </c>
      <c r="J2994" s="69" t="str">
        <f>VLOOKUP(C2994,СПРАВОЧНИК!B:D,3,0)</f>
        <v>ИНОМАРКИ</v>
      </c>
      <c r="K2994" s="69" t="str">
        <f>VLOOKUP(СВОД2023[[#This Row],[ФО]],СПРАВОЧНИК!H:P,2,0)</f>
        <v>Центральный ФО</v>
      </c>
    </row>
    <row r="2995" spans="1:11" x14ac:dyDescent="0.2">
      <c r="A2995" t="s">
        <v>649</v>
      </c>
      <c r="B2995" t="s">
        <v>646</v>
      </c>
      <c r="C2995" s="1" t="s">
        <v>2</v>
      </c>
      <c r="D2995" s="1" t="s">
        <v>4</v>
      </c>
      <c r="E2995" s="2"/>
      <c r="F2995" s="3"/>
      <c r="G2995" s="2">
        <v>2</v>
      </c>
      <c r="H2995" s="3"/>
      <c r="I2995" s="69" t="str">
        <f>VLOOKUP(C2995,СПРАВОЧНИК!B:D,2,0)</f>
        <v>ЯПОНИЯ</v>
      </c>
      <c r="J2995" s="69" t="str">
        <f>VLOOKUP(C2995,СПРАВОЧНИК!B:D,3,0)</f>
        <v>ИНОМАРКИ</v>
      </c>
      <c r="K2995" s="69" t="str">
        <f>VLOOKUP(СВОД2023[[#This Row],[ФО]],СПРАВОЧНИК!H:P,2,0)</f>
        <v>Южный ФО</v>
      </c>
    </row>
    <row r="2996" spans="1:11" x14ac:dyDescent="0.2">
      <c r="A2996" t="s">
        <v>649</v>
      </c>
      <c r="B2996" t="s">
        <v>646</v>
      </c>
      <c r="C2996" s="1" t="s">
        <v>2</v>
      </c>
      <c r="D2996" s="1" t="s">
        <v>5</v>
      </c>
      <c r="E2996" s="2"/>
      <c r="F2996" s="3"/>
      <c r="G2996" s="2">
        <v>2</v>
      </c>
      <c r="H2996" s="3"/>
      <c r="I2996" s="69" t="str">
        <f>VLOOKUP(C2996,СПРАВОЧНИК!B:D,2,0)</f>
        <v>ЯПОНИЯ</v>
      </c>
      <c r="J2996" s="69" t="str">
        <f>VLOOKUP(C2996,СПРАВОЧНИК!B:D,3,0)</f>
        <v>ИНОМАРКИ</v>
      </c>
      <c r="K2996" s="69" t="str">
        <f>VLOOKUP(СВОД2023[[#This Row],[ФО]],СПРАВОЧНИК!H:P,2,0)</f>
        <v>Южный ФО</v>
      </c>
    </row>
    <row r="2997" spans="1:11" x14ac:dyDescent="0.2">
      <c r="A2997" t="s">
        <v>649</v>
      </c>
      <c r="B2997" t="s">
        <v>646</v>
      </c>
      <c r="C2997" s="1" t="s">
        <v>2</v>
      </c>
      <c r="D2997" s="1" t="s">
        <v>6</v>
      </c>
      <c r="E2997" s="2"/>
      <c r="F2997" s="3"/>
      <c r="G2997" s="2">
        <v>1</v>
      </c>
      <c r="H2997" s="3"/>
      <c r="I2997" s="69" t="str">
        <f>VLOOKUP(C2997,СПРАВОЧНИК!B:D,2,0)</f>
        <v>ЯПОНИЯ</v>
      </c>
      <c r="J2997" s="69" t="str">
        <f>VLOOKUP(C2997,СПРАВОЧНИК!B:D,3,0)</f>
        <v>ИНОМАРКИ</v>
      </c>
      <c r="K2997" s="69" t="str">
        <f>VLOOKUP(СВОД2023[[#This Row],[ФО]],СПРАВОЧНИК!H:P,2,0)</f>
        <v>Южный ФО</v>
      </c>
    </row>
    <row r="2998" spans="1:11" x14ac:dyDescent="0.2">
      <c r="A2998" t="s">
        <v>649</v>
      </c>
      <c r="B2998" t="s">
        <v>646</v>
      </c>
      <c r="C2998" s="1" t="s">
        <v>7</v>
      </c>
      <c r="D2998" s="1" t="s">
        <v>9</v>
      </c>
      <c r="E2998" s="2">
        <v>1</v>
      </c>
      <c r="F2998" s="3"/>
      <c r="G2998" s="2">
        <v>2</v>
      </c>
      <c r="H2998" s="3"/>
      <c r="I2998" s="69" t="str">
        <f>VLOOKUP(C2998,СПРАВОЧНИК!B:D,2,0)</f>
        <v>ЕВРОПА</v>
      </c>
      <c r="J2998" s="69" t="str">
        <f>VLOOKUP(C2998,СПРАВОЧНИК!B:D,3,0)</f>
        <v>ИНОМАРКИ</v>
      </c>
      <c r="K2998" s="69" t="str">
        <f>VLOOKUP(СВОД2023[[#This Row],[ФО]],СПРАВОЧНИК!H:P,2,0)</f>
        <v>Южный ФО</v>
      </c>
    </row>
    <row r="2999" spans="1:11" x14ac:dyDescent="0.2">
      <c r="A2999" t="s">
        <v>649</v>
      </c>
      <c r="B2999" t="s">
        <v>646</v>
      </c>
      <c r="C2999" s="1" t="s">
        <v>21</v>
      </c>
      <c r="D2999" s="1" t="s">
        <v>989</v>
      </c>
      <c r="E2999" s="2">
        <v>1</v>
      </c>
      <c r="F2999" s="3">
        <v>1</v>
      </c>
      <c r="G2999" s="2">
        <v>2</v>
      </c>
      <c r="H2999" s="3">
        <v>12</v>
      </c>
      <c r="I2999" s="69" t="str">
        <f>VLOOKUP(C2999,СПРАВОЧНИК!B:D,2,0)</f>
        <v>ЕВРОПА</v>
      </c>
      <c r="J2999" s="69" t="str">
        <f>VLOOKUP(C2999,СПРАВОЧНИК!B:D,3,0)</f>
        <v>ИНОМАРКИ</v>
      </c>
      <c r="K2999" s="69" t="str">
        <f>VLOOKUP(СВОД2023[[#This Row],[ФО]],СПРАВОЧНИК!H:P,2,0)</f>
        <v>Южный ФО</v>
      </c>
    </row>
    <row r="3000" spans="1:11" x14ac:dyDescent="0.2">
      <c r="A3000" t="s">
        <v>649</v>
      </c>
      <c r="B3000" t="s">
        <v>646</v>
      </c>
      <c r="C3000" s="1" t="s">
        <v>21</v>
      </c>
      <c r="D3000" s="1" t="s">
        <v>990</v>
      </c>
      <c r="E3000" s="2"/>
      <c r="F3000" s="3"/>
      <c r="G3000" s="2"/>
      <c r="H3000" s="3">
        <v>2</v>
      </c>
      <c r="I3000" s="69" t="str">
        <f>VLOOKUP(C3000,СПРАВОЧНИК!B:D,2,0)</f>
        <v>ЕВРОПА</v>
      </c>
      <c r="J3000" s="69" t="str">
        <f>VLOOKUP(C3000,СПРАВОЧНИК!B:D,3,0)</f>
        <v>ИНОМАРКИ</v>
      </c>
      <c r="K3000" s="69" t="str">
        <f>VLOOKUP(СВОД2023[[#This Row],[ФО]],СПРАВОЧНИК!H:P,2,0)</f>
        <v>Южный ФО</v>
      </c>
    </row>
    <row r="3001" spans="1:11" x14ac:dyDescent="0.2">
      <c r="A3001" t="s">
        <v>649</v>
      </c>
      <c r="B3001" t="s">
        <v>646</v>
      </c>
      <c r="C3001" s="1" t="s">
        <v>21</v>
      </c>
      <c r="D3001" s="1" t="s">
        <v>991</v>
      </c>
      <c r="E3001" s="2">
        <v>1</v>
      </c>
      <c r="F3001" s="3">
        <v>4</v>
      </c>
      <c r="G3001" s="2">
        <v>3</v>
      </c>
      <c r="H3001" s="3">
        <v>24</v>
      </c>
      <c r="I3001" s="69" t="str">
        <f>VLOOKUP(C3001,СПРАВОЧНИК!B:D,2,0)</f>
        <v>ЕВРОПА</v>
      </c>
      <c r="J3001" s="69" t="str">
        <f>VLOOKUP(C3001,СПРАВОЧНИК!B:D,3,0)</f>
        <v>ИНОМАРКИ</v>
      </c>
      <c r="K3001" s="69" t="str">
        <f>VLOOKUP(СВОД2023[[#This Row],[ФО]],СПРАВОЧНИК!H:P,2,0)</f>
        <v>Южный ФО</v>
      </c>
    </row>
    <row r="3002" spans="1:11" x14ac:dyDescent="0.2">
      <c r="A3002" t="s">
        <v>649</v>
      </c>
      <c r="B3002" t="s">
        <v>646</v>
      </c>
      <c r="C3002" s="1" t="s">
        <v>21</v>
      </c>
      <c r="D3002" s="1" t="s">
        <v>992</v>
      </c>
      <c r="E3002" s="2">
        <v>1</v>
      </c>
      <c r="F3002" s="3"/>
      <c r="G3002" s="2">
        <v>6</v>
      </c>
      <c r="H3002" s="3">
        <v>13</v>
      </c>
      <c r="I3002" s="69" t="str">
        <f>VLOOKUP(C3002,СПРАВОЧНИК!B:D,2,0)</f>
        <v>ЕВРОПА</v>
      </c>
      <c r="J3002" s="69" t="str">
        <f>VLOOKUP(C3002,СПРАВОЧНИК!B:D,3,0)</f>
        <v>ИНОМАРКИ</v>
      </c>
      <c r="K3002" s="69" t="str">
        <f>VLOOKUP(СВОД2023[[#This Row],[ФО]],СПРАВОЧНИК!H:P,2,0)</f>
        <v>Южный ФО</v>
      </c>
    </row>
    <row r="3003" spans="1:11" x14ac:dyDescent="0.2">
      <c r="A3003" t="s">
        <v>649</v>
      </c>
      <c r="B3003" t="s">
        <v>646</v>
      </c>
      <c r="C3003" s="1" t="s">
        <v>21</v>
      </c>
      <c r="D3003" s="1" t="s">
        <v>916</v>
      </c>
      <c r="E3003" s="2">
        <v>1</v>
      </c>
      <c r="F3003" s="3">
        <v>2</v>
      </c>
      <c r="G3003" s="2">
        <v>6</v>
      </c>
      <c r="H3003" s="3">
        <v>35</v>
      </c>
      <c r="I3003" s="69" t="str">
        <f>VLOOKUP(C3003,СПРАВОЧНИК!B:D,2,0)</f>
        <v>ЕВРОПА</v>
      </c>
      <c r="J3003" s="69" t="str">
        <f>VLOOKUP(C3003,СПРАВОЧНИК!B:D,3,0)</f>
        <v>ИНОМАРКИ</v>
      </c>
      <c r="K3003" s="69" t="str">
        <f>VLOOKUP(СВОД2023[[#This Row],[ФО]],СПРАВОЧНИК!H:P,2,0)</f>
        <v>Южный ФО</v>
      </c>
    </row>
    <row r="3004" spans="1:11" x14ac:dyDescent="0.2">
      <c r="A3004" t="s">
        <v>649</v>
      </c>
      <c r="B3004" t="s">
        <v>646</v>
      </c>
      <c r="C3004" s="1" t="s">
        <v>21</v>
      </c>
      <c r="D3004" s="1" t="s">
        <v>993</v>
      </c>
      <c r="E3004" s="2"/>
      <c r="F3004" s="3"/>
      <c r="G3004" s="2"/>
      <c r="H3004" s="3">
        <v>7</v>
      </c>
      <c r="I3004" s="69" t="str">
        <f>VLOOKUP(C3004,СПРАВОЧНИК!B:D,2,0)</f>
        <v>ЕВРОПА</v>
      </c>
      <c r="J3004" s="69" t="str">
        <f>VLOOKUP(C3004,СПРАВОЧНИК!B:D,3,0)</f>
        <v>ИНОМАРКИ</v>
      </c>
      <c r="K3004" s="69" t="str">
        <f>VLOOKUP(СВОД2023[[#This Row],[ФО]],СПРАВОЧНИК!H:P,2,0)</f>
        <v>Южный ФО</v>
      </c>
    </row>
    <row r="3005" spans="1:11" x14ac:dyDescent="0.2">
      <c r="A3005" t="s">
        <v>649</v>
      </c>
      <c r="B3005" t="s">
        <v>646</v>
      </c>
      <c r="C3005" s="1" t="s">
        <v>21</v>
      </c>
      <c r="D3005" s="1" t="s">
        <v>917</v>
      </c>
      <c r="E3005" s="2">
        <v>1</v>
      </c>
      <c r="F3005" s="3"/>
      <c r="G3005" s="2">
        <v>2</v>
      </c>
      <c r="H3005" s="3">
        <v>5</v>
      </c>
      <c r="I3005" s="69" t="str">
        <f>VLOOKUP(C3005,СПРАВОЧНИК!B:D,2,0)</f>
        <v>ЕВРОПА</v>
      </c>
      <c r="J3005" s="69" t="str">
        <f>VLOOKUP(C3005,СПРАВОЧНИК!B:D,3,0)</f>
        <v>ИНОМАРКИ</v>
      </c>
      <c r="K3005" s="69" t="str">
        <f>VLOOKUP(СВОД2023[[#This Row],[ФО]],СПРАВОЧНИК!H:P,2,0)</f>
        <v>Южный ФО</v>
      </c>
    </row>
    <row r="3006" spans="1:11" x14ac:dyDescent="0.2">
      <c r="A3006" t="s">
        <v>649</v>
      </c>
      <c r="B3006" t="s">
        <v>646</v>
      </c>
      <c r="C3006" s="1" t="s">
        <v>21</v>
      </c>
      <c r="D3006" s="1" t="s">
        <v>918</v>
      </c>
      <c r="E3006" s="2"/>
      <c r="F3006" s="3">
        <v>1</v>
      </c>
      <c r="G3006" s="2">
        <v>1</v>
      </c>
      <c r="H3006" s="3">
        <v>9</v>
      </c>
      <c r="I3006" s="69" t="str">
        <f>VLOOKUP(C3006,СПРАВОЧНИК!B:D,2,0)</f>
        <v>ЕВРОПА</v>
      </c>
      <c r="J3006" s="69" t="str">
        <f>VLOOKUP(C3006,СПРАВОЧНИК!B:D,3,0)</f>
        <v>ИНОМАРКИ</v>
      </c>
      <c r="K3006" s="69" t="str">
        <f>VLOOKUP(СВОД2023[[#This Row],[ФО]],СПРАВОЧНИК!H:P,2,0)</f>
        <v>Южный ФО</v>
      </c>
    </row>
    <row r="3007" spans="1:11" x14ac:dyDescent="0.2">
      <c r="A3007" t="s">
        <v>649</v>
      </c>
      <c r="B3007" t="s">
        <v>646</v>
      </c>
      <c r="C3007" s="1" t="s">
        <v>21</v>
      </c>
      <c r="D3007" s="1" t="s">
        <v>1042</v>
      </c>
      <c r="E3007" s="2"/>
      <c r="F3007" s="3"/>
      <c r="G3007" s="2">
        <v>1</v>
      </c>
      <c r="H3007" s="3">
        <v>1</v>
      </c>
      <c r="I3007" s="69" t="str">
        <f>VLOOKUP(C3007,СПРАВОЧНИК!B:D,2,0)</f>
        <v>ЕВРОПА</v>
      </c>
      <c r="J3007" s="69" t="str">
        <f>VLOOKUP(C3007,СПРАВОЧНИК!B:D,3,0)</f>
        <v>ИНОМАРКИ</v>
      </c>
      <c r="K3007" s="69" t="str">
        <f>VLOOKUP(СВОД2023[[#This Row],[ФО]],СПРАВОЧНИК!H:P,2,0)</f>
        <v>Южный ФО</v>
      </c>
    </row>
    <row r="3008" spans="1:11" x14ac:dyDescent="0.2">
      <c r="A3008" t="s">
        <v>649</v>
      </c>
      <c r="B3008" t="s">
        <v>646</v>
      </c>
      <c r="C3008" s="1" t="s">
        <v>21</v>
      </c>
      <c r="D3008" s="1" t="s">
        <v>994</v>
      </c>
      <c r="E3008" s="2"/>
      <c r="F3008" s="3"/>
      <c r="G3008" s="2">
        <v>4</v>
      </c>
      <c r="H3008" s="3">
        <v>16</v>
      </c>
      <c r="I3008" s="69" t="str">
        <f>VLOOKUP(C3008,СПРАВОЧНИК!B:D,2,0)</f>
        <v>ЕВРОПА</v>
      </c>
      <c r="J3008" s="69" t="str">
        <f>VLOOKUP(C3008,СПРАВОЧНИК!B:D,3,0)</f>
        <v>ИНОМАРКИ</v>
      </c>
      <c r="K3008" s="69" t="str">
        <f>VLOOKUP(СВОД2023[[#This Row],[ФО]],СПРАВОЧНИК!H:P,2,0)</f>
        <v>Южный ФО</v>
      </c>
    </row>
    <row r="3009" spans="1:11" x14ac:dyDescent="0.2">
      <c r="A3009" t="s">
        <v>649</v>
      </c>
      <c r="B3009" t="s">
        <v>646</v>
      </c>
      <c r="C3009" s="1" t="s">
        <v>21</v>
      </c>
      <c r="D3009" s="1" t="s">
        <v>920</v>
      </c>
      <c r="E3009" s="2"/>
      <c r="F3009" s="3">
        <v>6</v>
      </c>
      <c r="G3009" s="2">
        <v>10</v>
      </c>
      <c r="H3009" s="3">
        <v>46</v>
      </c>
      <c r="I3009" s="69" t="str">
        <f>VLOOKUP(C3009,СПРАВОЧНИК!B:D,2,0)</f>
        <v>ЕВРОПА</v>
      </c>
      <c r="J3009" s="69" t="str">
        <f>VLOOKUP(C3009,СПРАВОЧНИК!B:D,3,0)</f>
        <v>ИНОМАРКИ</v>
      </c>
      <c r="K3009" s="69" t="str">
        <f>VLOOKUP(СВОД2023[[#This Row],[ФО]],СПРАВОЧНИК!H:P,2,0)</f>
        <v>Южный ФО</v>
      </c>
    </row>
    <row r="3010" spans="1:11" x14ac:dyDescent="0.2">
      <c r="A3010" t="s">
        <v>649</v>
      </c>
      <c r="B3010" t="s">
        <v>646</v>
      </c>
      <c r="C3010" s="1" t="s">
        <v>21</v>
      </c>
      <c r="D3010" s="1" t="s">
        <v>921</v>
      </c>
      <c r="E3010" s="2">
        <v>5</v>
      </c>
      <c r="F3010" s="3">
        <v>3</v>
      </c>
      <c r="G3010" s="2">
        <v>22</v>
      </c>
      <c r="H3010" s="3">
        <v>35</v>
      </c>
      <c r="I3010" s="69" t="str">
        <f>VLOOKUP(C3010,СПРАВОЧНИК!B:D,2,0)</f>
        <v>ЕВРОПА</v>
      </c>
      <c r="J3010" s="69" t="str">
        <f>VLOOKUP(C3010,СПРАВОЧНИК!B:D,3,0)</f>
        <v>ИНОМАРКИ</v>
      </c>
      <c r="K3010" s="69" t="str">
        <f>VLOOKUP(СВОД2023[[#This Row],[ФО]],СПРАВОЧНИК!H:P,2,0)</f>
        <v>Южный ФО</v>
      </c>
    </row>
    <row r="3011" spans="1:11" x14ac:dyDescent="0.2">
      <c r="A3011" t="s">
        <v>649</v>
      </c>
      <c r="B3011" t="s">
        <v>646</v>
      </c>
      <c r="C3011" s="1" t="s">
        <v>21</v>
      </c>
      <c r="D3011" s="1" t="s">
        <v>922</v>
      </c>
      <c r="E3011" s="2">
        <v>2</v>
      </c>
      <c r="F3011" s="3">
        <v>1</v>
      </c>
      <c r="G3011" s="2">
        <v>23</v>
      </c>
      <c r="H3011" s="3">
        <v>27</v>
      </c>
      <c r="I3011" s="69" t="str">
        <f>VLOOKUP(C3011,СПРАВОЧНИК!B:D,2,0)</f>
        <v>ЕВРОПА</v>
      </c>
      <c r="J3011" s="69" t="str">
        <f>VLOOKUP(C3011,СПРАВОЧНИК!B:D,3,0)</f>
        <v>ИНОМАРКИ</v>
      </c>
      <c r="K3011" s="69" t="str">
        <f>VLOOKUP(СВОД2023[[#This Row],[ФО]],СПРАВОЧНИК!H:P,2,0)</f>
        <v>Южный ФО</v>
      </c>
    </row>
    <row r="3012" spans="1:11" x14ac:dyDescent="0.2">
      <c r="A3012" t="s">
        <v>649</v>
      </c>
      <c r="B3012" t="s">
        <v>646</v>
      </c>
      <c r="C3012" s="1" t="s">
        <v>21</v>
      </c>
      <c r="D3012" s="1" t="s">
        <v>923</v>
      </c>
      <c r="E3012" s="2"/>
      <c r="F3012" s="3"/>
      <c r="G3012" s="2">
        <v>1</v>
      </c>
      <c r="H3012" s="3"/>
      <c r="I3012" s="69" t="str">
        <f>VLOOKUP(C3012,СПРАВОЧНИК!B:D,2,0)</f>
        <v>ЕВРОПА</v>
      </c>
      <c r="J3012" s="69" t="str">
        <f>VLOOKUP(C3012,СПРАВОЧНИК!B:D,3,0)</f>
        <v>ИНОМАРКИ</v>
      </c>
      <c r="K3012" s="69" t="str">
        <f>VLOOKUP(СВОД2023[[#This Row],[ФО]],СПРАВОЧНИК!H:P,2,0)</f>
        <v>Южный ФО</v>
      </c>
    </row>
    <row r="3013" spans="1:11" x14ac:dyDescent="0.2">
      <c r="A3013" t="s">
        <v>649</v>
      </c>
      <c r="B3013" t="s">
        <v>646</v>
      </c>
      <c r="C3013" s="1" t="s">
        <v>21</v>
      </c>
      <c r="D3013" s="1" t="s">
        <v>995</v>
      </c>
      <c r="E3013" s="2"/>
      <c r="F3013" s="3"/>
      <c r="G3013" s="2"/>
      <c r="H3013" s="3">
        <v>1</v>
      </c>
      <c r="I3013" s="69" t="str">
        <f>VLOOKUP(C3013,СПРАВОЧНИК!B:D,2,0)</f>
        <v>ЕВРОПА</v>
      </c>
      <c r="J3013" s="69" t="str">
        <f>VLOOKUP(C3013,СПРАВОЧНИК!B:D,3,0)</f>
        <v>ИНОМАРКИ</v>
      </c>
      <c r="K3013" s="69" t="str">
        <f>VLOOKUP(СВОД2023[[#This Row],[ФО]],СПРАВОЧНИК!H:P,2,0)</f>
        <v>Южный ФО</v>
      </c>
    </row>
    <row r="3014" spans="1:11" x14ac:dyDescent="0.2">
      <c r="A3014" t="s">
        <v>649</v>
      </c>
      <c r="B3014" t="s">
        <v>646</v>
      </c>
      <c r="C3014" s="1" t="s">
        <v>21</v>
      </c>
      <c r="D3014" s="1" t="s">
        <v>997</v>
      </c>
      <c r="E3014" s="2"/>
      <c r="F3014" s="3"/>
      <c r="G3014" s="2"/>
      <c r="H3014" s="3">
        <v>1</v>
      </c>
      <c r="I3014" s="69" t="str">
        <f>VLOOKUP(C3014,СПРАВОЧНИК!B:D,2,0)</f>
        <v>ЕВРОПА</v>
      </c>
      <c r="J3014" s="69" t="str">
        <f>VLOOKUP(C3014,СПРАВОЧНИК!B:D,3,0)</f>
        <v>ИНОМАРКИ</v>
      </c>
      <c r="K3014" s="69" t="str">
        <f>VLOOKUP(СВОД2023[[#This Row],[ФО]],СПРАВОЧНИК!H:P,2,0)</f>
        <v>Южный ФО</v>
      </c>
    </row>
    <row r="3015" spans="1:11" x14ac:dyDescent="0.2">
      <c r="A3015" t="s">
        <v>649</v>
      </c>
      <c r="B3015" t="s">
        <v>646</v>
      </c>
      <c r="C3015" s="1" t="s">
        <v>21</v>
      </c>
      <c r="D3015" s="1" t="s">
        <v>1082</v>
      </c>
      <c r="E3015" s="2"/>
      <c r="F3015" s="3"/>
      <c r="G3015" s="2">
        <v>1</v>
      </c>
      <c r="H3015" s="3"/>
      <c r="I3015" s="69" t="str">
        <f>VLOOKUP(C3015,СПРАВОЧНИК!B:D,2,0)</f>
        <v>ЕВРОПА</v>
      </c>
      <c r="J3015" s="69" t="str">
        <f>VLOOKUP(C3015,СПРАВОЧНИК!B:D,3,0)</f>
        <v>ИНОМАРКИ</v>
      </c>
      <c r="K3015" s="69" t="str">
        <f>VLOOKUP(СВОД2023[[#This Row],[ФО]],СПРАВОЧНИК!H:P,2,0)</f>
        <v>Южный ФО</v>
      </c>
    </row>
    <row r="3016" spans="1:11" x14ac:dyDescent="0.2">
      <c r="A3016" t="s">
        <v>649</v>
      </c>
      <c r="B3016" t="s">
        <v>646</v>
      </c>
      <c r="C3016" s="1" t="s">
        <v>21</v>
      </c>
      <c r="D3016" s="1" t="s">
        <v>998</v>
      </c>
      <c r="E3016" s="2"/>
      <c r="F3016" s="3"/>
      <c r="G3016" s="2">
        <v>2</v>
      </c>
      <c r="H3016" s="3"/>
      <c r="I3016" s="69" t="str">
        <f>VLOOKUP(C3016,СПРАВОЧНИК!B:D,2,0)</f>
        <v>ЕВРОПА</v>
      </c>
      <c r="J3016" s="69" t="str">
        <f>VLOOKUP(C3016,СПРАВОЧНИК!B:D,3,0)</f>
        <v>ИНОМАРКИ</v>
      </c>
      <c r="K3016" s="69" t="str">
        <f>VLOOKUP(СВОД2023[[#This Row],[ФО]],СПРАВОЧНИК!H:P,2,0)</f>
        <v>Южный ФО</v>
      </c>
    </row>
    <row r="3017" spans="1:11" x14ac:dyDescent="0.2">
      <c r="A3017" t="s">
        <v>649</v>
      </c>
      <c r="B3017" t="s">
        <v>646</v>
      </c>
      <c r="C3017" s="1" t="s">
        <v>21</v>
      </c>
      <c r="D3017" s="1" t="s">
        <v>999</v>
      </c>
      <c r="E3017" s="2"/>
      <c r="F3017" s="3"/>
      <c r="G3017" s="2">
        <v>2</v>
      </c>
      <c r="H3017" s="3"/>
      <c r="I3017" s="69" t="str">
        <f>VLOOKUP(C3017,СПРАВОЧНИК!B:D,2,0)</f>
        <v>ЕВРОПА</v>
      </c>
      <c r="J3017" s="69" t="str">
        <f>VLOOKUP(C3017,СПРАВОЧНИК!B:D,3,0)</f>
        <v>ИНОМАРКИ</v>
      </c>
      <c r="K3017" s="69" t="str">
        <f>VLOOKUP(СВОД2023[[#This Row],[ФО]],СПРАВОЧНИК!H:P,2,0)</f>
        <v>Южный ФО</v>
      </c>
    </row>
    <row r="3018" spans="1:11" x14ac:dyDescent="0.2">
      <c r="A3018" t="s">
        <v>649</v>
      </c>
      <c r="B3018" t="s">
        <v>646</v>
      </c>
      <c r="C3018" s="1" t="s">
        <v>21</v>
      </c>
      <c r="D3018" s="1" t="s">
        <v>1000</v>
      </c>
      <c r="E3018" s="2"/>
      <c r="F3018" s="3"/>
      <c r="G3018" s="2">
        <v>1</v>
      </c>
      <c r="H3018" s="3"/>
      <c r="I3018" s="69" t="str">
        <f>VLOOKUP(C3018,СПРАВОЧНИК!B:D,2,0)</f>
        <v>ЕВРОПА</v>
      </c>
      <c r="J3018" s="69" t="str">
        <f>VLOOKUP(C3018,СПРАВОЧНИК!B:D,3,0)</f>
        <v>ИНОМАРКИ</v>
      </c>
      <c r="K3018" s="69" t="str">
        <f>VLOOKUP(СВОД2023[[#This Row],[ФО]],СПРАВОЧНИК!H:P,2,0)</f>
        <v>Южный ФО</v>
      </c>
    </row>
    <row r="3019" spans="1:11" x14ac:dyDescent="0.2">
      <c r="A3019" t="s">
        <v>649</v>
      </c>
      <c r="B3019" t="s">
        <v>646</v>
      </c>
      <c r="C3019" s="1" t="s">
        <v>21</v>
      </c>
      <c r="D3019" s="1" t="s">
        <v>1048</v>
      </c>
      <c r="E3019" s="2"/>
      <c r="F3019" s="3"/>
      <c r="G3019" s="2">
        <v>1</v>
      </c>
      <c r="H3019" s="3"/>
      <c r="I3019" s="69" t="str">
        <f>VLOOKUP(C3019,СПРАВОЧНИК!B:D,2,0)</f>
        <v>ЕВРОПА</v>
      </c>
      <c r="J3019" s="69" t="str">
        <f>VLOOKUP(C3019,СПРАВОЧНИК!B:D,3,0)</f>
        <v>ИНОМАРКИ</v>
      </c>
      <c r="K3019" s="69" t="str">
        <f>VLOOKUP(СВОД2023[[#This Row],[ФО]],СПРАВОЧНИК!H:P,2,0)</f>
        <v>Южный ФО</v>
      </c>
    </row>
    <row r="3020" spans="1:11" x14ac:dyDescent="0.2">
      <c r="A3020" t="s">
        <v>649</v>
      </c>
      <c r="B3020" t="s">
        <v>646</v>
      </c>
      <c r="C3020" s="1" t="s">
        <v>22</v>
      </c>
      <c r="D3020" s="1" t="s">
        <v>23</v>
      </c>
      <c r="E3020" s="2"/>
      <c r="F3020" s="3"/>
      <c r="G3020" s="2">
        <v>1</v>
      </c>
      <c r="H3020" s="3"/>
      <c r="I3020" s="69" t="str">
        <f>VLOOKUP(C3020,СПРАВОЧНИК!B:D,2,0)</f>
        <v>РОССИЯ</v>
      </c>
      <c r="J3020" s="69" t="str">
        <f>VLOOKUP(C3020,СПРАВОЧНИК!B:D,3,0)</f>
        <v>ОТЕЧЕСТВЕННЫЕ</v>
      </c>
      <c r="K3020" s="69" t="str">
        <f>VLOOKUP(СВОД2023[[#This Row],[ФО]],СПРАВОЧНИК!H:P,2,0)</f>
        <v>Южный ФО</v>
      </c>
    </row>
    <row r="3021" spans="1:11" x14ac:dyDescent="0.2">
      <c r="A3021" t="s">
        <v>649</v>
      </c>
      <c r="B3021" t="s">
        <v>646</v>
      </c>
      <c r="C3021" s="1" t="s">
        <v>24</v>
      </c>
      <c r="D3021" s="1" t="s">
        <v>25</v>
      </c>
      <c r="E3021" s="2">
        <v>1</v>
      </c>
      <c r="F3021" s="3"/>
      <c r="G3021" s="2">
        <v>1</v>
      </c>
      <c r="H3021" s="3"/>
      <c r="I3021" s="69" t="str">
        <f>VLOOKUP(C3021,СПРАВОЧНИК!B:D,2,0)</f>
        <v>КИТАЙ</v>
      </c>
      <c r="J3021" s="69" t="str">
        <f>VLOOKUP(C3021,СПРАВОЧНИК!B:D,3,0)</f>
        <v>ИНОМАРКИ</v>
      </c>
      <c r="K3021" s="69" t="str">
        <f>VLOOKUP(СВОД2023[[#This Row],[ФО]],СПРАВОЧНИК!H:P,2,0)</f>
        <v>Южный ФО</v>
      </c>
    </row>
    <row r="3022" spans="1:11" x14ac:dyDescent="0.2">
      <c r="A3022" t="s">
        <v>649</v>
      </c>
      <c r="B3022" t="s">
        <v>646</v>
      </c>
      <c r="C3022" s="1" t="s">
        <v>908</v>
      </c>
      <c r="D3022" s="1" t="s">
        <v>925</v>
      </c>
      <c r="E3022" s="2">
        <v>67</v>
      </c>
      <c r="F3022" s="3"/>
      <c r="G3022" s="2">
        <v>230</v>
      </c>
      <c r="H3022" s="3"/>
      <c r="I3022" s="69" t="str">
        <f>VLOOKUP(C3022,СПРАВОЧНИК!B:D,2,0)</f>
        <v>РОССИЯ</v>
      </c>
      <c r="J3022" s="69" t="str">
        <f>VLOOKUP(C3022,СПРАВОЧНИК!B:D,3,0)</f>
        <v>ОТЕЧЕСТВЕННЫЕ</v>
      </c>
      <c r="K3022" s="69" t="str">
        <f>VLOOKUP(СВОД2023[[#This Row],[ФО]],СПРАВОЧНИК!H:P,2,0)</f>
        <v>Южный ФО</v>
      </c>
    </row>
    <row r="3023" spans="1:11" x14ac:dyDescent="0.2">
      <c r="A3023" t="s">
        <v>649</v>
      </c>
      <c r="B3023" t="s">
        <v>646</v>
      </c>
      <c r="C3023" s="1" t="s">
        <v>908</v>
      </c>
      <c r="D3023" s="1" t="s">
        <v>1001</v>
      </c>
      <c r="E3023" s="2">
        <v>6</v>
      </c>
      <c r="F3023" s="3"/>
      <c r="G3023" s="2">
        <v>8</v>
      </c>
      <c r="H3023" s="3"/>
      <c r="I3023" s="69" t="str">
        <f>VLOOKUP(C3023,СПРАВОЧНИК!B:D,2,0)</f>
        <v>РОССИЯ</v>
      </c>
      <c r="J3023" s="69" t="str">
        <f>VLOOKUP(C3023,СПРАВОЧНИК!B:D,3,0)</f>
        <v>ОТЕЧЕСТВЕННЫЕ</v>
      </c>
      <c r="K3023" s="69" t="str">
        <f>VLOOKUP(СВОД2023[[#This Row],[ФО]],СПРАВОЧНИК!H:P,2,0)</f>
        <v>Южный ФО</v>
      </c>
    </row>
    <row r="3024" spans="1:11" x14ac:dyDescent="0.2">
      <c r="A3024" t="s">
        <v>649</v>
      </c>
      <c r="B3024" t="s">
        <v>646</v>
      </c>
      <c r="C3024" s="1" t="s">
        <v>32</v>
      </c>
      <c r="D3024" s="1" t="s">
        <v>33</v>
      </c>
      <c r="E3024" s="2"/>
      <c r="F3024" s="3"/>
      <c r="G3024" s="2">
        <v>3</v>
      </c>
      <c r="H3024" s="3"/>
      <c r="I3024" s="69" t="str">
        <f>VLOOKUP(C3024,СПРАВОЧНИК!B:D,2,0)</f>
        <v>ЕВРОПА</v>
      </c>
      <c r="J3024" s="69" t="str">
        <f>VLOOKUP(C3024,СПРАВОЧНИК!B:D,3,0)</f>
        <v>ИНОМАРКИ</v>
      </c>
      <c r="K3024" s="69" t="str">
        <f>VLOOKUP(СВОД2023[[#This Row],[ФО]],СПРАВОЧНИК!H:P,2,0)</f>
        <v>Южный ФО</v>
      </c>
    </row>
    <row r="3025" spans="1:11" x14ac:dyDescent="0.2">
      <c r="A3025" t="s">
        <v>649</v>
      </c>
      <c r="B3025" t="s">
        <v>646</v>
      </c>
      <c r="C3025" s="1" t="s">
        <v>32</v>
      </c>
      <c r="D3025" s="1" t="s">
        <v>34</v>
      </c>
      <c r="E3025" s="2"/>
      <c r="F3025" s="3"/>
      <c r="G3025" s="2">
        <v>2</v>
      </c>
      <c r="H3025" s="3">
        <v>3</v>
      </c>
      <c r="I3025" s="69" t="str">
        <f>VLOOKUP(C3025,СПРАВОЧНИК!B:D,2,0)</f>
        <v>ЕВРОПА</v>
      </c>
      <c r="J3025" s="69" t="str">
        <f>VLOOKUP(C3025,СПРАВОЧНИК!B:D,3,0)</f>
        <v>ИНОМАРКИ</v>
      </c>
      <c r="K3025" s="69" t="str">
        <f>VLOOKUP(СВОД2023[[#This Row],[ФО]],СПРАВОЧНИК!H:P,2,0)</f>
        <v>Южный ФО</v>
      </c>
    </row>
    <row r="3026" spans="1:11" x14ac:dyDescent="0.2">
      <c r="A3026" t="s">
        <v>649</v>
      </c>
      <c r="B3026" t="s">
        <v>646</v>
      </c>
      <c r="C3026" s="1" t="s">
        <v>32</v>
      </c>
      <c r="D3026" s="1" t="s">
        <v>35</v>
      </c>
      <c r="E3026" s="2">
        <v>1</v>
      </c>
      <c r="F3026" s="3"/>
      <c r="G3026" s="2">
        <v>1</v>
      </c>
      <c r="H3026" s="3"/>
      <c r="I3026" s="69" t="str">
        <f>VLOOKUP(C3026,СПРАВОЧНИК!B:D,2,0)</f>
        <v>ЕВРОПА</v>
      </c>
      <c r="J3026" s="69" t="str">
        <f>VLOOKUP(C3026,СПРАВОЧНИК!B:D,3,0)</f>
        <v>ИНОМАРКИ</v>
      </c>
      <c r="K3026" s="69" t="str">
        <f>VLOOKUP(СВОД2023[[#This Row],[ФО]],СПРАВОЧНИК!H:P,2,0)</f>
        <v>Южный ФО</v>
      </c>
    </row>
    <row r="3027" spans="1:11" x14ac:dyDescent="0.2">
      <c r="A3027" t="s">
        <v>649</v>
      </c>
      <c r="B3027" t="s">
        <v>646</v>
      </c>
      <c r="C3027" s="1" t="s">
        <v>38</v>
      </c>
      <c r="D3027" s="1" t="s">
        <v>39</v>
      </c>
      <c r="E3027" s="2"/>
      <c r="F3027" s="3"/>
      <c r="G3027" s="2">
        <v>1</v>
      </c>
      <c r="H3027" s="3"/>
      <c r="I3027" s="69" t="str">
        <f>VLOOKUP(C3027,СПРАВОЧНИК!B:D,2,0)</f>
        <v>ЕВРОПА</v>
      </c>
      <c r="J3027" s="69" t="str">
        <f>VLOOKUP(C3027,СПРАВОЧНИК!B:D,3,0)</f>
        <v>ИНОМАРКИ</v>
      </c>
      <c r="K3027" s="69" t="str">
        <f>VLOOKUP(СВОД2023[[#This Row],[ФО]],СПРАВОЧНИК!H:P,2,0)</f>
        <v>Южный ФО</v>
      </c>
    </row>
    <row r="3028" spans="1:11" x14ac:dyDescent="0.2">
      <c r="A3028" t="s">
        <v>649</v>
      </c>
      <c r="B3028" t="s">
        <v>646</v>
      </c>
      <c r="C3028" s="1" t="s">
        <v>38</v>
      </c>
      <c r="D3028" s="1" t="s">
        <v>40</v>
      </c>
      <c r="E3028" s="2"/>
      <c r="F3028" s="3"/>
      <c r="G3028" s="2"/>
      <c r="H3028" s="3">
        <v>1</v>
      </c>
      <c r="I3028" s="69" t="str">
        <f>VLOOKUP(C3028,СПРАВОЧНИК!B:D,2,0)</f>
        <v>ЕВРОПА</v>
      </c>
      <c r="J3028" s="69" t="str">
        <f>VLOOKUP(C3028,СПРАВОЧНИК!B:D,3,0)</f>
        <v>ИНОМАРКИ</v>
      </c>
      <c r="K3028" s="69" t="str">
        <f>VLOOKUP(СВОД2023[[#This Row],[ФО]],СПРАВОЧНИК!H:P,2,0)</f>
        <v>Южный ФО</v>
      </c>
    </row>
    <row r="3029" spans="1:11" x14ac:dyDescent="0.2">
      <c r="A3029" t="s">
        <v>649</v>
      </c>
      <c r="B3029" t="s">
        <v>646</v>
      </c>
      <c r="C3029" s="1" t="s">
        <v>38</v>
      </c>
      <c r="D3029" s="1" t="s">
        <v>41</v>
      </c>
      <c r="E3029" s="2"/>
      <c r="F3029" s="3"/>
      <c r="G3029" s="2">
        <v>1</v>
      </c>
      <c r="H3029" s="3"/>
      <c r="I3029" s="69" t="str">
        <f>VLOOKUP(C3029,СПРАВОЧНИК!B:D,2,0)</f>
        <v>ЕВРОПА</v>
      </c>
      <c r="J3029" s="69" t="str">
        <f>VLOOKUP(C3029,СПРАВОЧНИК!B:D,3,0)</f>
        <v>ИНОМАРКИ</v>
      </c>
      <c r="K3029" s="69" t="str">
        <f>VLOOKUP(СВОД2023[[#This Row],[ФО]],СПРАВОЧНИК!H:P,2,0)</f>
        <v>Южный ФО</v>
      </c>
    </row>
    <row r="3030" spans="1:11" x14ac:dyDescent="0.2">
      <c r="A3030" t="s">
        <v>649</v>
      </c>
      <c r="B3030" t="s">
        <v>646</v>
      </c>
      <c r="C3030" s="1" t="s">
        <v>38</v>
      </c>
      <c r="D3030" s="1" t="s">
        <v>42</v>
      </c>
      <c r="E3030" s="2"/>
      <c r="F3030" s="3"/>
      <c r="G3030" s="2">
        <v>1</v>
      </c>
      <c r="H3030" s="3"/>
      <c r="I3030" s="69" t="str">
        <f>VLOOKUP(C3030,СПРАВОЧНИК!B:D,2,0)</f>
        <v>ЕВРОПА</v>
      </c>
      <c r="J3030" s="69" t="str">
        <f>VLOOKUP(C3030,СПРАВОЧНИК!B:D,3,0)</f>
        <v>ИНОМАРКИ</v>
      </c>
      <c r="K3030" s="69" t="str">
        <f>VLOOKUP(СВОД2023[[#This Row],[ФО]],СПРАВОЧНИК!H:P,2,0)</f>
        <v>Южный ФО</v>
      </c>
    </row>
    <row r="3031" spans="1:11" x14ac:dyDescent="0.2">
      <c r="A3031" t="s">
        <v>649</v>
      </c>
      <c r="B3031" t="s">
        <v>646</v>
      </c>
      <c r="C3031" s="1" t="s">
        <v>38</v>
      </c>
      <c r="D3031" s="1" t="s">
        <v>43</v>
      </c>
      <c r="E3031" s="2"/>
      <c r="F3031" s="3"/>
      <c r="G3031" s="2">
        <v>4</v>
      </c>
      <c r="H3031" s="3">
        <v>1</v>
      </c>
      <c r="I3031" s="69" t="str">
        <f>VLOOKUP(C3031,СПРАВОЧНИК!B:D,2,0)</f>
        <v>ЕВРОПА</v>
      </c>
      <c r="J3031" s="69" t="str">
        <f>VLOOKUP(C3031,СПРАВОЧНИК!B:D,3,0)</f>
        <v>ИНОМАРКИ</v>
      </c>
      <c r="K3031" s="69" t="str">
        <f>VLOOKUP(СВОД2023[[#This Row],[ФО]],СПРАВОЧНИК!H:P,2,0)</f>
        <v>Южный ФО</v>
      </c>
    </row>
    <row r="3032" spans="1:11" x14ac:dyDescent="0.2">
      <c r="A3032" t="s">
        <v>649</v>
      </c>
      <c r="B3032" t="s">
        <v>646</v>
      </c>
      <c r="C3032" s="1" t="s">
        <v>38</v>
      </c>
      <c r="D3032" s="1" t="s">
        <v>44</v>
      </c>
      <c r="E3032" s="2"/>
      <c r="F3032" s="3"/>
      <c r="G3032" s="2"/>
      <c r="H3032" s="3">
        <v>19</v>
      </c>
      <c r="I3032" s="69" t="str">
        <f>VLOOKUP(C3032,СПРАВОЧНИК!B:D,2,0)</f>
        <v>ЕВРОПА</v>
      </c>
      <c r="J3032" s="69" t="str">
        <f>VLOOKUP(C3032,СПРАВОЧНИК!B:D,3,0)</f>
        <v>ИНОМАРКИ</v>
      </c>
      <c r="K3032" s="69" t="str">
        <f>VLOOKUP(СВОД2023[[#This Row],[ФО]],СПРАВОЧНИК!H:P,2,0)</f>
        <v>Южный ФО</v>
      </c>
    </row>
    <row r="3033" spans="1:11" x14ac:dyDescent="0.2">
      <c r="A3033" t="s">
        <v>649</v>
      </c>
      <c r="B3033" t="s">
        <v>646</v>
      </c>
      <c r="C3033" s="1" t="s">
        <v>38</v>
      </c>
      <c r="D3033" s="1" t="s">
        <v>45</v>
      </c>
      <c r="E3033" s="2">
        <v>5</v>
      </c>
      <c r="F3033" s="3">
        <v>2</v>
      </c>
      <c r="G3033" s="2">
        <v>14</v>
      </c>
      <c r="H3033" s="3">
        <v>39</v>
      </c>
      <c r="I3033" s="69" t="str">
        <f>VLOOKUP(C3033,СПРАВОЧНИК!B:D,2,0)</f>
        <v>ЕВРОПА</v>
      </c>
      <c r="J3033" s="69" t="str">
        <f>VLOOKUP(C3033,СПРАВОЧНИК!B:D,3,0)</f>
        <v>ИНОМАРКИ</v>
      </c>
      <c r="K3033" s="69" t="str">
        <f>VLOOKUP(СВОД2023[[#This Row],[ФО]],СПРАВОЧНИК!H:P,2,0)</f>
        <v>Южный ФО</v>
      </c>
    </row>
    <row r="3034" spans="1:11" x14ac:dyDescent="0.2">
      <c r="A3034" t="s">
        <v>649</v>
      </c>
      <c r="B3034" t="s">
        <v>646</v>
      </c>
      <c r="C3034" s="1" t="s">
        <v>38</v>
      </c>
      <c r="D3034" s="1" t="s">
        <v>46</v>
      </c>
      <c r="E3034" s="2">
        <v>8</v>
      </c>
      <c r="F3034" s="3"/>
      <c r="G3034" s="2">
        <v>21</v>
      </c>
      <c r="H3034" s="3">
        <v>33</v>
      </c>
      <c r="I3034" s="69" t="str">
        <f>VLOOKUP(C3034,СПРАВОЧНИК!B:D,2,0)</f>
        <v>ЕВРОПА</v>
      </c>
      <c r="J3034" s="69" t="str">
        <f>VLOOKUP(C3034,СПРАВОЧНИК!B:D,3,0)</f>
        <v>ИНОМАРКИ</v>
      </c>
      <c r="K3034" s="69" t="str">
        <f>VLOOKUP(СВОД2023[[#This Row],[ФО]],СПРАВОЧНИК!H:P,2,0)</f>
        <v>Южный ФО</v>
      </c>
    </row>
    <row r="3035" spans="1:11" x14ac:dyDescent="0.2">
      <c r="A3035" t="s">
        <v>649</v>
      </c>
      <c r="B3035" t="s">
        <v>646</v>
      </c>
      <c r="C3035" s="1" t="s">
        <v>38</v>
      </c>
      <c r="D3035" s="1" t="s">
        <v>47</v>
      </c>
      <c r="E3035" s="2">
        <v>2</v>
      </c>
      <c r="F3035" s="3"/>
      <c r="G3035" s="2">
        <v>21</v>
      </c>
      <c r="H3035" s="3">
        <v>54</v>
      </c>
      <c r="I3035" s="69" t="str">
        <f>VLOOKUP(C3035,СПРАВОЧНИК!B:D,2,0)</f>
        <v>ЕВРОПА</v>
      </c>
      <c r="J3035" s="69" t="str">
        <f>VLOOKUP(C3035,СПРАВОЧНИК!B:D,3,0)</f>
        <v>ИНОМАРКИ</v>
      </c>
      <c r="K3035" s="69" t="str">
        <f>VLOOKUP(СВОД2023[[#This Row],[ФО]],СПРАВОЧНИК!H:P,2,0)</f>
        <v>Южный ФО</v>
      </c>
    </row>
    <row r="3036" spans="1:11" x14ac:dyDescent="0.2">
      <c r="A3036" t="s">
        <v>649</v>
      </c>
      <c r="B3036" t="s">
        <v>646</v>
      </c>
      <c r="C3036" s="1" t="s">
        <v>38</v>
      </c>
      <c r="D3036" s="1" t="s">
        <v>48</v>
      </c>
      <c r="E3036" s="2"/>
      <c r="F3036" s="3"/>
      <c r="G3036" s="2">
        <v>1</v>
      </c>
      <c r="H3036" s="3">
        <v>9</v>
      </c>
      <c r="I3036" s="69" t="str">
        <f>VLOOKUP(C3036,СПРАВОЧНИК!B:D,2,0)</f>
        <v>ЕВРОПА</v>
      </c>
      <c r="J3036" s="69" t="str">
        <f>VLOOKUP(C3036,СПРАВОЧНИК!B:D,3,0)</f>
        <v>ИНОМАРКИ</v>
      </c>
      <c r="K3036" s="69" t="str">
        <f>VLOOKUP(СВОД2023[[#This Row],[ФО]],СПРАВОЧНИК!H:P,2,0)</f>
        <v>Южный ФО</v>
      </c>
    </row>
    <row r="3037" spans="1:11" x14ac:dyDescent="0.2">
      <c r="A3037" t="s">
        <v>649</v>
      </c>
      <c r="B3037" t="s">
        <v>646</v>
      </c>
      <c r="C3037" s="1" t="s">
        <v>38</v>
      </c>
      <c r="D3037" s="1" t="s">
        <v>49</v>
      </c>
      <c r="E3037" s="2">
        <v>4</v>
      </c>
      <c r="F3037" s="3"/>
      <c r="G3037" s="2">
        <v>10</v>
      </c>
      <c r="H3037" s="3">
        <v>10</v>
      </c>
      <c r="I3037" s="69" t="str">
        <f>VLOOKUP(C3037,СПРАВОЧНИК!B:D,2,0)</f>
        <v>ЕВРОПА</v>
      </c>
      <c r="J3037" s="69" t="str">
        <f>VLOOKUP(C3037,СПРАВОЧНИК!B:D,3,0)</f>
        <v>ИНОМАРКИ</v>
      </c>
      <c r="K3037" s="69" t="str">
        <f>VLOOKUP(СВОД2023[[#This Row],[ФО]],СПРАВОЧНИК!H:P,2,0)</f>
        <v>Южный ФО</v>
      </c>
    </row>
    <row r="3038" spans="1:11" x14ac:dyDescent="0.2">
      <c r="A3038" t="s">
        <v>649</v>
      </c>
      <c r="B3038" t="s">
        <v>646</v>
      </c>
      <c r="C3038" s="1" t="s">
        <v>38</v>
      </c>
      <c r="D3038" s="1" t="s">
        <v>50</v>
      </c>
      <c r="E3038" s="2"/>
      <c r="F3038" s="3"/>
      <c r="G3038" s="2">
        <v>3</v>
      </c>
      <c r="H3038" s="3">
        <v>4</v>
      </c>
      <c r="I3038" s="69" t="str">
        <f>VLOOKUP(C3038,СПРАВОЧНИК!B:D,2,0)</f>
        <v>ЕВРОПА</v>
      </c>
      <c r="J3038" s="69" t="str">
        <f>VLOOKUP(C3038,СПРАВОЧНИК!B:D,3,0)</f>
        <v>ИНОМАРКИ</v>
      </c>
      <c r="K3038" s="69" t="str">
        <f>VLOOKUP(СВОД2023[[#This Row],[ФО]],СПРАВОЧНИК!H:P,2,0)</f>
        <v>Южный ФО</v>
      </c>
    </row>
    <row r="3039" spans="1:11" x14ac:dyDescent="0.2">
      <c r="A3039" t="s">
        <v>649</v>
      </c>
      <c r="B3039" t="s">
        <v>646</v>
      </c>
      <c r="C3039" s="1" t="s">
        <v>38</v>
      </c>
      <c r="D3039" s="1" t="s">
        <v>708</v>
      </c>
      <c r="E3039" s="2"/>
      <c r="F3039" s="3"/>
      <c r="G3039" s="2">
        <v>1</v>
      </c>
      <c r="H3039" s="3"/>
      <c r="I3039" s="69" t="str">
        <f>VLOOKUP(C3039,СПРАВОЧНИК!B:D,2,0)</f>
        <v>ЕВРОПА</v>
      </c>
      <c r="J3039" s="69" t="str">
        <f>VLOOKUP(C3039,СПРАВОЧНИК!B:D,3,0)</f>
        <v>ИНОМАРКИ</v>
      </c>
      <c r="K3039" s="69" t="str">
        <f>VLOOKUP(СВОД2023[[#This Row],[ФО]],СПРАВОЧНИК!H:P,2,0)</f>
        <v>Южный ФО</v>
      </c>
    </row>
    <row r="3040" spans="1:11" x14ac:dyDescent="0.2">
      <c r="A3040" t="s">
        <v>649</v>
      </c>
      <c r="B3040" t="s">
        <v>646</v>
      </c>
      <c r="C3040" s="1" t="s">
        <v>38</v>
      </c>
      <c r="D3040" s="1" t="s">
        <v>52</v>
      </c>
      <c r="E3040" s="2">
        <v>1</v>
      </c>
      <c r="F3040" s="3"/>
      <c r="G3040" s="2">
        <v>4</v>
      </c>
      <c r="H3040" s="3">
        <v>2</v>
      </c>
      <c r="I3040" s="69" t="str">
        <f>VLOOKUP(C3040,СПРАВОЧНИК!B:D,2,0)</f>
        <v>ЕВРОПА</v>
      </c>
      <c r="J3040" s="69" t="str">
        <f>VLOOKUP(C3040,СПРАВОЧНИК!B:D,3,0)</f>
        <v>ИНОМАРКИ</v>
      </c>
      <c r="K3040" s="69" t="str">
        <f>VLOOKUP(СВОД2023[[#This Row],[ФО]],СПРАВОЧНИК!H:P,2,0)</f>
        <v>Южный ФО</v>
      </c>
    </row>
    <row r="3041" spans="1:11" x14ac:dyDescent="0.2">
      <c r="A3041" t="s">
        <v>649</v>
      </c>
      <c r="B3041" t="s">
        <v>646</v>
      </c>
      <c r="C3041" s="1" t="s">
        <v>38</v>
      </c>
      <c r="D3041" s="1" t="s">
        <v>53</v>
      </c>
      <c r="E3041" s="2"/>
      <c r="F3041" s="3"/>
      <c r="G3041" s="2">
        <v>4</v>
      </c>
      <c r="H3041" s="3">
        <v>2</v>
      </c>
      <c r="I3041" s="69" t="str">
        <f>VLOOKUP(C3041,СПРАВОЧНИК!B:D,2,0)</f>
        <v>ЕВРОПА</v>
      </c>
      <c r="J3041" s="69" t="str">
        <f>VLOOKUP(C3041,СПРАВОЧНИК!B:D,3,0)</f>
        <v>ИНОМАРКИ</v>
      </c>
      <c r="K3041" s="69" t="str">
        <f>VLOOKUP(СВОД2023[[#This Row],[ФО]],СПРАВОЧНИК!H:P,2,0)</f>
        <v>Южный ФО</v>
      </c>
    </row>
    <row r="3042" spans="1:11" x14ac:dyDescent="0.2">
      <c r="A3042" t="s">
        <v>649</v>
      </c>
      <c r="B3042" t="s">
        <v>646</v>
      </c>
      <c r="C3042" s="1" t="s">
        <v>38</v>
      </c>
      <c r="D3042" s="1" t="s">
        <v>54</v>
      </c>
      <c r="E3042" s="2">
        <v>1</v>
      </c>
      <c r="F3042" s="3"/>
      <c r="G3042" s="2">
        <v>4</v>
      </c>
      <c r="H3042" s="3">
        <v>4</v>
      </c>
      <c r="I3042" s="69" t="str">
        <f>VLOOKUP(C3042,СПРАВОЧНИК!B:D,2,0)</f>
        <v>ЕВРОПА</v>
      </c>
      <c r="J3042" s="69" t="str">
        <f>VLOOKUP(C3042,СПРАВОЧНИК!B:D,3,0)</f>
        <v>ИНОМАРКИ</v>
      </c>
      <c r="K3042" s="69" t="str">
        <f>VLOOKUP(СВОД2023[[#This Row],[ФО]],СПРАВОЧНИК!H:P,2,0)</f>
        <v>Южный ФО</v>
      </c>
    </row>
    <row r="3043" spans="1:11" x14ac:dyDescent="0.2">
      <c r="A3043" t="s">
        <v>649</v>
      </c>
      <c r="B3043" t="s">
        <v>646</v>
      </c>
      <c r="C3043" s="1" t="s">
        <v>38</v>
      </c>
      <c r="D3043" s="1" t="s">
        <v>56</v>
      </c>
      <c r="E3043" s="2">
        <v>1</v>
      </c>
      <c r="F3043" s="3">
        <v>3</v>
      </c>
      <c r="G3043" s="2">
        <v>7</v>
      </c>
      <c r="H3043" s="3">
        <v>64</v>
      </c>
      <c r="I3043" s="69" t="str">
        <f>VLOOKUP(C3043,СПРАВОЧНИК!B:D,2,0)</f>
        <v>ЕВРОПА</v>
      </c>
      <c r="J3043" s="69" t="str">
        <f>VLOOKUP(C3043,СПРАВОЧНИК!B:D,3,0)</f>
        <v>ИНОМАРКИ</v>
      </c>
      <c r="K3043" s="69" t="str">
        <f>VLOOKUP(СВОД2023[[#This Row],[ФО]],СПРАВОЧНИК!H:P,2,0)</f>
        <v>Южный ФО</v>
      </c>
    </row>
    <row r="3044" spans="1:11" x14ac:dyDescent="0.2">
      <c r="A3044" t="s">
        <v>649</v>
      </c>
      <c r="B3044" t="s">
        <v>646</v>
      </c>
      <c r="C3044" s="1" t="s">
        <v>38</v>
      </c>
      <c r="D3044" s="1" t="s">
        <v>57</v>
      </c>
      <c r="E3044" s="2"/>
      <c r="F3044" s="3"/>
      <c r="G3044" s="2">
        <v>2</v>
      </c>
      <c r="H3044" s="3">
        <v>21</v>
      </c>
      <c r="I3044" s="69" t="str">
        <f>VLOOKUP(C3044,СПРАВОЧНИК!B:D,2,0)</f>
        <v>ЕВРОПА</v>
      </c>
      <c r="J3044" s="69" t="str">
        <f>VLOOKUP(C3044,СПРАВОЧНИК!B:D,3,0)</f>
        <v>ИНОМАРКИ</v>
      </c>
      <c r="K3044" s="69" t="str">
        <f>VLOOKUP(СВОД2023[[#This Row],[ФО]],СПРАВОЧНИК!H:P,2,0)</f>
        <v>Южный ФО</v>
      </c>
    </row>
    <row r="3045" spans="1:11" x14ac:dyDescent="0.2">
      <c r="A3045" t="s">
        <v>649</v>
      </c>
      <c r="B3045" t="s">
        <v>646</v>
      </c>
      <c r="C3045" s="1" t="s">
        <v>38</v>
      </c>
      <c r="D3045" s="1" t="s">
        <v>58</v>
      </c>
      <c r="E3045" s="2">
        <v>4</v>
      </c>
      <c r="F3045" s="3">
        <v>2</v>
      </c>
      <c r="G3045" s="2">
        <v>28</v>
      </c>
      <c r="H3045" s="3">
        <v>61</v>
      </c>
      <c r="I3045" s="69" t="str">
        <f>VLOOKUP(C3045,СПРАВОЧНИК!B:D,2,0)</f>
        <v>ЕВРОПА</v>
      </c>
      <c r="J3045" s="69" t="str">
        <f>VLOOKUP(C3045,СПРАВОЧНИК!B:D,3,0)</f>
        <v>ИНОМАРКИ</v>
      </c>
      <c r="K3045" s="69" t="str">
        <f>VLOOKUP(СВОД2023[[#This Row],[ФО]],СПРАВОЧНИК!H:P,2,0)</f>
        <v>Южный ФО</v>
      </c>
    </row>
    <row r="3046" spans="1:11" x14ac:dyDescent="0.2">
      <c r="A3046" t="s">
        <v>649</v>
      </c>
      <c r="B3046" t="s">
        <v>646</v>
      </c>
      <c r="C3046" s="1" t="s">
        <v>38</v>
      </c>
      <c r="D3046" s="1" t="s">
        <v>59</v>
      </c>
      <c r="E3046" s="2">
        <v>3</v>
      </c>
      <c r="F3046" s="3"/>
      <c r="G3046" s="2">
        <v>19</v>
      </c>
      <c r="H3046" s="3">
        <v>13</v>
      </c>
      <c r="I3046" s="69" t="str">
        <f>VLOOKUP(C3046,СПРАВОЧНИК!B:D,2,0)</f>
        <v>ЕВРОПА</v>
      </c>
      <c r="J3046" s="69" t="str">
        <f>VLOOKUP(C3046,СПРАВОЧНИК!B:D,3,0)</f>
        <v>ИНОМАРКИ</v>
      </c>
      <c r="K3046" s="69" t="str">
        <f>VLOOKUP(СВОД2023[[#This Row],[ФО]],СПРАВОЧНИК!H:P,2,0)</f>
        <v>Южный ФО</v>
      </c>
    </row>
    <row r="3047" spans="1:11" x14ac:dyDescent="0.2">
      <c r="A3047" t="s">
        <v>649</v>
      </c>
      <c r="B3047" t="s">
        <v>646</v>
      </c>
      <c r="C3047" s="1" t="s">
        <v>38</v>
      </c>
      <c r="D3047" s="1" t="s">
        <v>60</v>
      </c>
      <c r="E3047" s="2"/>
      <c r="F3047" s="3"/>
      <c r="G3047" s="2">
        <v>2</v>
      </c>
      <c r="H3047" s="3"/>
      <c r="I3047" s="69" t="str">
        <f>VLOOKUP(C3047,СПРАВОЧНИК!B:D,2,0)</f>
        <v>ЕВРОПА</v>
      </c>
      <c r="J3047" s="69" t="str">
        <f>VLOOKUP(C3047,СПРАВОЧНИК!B:D,3,0)</f>
        <v>ИНОМАРКИ</v>
      </c>
      <c r="K3047" s="69" t="str">
        <f>VLOOKUP(СВОД2023[[#This Row],[ФО]],СПРАВОЧНИК!H:P,2,0)</f>
        <v>Южный ФО</v>
      </c>
    </row>
    <row r="3048" spans="1:11" x14ac:dyDescent="0.2">
      <c r="A3048" t="s">
        <v>649</v>
      </c>
      <c r="B3048" t="s">
        <v>646</v>
      </c>
      <c r="C3048" s="1" t="s">
        <v>38</v>
      </c>
      <c r="D3048" s="1" t="s">
        <v>61</v>
      </c>
      <c r="E3048" s="2">
        <v>19</v>
      </c>
      <c r="F3048" s="3">
        <v>4</v>
      </c>
      <c r="G3048" s="2">
        <v>75</v>
      </c>
      <c r="H3048" s="3">
        <v>110</v>
      </c>
      <c r="I3048" s="69" t="str">
        <f>VLOOKUP(C3048,СПРАВОЧНИК!B:D,2,0)</f>
        <v>ЕВРОПА</v>
      </c>
      <c r="J3048" s="69" t="str">
        <f>VLOOKUP(C3048,СПРАВОЧНИК!B:D,3,0)</f>
        <v>ИНОМАРКИ</v>
      </c>
      <c r="K3048" s="69" t="str">
        <f>VLOOKUP(СВОД2023[[#This Row],[ФО]],СПРАВОЧНИК!H:P,2,0)</f>
        <v>Южный ФО</v>
      </c>
    </row>
    <row r="3049" spans="1:11" x14ac:dyDescent="0.2">
      <c r="A3049" t="s">
        <v>649</v>
      </c>
      <c r="B3049" t="s">
        <v>646</v>
      </c>
      <c r="C3049" s="1" t="s">
        <v>38</v>
      </c>
      <c r="D3049" s="1" t="s">
        <v>62</v>
      </c>
      <c r="E3049" s="2"/>
      <c r="F3049" s="3">
        <v>2</v>
      </c>
      <c r="G3049" s="2">
        <v>5</v>
      </c>
      <c r="H3049" s="3">
        <v>13</v>
      </c>
      <c r="I3049" s="69" t="str">
        <f>VLOOKUP(C3049,СПРАВОЧНИК!B:D,2,0)</f>
        <v>ЕВРОПА</v>
      </c>
      <c r="J3049" s="69" t="str">
        <f>VLOOKUP(C3049,СПРАВОЧНИК!B:D,3,0)</f>
        <v>ИНОМАРКИ</v>
      </c>
      <c r="K3049" s="69" t="str">
        <f>VLOOKUP(СВОД2023[[#This Row],[ФО]],СПРАВОЧНИК!H:P,2,0)</f>
        <v>Южный ФО</v>
      </c>
    </row>
    <row r="3050" spans="1:11" x14ac:dyDescent="0.2">
      <c r="A3050" t="s">
        <v>649</v>
      </c>
      <c r="B3050" t="s">
        <v>646</v>
      </c>
      <c r="C3050" s="1" t="s">
        <v>38</v>
      </c>
      <c r="D3050" s="1" t="s">
        <v>63</v>
      </c>
      <c r="E3050" s="2">
        <v>13</v>
      </c>
      <c r="F3050" s="3">
        <v>3</v>
      </c>
      <c r="G3050" s="2">
        <v>53</v>
      </c>
      <c r="H3050" s="3">
        <v>68</v>
      </c>
      <c r="I3050" s="69" t="str">
        <f>VLOOKUP(C3050,СПРАВОЧНИК!B:D,2,0)</f>
        <v>ЕВРОПА</v>
      </c>
      <c r="J3050" s="69" t="str">
        <f>VLOOKUP(C3050,СПРАВОЧНИК!B:D,3,0)</f>
        <v>ИНОМАРКИ</v>
      </c>
      <c r="K3050" s="69" t="str">
        <f>VLOOKUP(СВОД2023[[#This Row],[ФО]],СПРАВОЧНИК!H:P,2,0)</f>
        <v>Южный ФО</v>
      </c>
    </row>
    <row r="3051" spans="1:11" x14ac:dyDescent="0.2">
      <c r="A3051" t="s">
        <v>649</v>
      </c>
      <c r="B3051" t="s">
        <v>646</v>
      </c>
      <c r="C3051" s="1" t="s">
        <v>38</v>
      </c>
      <c r="D3051" s="1" t="s">
        <v>64</v>
      </c>
      <c r="E3051" s="2"/>
      <c r="F3051" s="3"/>
      <c r="G3051" s="2">
        <v>4</v>
      </c>
      <c r="H3051" s="3">
        <v>10</v>
      </c>
      <c r="I3051" s="69" t="str">
        <f>VLOOKUP(C3051,СПРАВОЧНИК!B:D,2,0)</f>
        <v>ЕВРОПА</v>
      </c>
      <c r="J3051" s="69" t="str">
        <f>VLOOKUP(C3051,СПРАВОЧНИК!B:D,3,0)</f>
        <v>ИНОМАРКИ</v>
      </c>
      <c r="K3051" s="69" t="str">
        <f>VLOOKUP(СВОД2023[[#This Row],[ФО]],СПРАВОЧНИК!H:P,2,0)</f>
        <v>Южный ФО</v>
      </c>
    </row>
    <row r="3052" spans="1:11" x14ac:dyDescent="0.2">
      <c r="A3052" t="s">
        <v>649</v>
      </c>
      <c r="B3052" t="s">
        <v>646</v>
      </c>
      <c r="C3052" s="1" t="s">
        <v>38</v>
      </c>
      <c r="D3052" s="1" t="s">
        <v>65</v>
      </c>
      <c r="E3052" s="2">
        <v>16</v>
      </c>
      <c r="F3052" s="3">
        <v>2</v>
      </c>
      <c r="G3052" s="2">
        <v>61</v>
      </c>
      <c r="H3052" s="3">
        <v>61</v>
      </c>
      <c r="I3052" s="69" t="str">
        <f>VLOOKUP(C3052,СПРАВОЧНИК!B:D,2,0)</f>
        <v>ЕВРОПА</v>
      </c>
      <c r="J3052" s="69" t="str">
        <f>VLOOKUP(C3052,СПРАВОЧНИК!B:D,3,0)</f>
        <v>ИНОМАРКИ</v>
      </c>
      <c r="K3052" s="69" t="str">
        <f>VLOOKUP(СВОД2023[[#This Row],[ФО]],СПРАВОЧНИК!H:P,2,0)</f>
        <v>Южный ФО</v>
      </c>
    </row>
    <row r="3053" spans="1:11" x14ac:dyDescent="0.2">
      <c r="A3053" t="s">
        <v>649</v>
      </c>
      <c r="B3053" t="s">
        <v>646</v>
      </c>
      <c r="C3053" s="1" t="s">
        <v>68</v>
      </c>
      <c r="D3053" s="1" t="s">
        <v>69</v>
      </c>
      <c r="E3053" s="2"/>
      <c r="F3053" s="3"/>
      <c r="G3053" s="2">
        <v>2</v>
      </c>
      <c r="H3053" s="3"/>
      <c r="I3053" s="69" t="str">
        <f>VLOOKUP(C3053,СПРАВОЧНИК!B:D,2,0)</f>
        <v>США</v>
      </c>
      <c r="J3053" s="69" t="str">
        <f>VLOOKUP(C3053,СПРАВОЧНИК!B:D,3,0)</f>
        <v>ИНОМАРКИ</v>
      </c>
      <c r="K3053" s="69" t="str">
        <f>VLOOKUP(СВОД2023[[#This Row],[ФО]],СПРАВОЧНИК!H:P,2,0)</f>
        <v>Южный ФО</v>
      </c>
    </row>
    <row r="3054" spans="1:11" x14ac:dyDescent="0.2">
      <c r="A3054" t="s">
        <v>649</v>
      </c>
      <c r="B3054" t="s">
        <v>646</v>
      </c>
      <c r="C3054" s="1" t="s">
        <v>71</v>
      </c>
      <c r="D3054" s="1" t="s">
        <v>74</v>
      </c>
      <c r="E3054" s="2">
        <v>3</v>
      </c>
      <c r="F3054" s="3"/>
      <c r="G3054" s="2">
        <v>5</v>
      </c>
      <c r="H3054" s="3">
        <v>1</v>
      </c>
      <c r="I3054" s="69" t="str">
        <f>VLOOKUP(C3054,СПРАВОЧНИК!B:D,2,0)</f>
        <v>КИТАЙ</v>
      </c>
      <c r="J3054" s="69" t="str">
        <f>VLOOKUP(C3054,СПРАВОЧНИК!B:D,3,0)</f>
        <v>ИНОМАРКИ</v>
      </c>
      <c r="K3054" s="69" t="str">
        <f>VLOOKUP(СВОД2023[[#This Row],[ФО]],СПРАВОЧНИК!H:P,2,0)</f>
        <v>Южный ФО</v>
      </c>
    </row>
    <row r="3055" spans="1:11" x14ac:dyDescent="0.2">
      <c r="A3055" t="s">
        <v>649</v>
      </c>
      <c r="B3055" t="s">
        <v>646</v>
      </c>
      <c r="C3055" s="1" t="s">
        <v>71</v>
      </c>
      <c r="D3055" s="1" t="s">
        <v>75</v>
      </c>
      <c r="E3055" s="2"/>
      <c r="F3055" s="3"/>
      <c r="G3055" s="2">
        <v>1</v>
      </c>
      <c r="H3055" s="3"/>
      <c r="I3055" s="69" t="str">
        <f>VLOOKUP(C3055,СПРАВОЧНИК!B:D,2,0)</f>
        <v>КИТАЙ</v>
      </c>
      <c r="J3055" s="69" t="str">
        <f>VLOOKUP(C3055,СПРАВОЧНИК!B:D,3,0)</f>
        <v>ИНОМАРКИ</v>
      </c>
      <c r="K3055" s="69" t="str">
        <f>VLOOKUP(СВОД2023[[#This Row],[ФО]],СПРАВОЧНИК!H:P,2,0)</f>
        <v>Южный ФО</v>
      </c>
    </row>
    <row r="3056" spans="1:11" x14ac:dyDescent="0.2">
      <c r="A3056" t="s">
        <v>649</v>
      </c>
      <c r="B3056" t="s">
        <v>646</v>
      </c>
      <c r="C3056" s="1" t="s">
        <v>71</v>
      </c>
      <c r="D3056" s="1" t="s">
        <v>77</v>
      </c>
      <c r="E3056" s="2">
        <v>2</v>
      </c>
      <c r="F3056" s="3"/>
      <c r="G3056" s="2">
        <v>15</v>
      </c>
      <c r="H3056" s="3">
        <v>3</v>
      </c>
      <c r="I3056" s="69" t="str">
        <f>VLOOKUP(C3056,СПРАВОЧНИК!B:D,2,0)</f>
        <v>КИТАЙ</v>
      </c>
      <c r="J3056" s="69" t="str">
        <f>VLOOKUP(C3056,СПРАВОЧНИК!B:D,3,0)</f>
        <v>ИНОМАРКИ</v>
      </c>
      <c r="K3056" s="69" t="str">
        <f>VLOOKUP(СВОД2023[[#This Row],[ФО]],СПРАВОЧНИК!H:P,2,0)</f>
        <v>Южный ФО</v>
      </c>
    </row>
    <row r="3057" spans="1:11" x14ac:dyDescent="0.2">
      <c r="A3057" t="s">
        <v>649</v>
      </c>
      <c r="B3057" t="s">
        <v>646</v>
      </c>
      <c r="C3057" s="1" t="s">
        <v>71</v>
      </c>
      <c r="D3057" s="1" t="s">
        <v>78</v>
      </c>
      <c r="E3057" s="2">
        <v>1</v>
      </c>
      <c r="F3057" s="3"/>
      <c r="G3057" s="2">
        <v>7</v>
      </c>
      <c r="H3057" s="3"/>
      <c r="I3057" s="69" t="str">
        <f>VLOOKUP(C3057,СПРАВОЧНИК!B:D,2,0)</f>
        <v>КИТАЙ</v>
      </c>
      <c r="J3057" s="69" t="str">
        <f>VLOOKUP(C3057,СПРАВОЧНИК!B:D,3,0)</f>
        <v>ИНОМАРКИ</v>
      </c>
      <c r="K3057" s="69" t="str">
        <f>VLOOKUP(СВОД2023[[#This Row],[ФО]],СПРАВОЧНИК!H:P,2,0)</f>
        <v>Южный ФО</v>
      </c>
    </row>
    <row r="3058" spans="1:11" x14ac:dyDescent="0.2">
      <c r="A3058" t="s">
        <v>649</v>
      </c>
      <c r="B3058" t="s">
        <v>646</v>
      </c>
      <c r="C3058" s="1" t="s">
        <v>71</v>
      </c>
      <c r="D3058" s="1" t="s">
        <v>79</v>
      </c>
      <c r="E3058" s="2"/>
      <c r="F3058" s="3"/>
      <c r="G3058" s="2">
        <v>2</v>
      </c>
      <c r="H3058" s="3">
        <v>1</v>
      </c>
      <c r="I3058" s="69" t="str">
        <f>VLOOKUP(C3058,СПРАВОЧНИК!B:D,2,0)</f>
        <v>КИТАЙ</v>
      </c>
      <c r="J3058" s="69" t="str">
        <f>VLOOKUP(C3058,СПРАВОЧНИК!B:D,3,0)</f>
        <v>ИНОМАРКИ</v>
      </c>
      <c r="K3058" s="69" t="str">
        <f>VLOOKUP(СВОД2023[[#This Row],[ФО]],СПРАВОЧНИК!H:P,2,0)</f>
        <v>Южный ФО</v>
      </c>
    </row>
    <row r="3059" spans="1:11" x14ac:dyDescent="0.2">
      <c r="A3059" t="s">
        <v>649</v>
      </c>
      <c r="B3059" t="s">
        <v>646</v>
      </c>
      <c r="C3059" s="1" t="s">
        <v>80</v>
      </c>
      <c r="D3059" s="1" t="s">
        <v>82</v>
      </c>
      <c r="E3059" s="2"/>
      <c r="F3059" s="3"/>
      <c r="G3059" s="2"/>
      <c r="H3059" s="3">
        <v>1</v>
      </c>
      <c r="I3059" s="69" t="str">
        <f>VLOOKUP(C3059,СПРАВОЧНИК!B:D,2,0)</f>
        <v>США</v>
      </c>
      <c r="J3059" s="69" t="str">
        <f>VLOOKUP(C3059,СПРАВОЧНИК!B:D,3,0)</f>
        <v>ИНОМАРКИ</v>
      </c>
      <c r="K3059" s="69" t="str">
        <f>VLOOKUP(СВОД2023[[#This Row],[ФО]],СПРАВОЧНИК!H:P,2,0)</f>
        <v>Южный ФО</v>
      </c>
    </row>
    <row r="3060" spans="1:11" x14ac:dyDescent="0.2">
      <c r="A3060" t="s">
        <v>649</v>
      </c>
      <c r="B3060" t="s">
        <v>646</v>
      </c>
      <c r="C3060" s="1" t="s">
        <v>80</v>
      </c>
      <c r="D3060" s="1" t="s">
        <v>83</v>
      </c>
      <c r="E3060" s="2"/>
      <c r="F3060" s="3"/>
      <c r="G3060" s="2"/>
      <c r="H3060" s="3">
        <v>1</v>
      </c>
      <c r="I3060" s="69" t="str">
        <f>VLOOKUP(C3060,СПРАВОЧНИК!B:D,2,0)</f>
        <v>США</v>
      </c>
      <c r="J3060" s="69" t="str">
        <f>VLOOKUP(C3060,СПРАВОЧНИК!B:D,3,0)</f>
        <v>ИНОМАРКИ</v>
      </c>
      <c r="K3060" s="69" t="str">
        <f>VLOOKUP(СВОД2023[[#This Row],[ФО]],СПРАВОЧНИК!H:P,2,0)</f>
        <v>Южный ФО</v>
      </c>
    </row>
    <row r="3061" spans="1:11" x14ac:dyDescent="0.2">
      <c r="A3061" t="s">
        <v>649</v>
      </c>
      <c r="B3061" t="s">
        <v>646</v>
      </c>
      <c r="C3061" s="1" t="s">
        <v>80</v>
      </c>
      <c r="D3061" s="1" t="s">
        <v>84</v>
      </c>
      <c r="E3061" s="2"/>
      <c r="F3061" s="3"/>
      <c r="G3061" s="2"/>
      <c r="H3061" s="3">
        <v>2</v>
      </c>
      <c r="I3061" s="69" t="str">
        <f>VLOOKUP(C3061,СПРАВОЧНИК!B:D,2,0)</f>
        <v>США</v>
      </c>
      <c r="J3061" s="69" t="str">
        <f>VLOOKUP(C3061,СПРАВОЧНИК!B:D,3,0)</f>
        <v>ИНОМАРКИ</v>
      </c>
      <c r="K3061" s="69" t="str">
        <f>VLOOKUP(СВОД2023[[#This Row],[ФО]],СПРАВОЧНИК!H:P,2,0)</f>
        <v>Южный ФО</v>
      </c>
    </row>
    <row r="3062" spans="1:11" x14ac:dyDescent="0.2">
      <c r="A3062" t="s">
        <v>649</v>
      </c>
      <c r="B3062" t="s">
        <v>646</v>
      </c>
      <c r="C3062" s="1" t="s">
        <v>80</v>
      </c>
      <c r="D3062" s="1" t="s">
        <v>85</v>
      </c>
      <c r="E3062" s="2">
        <v>1</v>
      </c>
      <c r="F3062" s="3">
        <v>1</v>
      </c>
      <c r="G3062" s="2">
        <v>22</v>
      </c>
      <c r="H3062" s="3">
        <v>9</v>
      </c>
      <c r="I3062" s="69" t="str">
        <f>VLOOKUP(C3062,СПРАВОЧНИК!B:D,2,0)</f>
        <v>США</v>
      </c>
      <c r="J3062" s="69" t="str">
        <f>VLOOKUP(C3062,СПРАВОЧНИК!B:D,3,0)</f>
        <v>ИНОМАРКИ</v>
      </c>
      <c r="K3062" s="69" t="str">
        <f>VLOOKUP(СВОД2023[[#This Row],[ФО]],СПРАВОЧНИК!H:P,2,0)</f>
        <v>Южный ФО</v>
      </c>
    </row>
    <row r="3063" spans="1:11" x14ac:dyDescent="0.2">
      <c r="A3063" t="s">
        <v>649</v>
      </c>
      <c r="B3063" t="s">
        <v>646</v>
      </c>
      <c r="C3063" s="1" t="s">
        <v>86</v>
      </c>
      <c r="D3063" s="1" t="s">
        <v>1004</v>
      </c>
      <c r="E3063" s="2">
        <v>6</v>
      </c>
      <c r="F3063" s="3"/>
      <c r="G3063" s="2">
        <v>6</v>
      </c>
      <c r="H3063" s="3"/>
      <c r="I3063" s="69" t="str">
        <f>VLOOKUP(C3063,СПРАВОЧНИК!B:D,2,0)</f>
        <v>КИТАЙ</v>
      </c>
      <c r="J3063" s="69" t="str">
        <f>VLOOKUP(C3063,СПРАВОЧНИК!B:D,3,0)</f>
        <v>ИНОМАРКИ</v>
      </c>
      <c r="K3063" s="69" t="str">
        <f>VLOOKUP(СВОД2023[[#This Row],[ФО]],СПРАВОЧНИК!H:P,2,0)</f>
        <v>Южный ФО</v>
      </c>
    </row>
    <row r="3064" spans="1:11" x14ac:dyDescent="0.2">
      <c r="A3064" t="s">
        <v>649</v>
      </c>
      <c r="B3064" t="s">
        <v>646</v>
      </c>
      <c r="C3064" s="1" t="s">
        <v>86</v>
      </c>
      <c r="D3064" s="1" t="s">
        <v>89</v>
      </c>
      <c r="E3064" s="2">
        <v>98</v>
      </c>
      <c r="F3064" s="3">
        <v>4</v>
      </c>
      <c r="G3064" s="2">
        <v>316</v>
      </c>
      <c r="H3064" s="3">
        <v>38</v>
      </c>
      <c r="I3064" s="69" t="str">
        <f>VLOOKUP(C3064,СПРАВОЧНИК!B:D,2,0)</f>
        <v>КИТАЙ</v>
      </c>
      <c r="J3064" s="69" t="str">
        <f>VLOOKUP(C3064,СПРАВОЧНИК!B:D,3,0)</f>
        <v>ИНОМАРКИ</v>
      </c>
      <c r="K3064" s="69" t="str">
        <f>VLOOKUP(СВОД2023[[#This Row],[ФО]],СПРАВОЧНИК!H:P,2,0)</f>
        <v>Южный ФО</v>
      </c>
    </row>
    <row r="3065" spans="1:11" x14ac:dyDescent="0.2">
      <c r="A3065" t="s">
        <v>649</v>
      </c>
      <c r="B3065" t="s">
        <v>646</v>
      </c>
      <c r="C3065" s="1" t="s">
        <v>86</v>
      </c>
      <c r="D3065" s="1" t="s">
        <v>90</v>
      </c>
      <c r="E3065" s="2">
        <v>119</v>
      </c>
      <c r="F3065" s="3">
        <v>4</v>
      </c>
      <c r="G3065" s="2">
        <v>227</v>
      </c>
      <c r="H3065" s="3">
        <v>27</v>
      </c>
      <c r="I3065" s="69" t="str">
        <f>VLOOKUP(C3065,СПРАВОЧНИК!B:D,2,0)</f>
        <v>КИТАЙ</v>
      </c>
      <c r="J3065" s="69" t="str">
        <f>VLOOKUP(C3065,СПРАВОЧНИК!B:D,3,0)</f>
        <v>ИНОМАРКИ</v>
      </c>
      <c r="K3065" s="69" t="str">
        <f>VLOOKUP(СВОД2023[[#This Row],[ФО]],СПРАВОЧНИК!H:P,2,0)</f>
        <v>Южный ФО</v>
      </c>
    </row>
    <row r="3066" spans="1:11" x14ac:dyDescent="0.2">
      <c r="A3066" t="s">
        <v>649</v>
      </c>
      <c r="B3066" t="s">
        <v>646</v>
      </c>
      <c r="C3066" s="1" t="s">
        <v>86</v>
      </c>
      <c r="D3066" s="1" t="s">
        <v>91</v>
      </c>
      <c r="E3066" s="2">
        <v>29</v>
      </c>
      <c r="F3066" s="3">
        <v>10</v>
      </c>
      <c r="G3066" s="2">
        <v>96</v>
      </c>
      <c r="H3066" s="3">
        <v>42</v>
      </c>
      <c r="I3066" s="69" t="str">
        <f>VLOOKUP(C3066,СПРАВОЧНИК!B:D,2,0)</f>
        <v>КИТАЙ</v>
      </c>
      <c r="J3066" s="69" t="str">
        <f>VLOOKUP(C3066,СПРАВОЧНИК!B:D,3,0)</f>
        <v>ИНОМАРКИ</v>
      </c>
      <c r="K3066" s="69" t="str">
        <f>VLOOKUP(СВОД2023[[#This Row],[ФО]],СПРАВОЧНИК!H:P,2,0)</f>
        <v>Южный ФО</v>
      </c>
    </row>
    <row r="3067" spans="1:11" x14ac:dyDescent="0.2">
      <c r="A3067" t="s">
        <v>649</v>
      </c>
      <c r="B3067" t="s">
        <v>646</v>
      </c>
      <c r="C3067" s="1" t="s">
        <v>86</v>
      </c>
      <c r="D3067" s="1" t="s">
        <v>92</v>
      </c>
      <c r="E3067" s="2">
        <v>4</v>
      </c>
      <c r="F3067" s="3"/>
      <c r="G3067" s="2">
        <v>23</v>
      </c>
      <c r="H3067" s="3"/>
      <c r="I3067" s="69" t="str">
        <f>VLOOKUP(C3067,СПРАВОЧНИК!B:D,2,0)</f>
        <v>КИТАЙ</v>
      </c>
      <c r="J3067" s="69" t="str">
        <f>VLOOKUP(C3067,СПРАВОЧНИК!B:D,3,0)</f>
        <v>ИНОМАРКИ</v>
      </c>
      <c r="K3067" s="69" t="str">
        <f>VLOOKUP(СВОД2023[[#This Row],[ФО]],СПРАВОЧНИК!H:P,2,0)</f>
        <v>Южный ФО</v>
      </c>
    </row>
    <row r="3068" spans="1:11" x14ac:dyDescent="0.2">
      <c r="A3068" t="s">
        <v>649</v>
      </c>
      <c r="B3068" t="s">
        <v>646</v>
      </c>
      <c r="C3068" s="1" t="s">
        <v>86</v>
      </c>
      <c r="D3068" s="1" t="s">
        <v>926</v>
      </c>
      <c r="E3068" s="2">
        <v>10</v>
      </c>
      <c r="F3068" s="3"/>
      <c r="G3068" s="2">
        <v>10</v>
      </c>
      <c r="H3068" s="3"/>
      <c r="I3068" s="69" t="str">
        <f>VLOOKUP(C3068,СПРАВОЧНИК!B:D,2,0)</f>
        <v>КИТАЙ</v>
      </c>
      <c r="J3068" s="69" t="str">
        <f>VLOOKUP(C3068,СПРАВОЧНИК!B:D,3,0)</f>
        <v>ИНОМАРКИ</v>
      </c>
      <c r="K3068" s="69" t="str">
        <f>VLOOKUP(СВОД2023[[#This Row],[ФО]],СПРАВОЧНИК!H:P,2,0)</f>
        <v>Южный ФО</v>
      </c>
    </row>
    <row r="3069" spans="1:11" x14ac:dyDescent="0.2">
      <c r="A3069" t="s">
        <v>649</v>
      </c>
      <c r="B3069" t="s">
        <v>646</v>
      </c>
      <c r="C3069" s="1" t="s">
        <v>86</v>
      </c>
      <c r="D3069" s="1" t="s">
        <v>95</v>
      </c>
      <c r="E3069" s="2">
        <v>69</v>
      </c>
      <c r="F3069" s="3"/>
      <c r="G3069" s="2">
        <v>151</v>
      </c>
      <c r="H3069" s="3"/>
      <c r="I3069" s="69" t="str">
        <f>VLOOKUP(C3069,СПРАВОЧНИК!B:D,2,0)</f>
        <v>КИТАЙ</v>
      </c>
      <c r="J3069" s="69" t="str">
        <f>VLOOKUP(C3069,СПРАВОЧНИК!B:D,3,0)</f>
        <v>ИНОМАРКИ</v>
      </c>
      <c r="K3069" s="69" t="str">
        <f>VLOOKUP(СВОД2023[[#This Row],[ФО]],СПРАВОЧНИК!H:P,2,0)</f>
        <v>Южный ФО</v>
      </c>
    </row>
    <row r="3070" spans="1:11" x14ac:dyDescent="0.2">
      <c r="A3070" t="s">
        <v>649</v>
      </c>
      <c r="B3070" t="s">
        <v>646</v>
      </c>
      <c r="C3070" s="1" t="s">
        <v>86</v>
      </c>
      <c r="D3070" s="1" t="s">
        <v>96</v>
      </c>
      <c r="E3070" s="2">
        <v>2</v>
      </c>
      <c r="F3070" s="3"/>
      <c r="G3070" s="2">
        <v>8</v>
      </c>
      <c r="H3070" s="3"/>
      <c r="I3070" s="69" t="str">
        <f>VLOOKUP(C3070,СПРАВОЧНИК!B:D,2,0)</f>
        <v>КИТАЙ</v>
      </c>
      <c r="J3070" s="69" t="str">
        <f>VLOOKUP(C3070,СПРАВОЧНИК!B:D,3,0)</f>
        <v>ИНОМАРКИ</v>
      </c>
      <c r="K3070" s="69" t="str">
        <f>VLOOKUP(СВОД2023[[#This Row],[ФО]],СПРАВОЧНИК!H:P,2,0)</f>
        <v>Южный ФО</v>
      </c>
    </row>
    <row r="3071" spans="1:11" x14ac:dyDescent="0.2">
      <c r="A3071" t="s">
        <v>649</v>
      </c>
      <c r="B3071" t="s">
        <v>646</v>
      </c>
      <c r="C3071" s="1" t="s">
        <v>86</v>
      </c>
      <c r="D3071" s="1" t="s">
        <v>97</v>
      </c>
      <c r="E3071" s="2">
        <v>16</v>
      </c>
      <c r="F3071" s="3"/>
      <c r="G3071" s="2">
        <v>93</v>
      </c>
      <c r="H3071" s="3"/>
      <c r="I3071" s="69" t="str">
        <f>VLOOKUP(C3071,СПРАВОЧНИК!B:D,2,0)</f>
        <v>КИТАЙ</v>
      </c>
      <c r="J3071" s="69" t="str">
        <f>VLOOKUP(C3071,СПРАВОЧНИК!B:D,3,0)</f>
        <v>ИНОМАРКИ</v>
      </c>
      <c r="K3071" s="69" t="str">
        <f>VLOOKUP(СВОД2023[[#This Row],[ФО]],СПРАВОЧНИК!H:P,2,0)</f>
        <v>Южный ФО</v>
      </c>
    </row>
    <row r="3072" spans="1:11" x14ac:dyDescent="0.2">
      <c r="A3072" t="s">
        <v>649</v>
      </c>
      <c r="B3072" t="s">
        <v>646</v>
      </c>
      <c r="C3072" s="1" t="s">
        <v>98</v>
      </c>
      <c r="D3072" s="1" t="s">
        <v>99</v>
      </c>
      <c r="E3072" s="2"/>
      <c r="F3072" s="3"/>
      <c r="G3072" s="2">
        <v>1</v>
      </c>
      <c r="H3072" s="3"/>
      <c r="I3072" s="69" t="str">
        <f>VLOOKUP(C3072,СПРАВОЧНИК!B:D,2,0)</f>
        <v>КИТАЙ</v>
      </c>
      <c r="J3072" s="69" t="str">
        <f>VLOOKUP(C3072,СПРАВОЧНИК!B:D,3,0)</f>
        <v>ИНОМАРКИ</v>
      </c>
      <c r="K3072" s="69" t="str">
        <f>VLOOKUP(СВОД2023[[#This Row],[ФО]],СПРАВОЧНИК!H:P,2,0)</f>
        <v>Южный ФО</v>
      </c>
    </row>
    <row r="3073" spans="1:11" x14ac:dyDescent="0.2">
      <c r="A3073" t="s">
        <v>649</v>
      </c>
      <c r="B3073" t="s">
        <v>646</v>
      </c>
      <c r="C3073" s="1" t="s">
        <v>98</v>
      </c>
      <c r="D3073" s="1" t="s">
        <v>732</v>
      </c>
      <c r="E3073" s="2"/>
      <c r="F3073" s="3"/>
      <c r="G3073" s="2">
        <v>1</v>
      </c>
      <c r="H3073" s="3"/>
      <c r="I3073" s="69" t="str">
        <f>VLOOKUP(C3073,СПРАВОЧНИК!B:D,2,0)</f>
        <v>КИТАЙ</v>
      </c>
      <c r="J3073" s="69" t="str">
        <f>VLOOKUP(C3073,СПРАВОЧНИК!B:D,3,0)</f>
        <v>ИНОМАРКИ</v>
      </c>
      <c r="K3073" s="69" t="str">
        <f>VLOOKUP(СВОД2023[[#This Row],[ФО]],СПРАВОЧНИК!H:P,2,0)</f>
        <v>Южный ФО</v>
      </c>
    </row>
    <row r="3074" spans="1:11" x14ac:dyDescent="0.2">
      <c r="A3074" t="s">
        <v>649</v>
      </c>
      <c r="B3074" t="s">
        <v>646</v>
      </c>
      <c r="C3074" s="1" t="s">
        <v>98</v>
      </c>
      <c r="D3074" s="1" t="s">
        <v>102</v>
      </c>
      <c r="E3074" s="2"/>
      <c r="F3074" s="3"/>
      <c r="G3074" s="2"/>
      <c r="H3074" s="3">
        <v>133</v>
      </c>
      <c r="I3074" s="69" t="str">
        <f>VLOOKUP(C3074,СПРАВОЧНИК!B:D,2,0)</f>
        <v>КИТАЙ</v>
      </c>
      <c r="J3074" s="69" t="str">
        <f>VLOOKUP(C3074,СПРАВОЧНИК!B:D,3,0)</f>
        <v>ИНОМАРКИ</v>
      </c>
      <c r="K3074" s="69" t="str">
        <f>VLOOKUP(СВОД2023[[#This Row],[ФО]],СПРАВОЧНИК!H:P,2,0)</f>
        <v>Южный ФО</v>
      </c>
    </row>
    <row r="3075" spans="1:11" x14ac:dyDescent="0.2">
      <c r="A3075" t="s">
        <v>649</v>
      </c>
      <c r="B3075" t="s">
        <v>646</v>
      </c>
      <c r="C3075" s="1" t="s">
        <v>98</v>
      </c>
      <c r="D3075" s="1" t="s">
        <v>103</v>
      </c>
      <c r="E3075" s="2"/>
      <c r="F3075" s="3"/>
      <c r="G3075" s="2">
        <v>1</v>
      </c>
      <c r="H3075" s="3"/>
      <c r="I3075" s="69" t="str">
        <f>VLOOKUP(C3075,СПРАВОЧНИК!B:D,2,0)</f>
        <v>КИТАЙ</v>
      </c>
      <c r="J3075" s="69" t="str">
        <f>VLOOKUP(C3075,СПРАВОЧНИК!B:D,3,0)</f>
        <v>ИНОМАРКИ</v>
      </c>
      <c r="K3075" s="69" t="str">
        <f>VLOOKUP(СВОД2023[[#This Row],[ФО]],СПРАВОЧНИК!H:P,2,0)</f>
        <v>Южный ФО</v>
      </c>
    </row>
    <row r="3076" spans="1:11" x14ac:dyDescent="0.2">
      <c r="A3076" t="s">
        <v>649</v>
      </c>
      <c r="B3076" t="s">
        <v>646</v>
      </c>
      <c r="C3076" s="1" t="s">
        <v>98</v>
      </c>
      <c r="D3076" s="1" t="s">
        <v>104</v>
      </c>
      <c r="E3076" s="2">
        <v>9</v>
      </c>
      <c r="F3076" s="3"/>
      <c r="G3076" s="2">
        <v>17</v>
      </c>
      <c r="H3076" s="3"/>
      <c r="I3076" s="69" t="str">
        <f>VLOOKUP(C3076,СПРАВОЧНИК!B:D,2,0)</f>
        <v>КИТАЙ</v>
      </c>
      <c r="J3076" s="69" t="str">
        <f>VLOOKUP(C3076,СПРАВОЧНИК!B:D,3,0)</f>
        <v>ИНОМАРКИ</v>
      </c>
      <c r="K3076" s="69" t="str">
        <f>VLOOKUP(СВОД2023[[#This Row],[ФО]],СПРАВОЧНИК!H:P,2,0)</f>
        <v>Южный ФО</v>
      </c>
    </row>
    <row r="3077" spans="1:11" x14ac:dyDescent="0.2">
      <c r="A3077" t="s">
        <v>649</v>
      </c>
      <c r="B3077" t="s">
        <v>646</v>
      </c>
      <c r="C3077" s="1" t="s">
        <v>98</v>
      </c>
      <c r="D3077" s="1" t="s">
        <v>106</v>
      </c>
      <c r="E3077" s="2">
        <v>2</v>
      </c>
      <c r="F3077" s="3">
        <v>78</v>
      </c>
      <c r="G3077" s="2">
        <v>87</v>
      </c>
      <c r="H3077" s="3">
        <v>470</v>
      </c>
      <c r="I3077" s="69" t="str">
        <f>VLOOKUP(C3077,СПРАВОЧНИК!B:D,2,0)</f>
        <v>КИТАЙ</v>
      </c>
      <c r="J3077" s="69" t="str">
        <f>VLOOKUP(C3077,СПРАВОЧНИК!B:D,3,0)</f>
        <v>ИНОМАРКИ</v>
      </c>
      <c r="K3077" s="69" t="str">
        <f>VLOOKUP(СВОД2023[[#This Row],[ФО]],СПРАВОЧНИК!H:P,2,0)</f>
        <v>Южный ФО</v>
      </c>
    </row>
    <row r="3078" spans="1:11" x14ac:dyDescent="0.2">
      <c r="A3078" t="s">
        <v>649</v>
      </c>
      <c r="B3078" t="s">
        <v>646</v>
      </c>
      <c r="C3078" s="1" t="s">
        <v>98</v>
      </c>
      <c r="D3078" s="1" t="s">
        <v>107</v>
      </c>
      <c r="E3078" s="2">
        <v>176</v>
      </c>
      <c r="F3078" s="3"/>
      <c r="G3078" s="2">
        <v>1154</v>
      </c>
      <c r="H3078" s="3"/>
      <c r="I3078" s="69" t="str">
        <f>VLOOKUP(C3078,СПРАВОЧНИК!B:D,2,0)</f>
        <v>КИТАЙ</v>
      </c>
      <c r="J3078" s="69" t="str">
        <f>VLOOKUP(C3078,СПРАВОЧНИК!B:D,3,0)</f>
        <v>ИНОМАРКИ</v>
      </c>
      <c r="K3078" s="69" t="str">
        <f>VLOOKUP(СВОД2023[[#This Row],[ФО]],СПРАВОЧНИК!H:P,2,0)</f>
        <v>Южный ФО</v>
      </c>
    </row>
    <row r="3079" spans="1:11" x14ac:dyDescent="0.2">
      <c r="A3079" t="s">
        <v>649</v>
      </c>
      <c r="B3079" t="s">
        <v>646</v>
      </c>
      <c r="C3079" s="1" t="s">
        <v>98</v>
      </c>
      <c r="D3079" s="1" t="s">
        <v>108</v>
      </c>
      <c r="E3079" s="2"/>
      <c r="F3079" s="3"/>
      <c r="G3079" s="2">
        <v>4</v>
      </c>
      <c r="H3079" s="3"/>
      <c r="I3079" s="69" t="str">
        <f>VLOOKUP(C3079,СПРАВОЧНИК!B:D,2,0)</f>
        <v>КИТАЙ</v>
      </c>
      <c r="J3079" s="69" t="str">
        <f>VLOOKUP(C3079,СПРАВОЧНИК!B:D,3,0)</f>
        <v>ИНОМАРКИ</v>
      </c>
      <c r="K3079" s="69" t="str">
        <f>VLOOKUP(СВОД2023[[#This Row],[ФО]],СПРАВОЧНИК!H:P,2,0)</f>
        <v>Южный ФО</v>
      </c>
    </row>
    <row r="3080" spans="1:11" x14ac:dyDescent="0.2">
      <c r="A3080" t="s">
        <v>649</v>
      </c>
      <c r="B3080" t="s">
        <v>646</v>
      </c>
      <c r="C3080" s="1" t="s">
        <v>98</v>
      </c>
      <c r="D3080" s="1" t="s">
        <v>109</v>
      </c>
      <c r="E3080" s="2">
        <v>604</v>
      </c>
      <c r="F3080" s="3">
        <v>139</v>
      </c>
      <c r="G3080" s="2">
        <v>2519</v>
      </c>
      <c r="H3080" s="3">
        <v>706</v>
      </c>
      <c r="I3080" s="69" t="str">
        <f>VLOOKUP(C3080,СПРАВОЧНИК!B:D,2,0)</f>
        <v>КИТАЙ</v>
      </c>
      <c r="J3080" s="69" t="str">
        <f>VLOOKUP(C3080,СПРАВОЧНИК!B:D,3,0)</f>
        <v>ИНОМАРКИ</v>
      </c>
      <c r="K3080" s="69" t="str">
        <f>VLOOKUP(СВОД2023[[#This Row],[ФО]],СПРАВОЧНИК!H:P,2,0)</f>
        <v>Южный ФО</v>
      </c>
    </row>
    <row r="3081" spans="1:11" x14ac:dyDescent="0.2">
      <c r="A3081" t="s">
        <v>649</v>
      </c>
      <c r="B3081" t="s">
        <v>646</v>
      </c>
      <c r="C3081" s="1" t="s">
        <v>98</v>
      </c>
      <c r="D3081" s="1" t="s">
        <v>110</v>
      </c>
      <c r="E3081" s="2">
        <v>62</v>
      </c>
      <c r="F3081" s="3">
        <v>13</v>
      </c>
      <c r="G3081" s="2">
        <v>238</v>
      </c>
      <c r="H3081" s="3">
        <v>82</v>
      </c>
      <c r="I3081" s="69" t="str">
        <f>VLOOKUP(C3081,СПРАВОЧНИК!B:D,2,0)</f>
        <v>КИТАЙ</v>
      </c>
      <c r="J3081" s="69" t="str">
        <f>VLOOKUP(C3081,СПРАВОЧНИК!B:D,3,0)</f>
        <v>ИНОМАРКИ</v>
      </c>
      <c r="K3081" s="69" t="str">
        <f>VLOOKUP(СВОД2023[[#This Row],[ФО]],СПРАВОЧНИК!H:P,2,0)</f>
        <v>Южный ФО</v>
      </c>
    </row>
    <row r="3082" spans="1:11" x14ac:dyDescent="0.2">
      <c r="A3082" t="s">
        <v>649</v>
      </c>
      <c r="B3082" t="s">
        <v>646</v>
      </c>
      <c r="C3082" s="1" t="s">
        <v>98</v>
      </c>
      <c r="D3082" s="1" t="s">
        <v>111</v>
      </c>
      <c r="E3082" s="2">
        <v>50</v>
      </c>
      <c r="F3082" s="3">
        <v>42</v>
      </c>
      <c r="G3082" s="2">
        <v>244</v>
      </c>
      <c r="H3082" s="3">
        <v>419</v>
      </c>
      <c r="I3082" s="69" t="str">
        <f>VLOOKUP(C3082,СПРАВОЧНИК!B:D,2,0)</f>
        <v>КИТАЙ</v>
      </c>
      <c r="J3082" s="69" t="str">
        <f>VLOOKUP(C3082,СПРАВОЧНИК!B:D,3,0)</f>
        <v>ИНОМАРКИ</v>
      </c>
      <c r="K3082" s="69" t="str">
        <f>VLOOKUP(СВОД2023[[#This Row],[ФО]],СПРАВОЧНИК!H:P,2,0)</f>
        <v>Южный ФО</v>
      </c>
    </row>
    <row r="3083" spans="1:11" x14ac:dyDescent="0.2">
      <c r="A3083" t="s">
        <v>649</v>
      </c>
      <c r="B3083" t="s">
        <v>646</v>
      </c>
      <c r="C3083" s="1" t="s">
        <v>98</v>
      </c>
      <c r="D3083" s="1" t="s">
        <v>112</v>
      </c>
      <c r="E3083" s="2">
        <v>134</v>
      </c>
      <c r="F3083" s="3">
        <v>10</v>
      </c>
      <c r="G3083" s="2">
        <v>724</v>
      </c>
      <c r="H3083" s="3">
        <v>34</v>
      </c>
      <c r="I3083" s="69" t="str">
        <f>VLOOKUP(C3083,СПРАВОЧНИК!B:D,2,0)</f>
        <v>КИТАЙ</v>
      </c>
      <c r="J3083" s="69" t="str">
        <f>VLOOKUP(C3083,СПРАВОЧНИК!B:D,3,0)</f>
        <v>ИНОМАРКИ</v>
      </c>
      <c r="K3083" s="69" t="str">
        <f>VLOOKUP(СВОД2023[[#This Row],[ФО]],СПРАВОЧНИК!H:P,2,0)</f>
        <v>Южный ФО</v>
      </c>
    </row>
    <row r="3084" spans="1:11" x14ac:dyDescent="0.2">
      <c r="A3084" t="s">
        <v>649</v>
      </c>
      <c r="B3084" t="s">
        <v>646</v>
      </c>
      <c r="C3084" s="1" t="s">
        <v>114</v>
      </c>
      <c r="D3084" s="1" t="s">
        <v>116</v>
      </c>
      <c r="E3084" s="2"/>
      <c r="F3084" s="3"/>
      <c r="G3084" s="2"/>
      <c r="H3084" s="3">
        <v>1</v>
      </c>
      <c r="I3084" s="69" t="str">
        <f>VLOOKUP(C3084,СПРАВОЧНИК!B:D,2,0)</f>
        <v>США</v>
      </c>
      <c r="J3084" s="69" t="str">
        <f>VLOOKUP(C3084,СПРАВОЧНИК!B:D,3,0)</f>
        <v>ИНОМАРКИ</v>
      </c>
      <c r="K3084" s="69" t="str">
        <f>VLOOKUP(СВОД2023[[#This Row],[ФО]],СПРАВОЧНИК!H:P,2,0)</f>
        <v>Южный ФО</v>
      </c>
    </row>
    <row r="3085" spans="1:11" x14ac:dyDescent="0.2">
      <c r="A3085" t="s">
        <v>649</v>
      </c>
      <c r="B3085" t="s">
        <v>646</v>
      </c>
      <c r="C3085" s="1" t="s">
        <v>114</v>
      </c>
      <c r="D3085" s="1" t="s">
        <v>117</v>
      </c>
      <c r="E3085" s="2"/>
      <c r="F3085" s="3">
        <v>3</v>
      </c>
      <c r="G3085" s="2">
        <v>3</v>
      </c>
      <c r="H3085" s="3">
        <v>4</v>
      </c>
      <c r="I3085" s="69" t="str">
        <f>VLOOKUP(C3085,СПРАВОЧНИК!B:D,2,0)</f>
        <v>США</v>
      </c>
      <c r="J3085" s="69" t="str">
        <f>VLOOKUP(C3085,СПРАВОЧНИК!B:D,3,0)</f>
        <v>ИНОМАРКИ</v>
      </c>
      <c r="K3085" s="69" t="str">
        <f>VLOOKUP(СВОД2023[[#This Row],[ФО]],СПРАВОЧНИК!H:P,2,0)</f>
        <v>Южный ФО</v>
      </c>
    </row>
    <row r="3086" spans="1:11" x14ac:dyDescent="0.2">
      <c r="A3086" t="s">
        <v>649</v>
      </c>
      <c r="B3086" t="s">
        <v>646</v>
      </c>
      <c r="C3086" s="1" t="s">
        <v>114</v>
      </c>
      <c r="D3086" s="1" t="s">
        <v>118</v>
      </c>
      <c r="E3086" s="2">
        <v>14</v>
      </c>
      <c r="F3086" s="3"/>
      <c r="G3086" s="2">
        <v>100</v>
      </c>
      <c r="H3086" s="3"/>
      <c r="I3086" s="69" t="str">
        <f>VLOOKUP(C3086,СПРАВОЧНИК!B:D,2,0)</f>
        <v>США</v>
      </c>
      <c r="J3086" s="69" t="str">
        <f>VLOOKUP(C3086,СПРАВОЧНИК!B:D,3,0)</f>
        <v>ИНОМАРКИ</v>
      </c>
      <c r="K3086" s="69" t="str">
        <f>VLOOKUP(СВОД2023[[#This Row],[ФО]],СПРАВОЧНИК!H:P,2,0)</f>
        <v>Южный ФО</v>
      </c>
    </row>
    <row r="3087" spans="1:11" x14ac:dyDescent="0.2">
      <c r="A3087" t="s">
        <v>649</v>
      </c>
      <c r="B3087" t="s">
        <v>646</v>
      </c>
      <c r="C3087" s="1" t="s">
        <v>114</v>
      </c>
      <c r="D3087" s="1" t="s">
        <v>119</v>
      </c>
      <c r="E3087" s="2">
        <v>7</v>
      </c>
      <c r="F3087" s="3"/>
      <c r="G3087" s="2">
        <v>20</v>
      </c>
      <c r="H3087" s="3"/>
      <c r="I3087" s="69" t="str">
        <f>VLOOKUP(C3087,СПРАВОЧНИК!B:D,2,0)</f>
        <v>США</v>
      </c>
      <c r="J3087" s="69" t="str">
        <f>VLOOKUP(C3087,СПРАВОЧНИК!B:D,3,0)</f>
        <v>ИНОМАРКИ</v>
      </c>
      <c r="K3087" s="69" t="str">
        <f>VLOOKUP(СВОД2023[[#This Row],[ФО]],СПРАВОЧНИК!H:P,2,0)</f>
        <v>Южный ФО</v>
      </c>
    </row>
    <row r="3088" spans="1:11" x14ac:dyDescent="0.2">
      <c r="A3088" t="s">
        <v>649</v>
      </c>
      <c r="B3088" t="s">
        <v>646</v>
      </c>
      <c r="C3088" s="1" t="s">
        <v>114</v>
      </c>
      <c r="D3088" s="1" t="s">
        <v>121</v>
      </c>
      <c r="E3088" s="2">
        <v>3</v>
      </c>
      <c r="F3088" s="3">
        <v>15</v>
      </c>
      <c r="G3088" s="2">
        <v>50</v>
      </c>
      <c r="H3088" s="3">
        <v>90</v>
      </c>
      <c r="I3088" s="69" t="str">
        <f>VLOOKUP(C3088,СПРАВОЧНИК!B:D,2,0)</f>
        <v>США</v>
      </c>
      <c r="J3088" s="69" t="str">
        <f>VLOOKUP(C3088,СПРАВОЧНИК!B:D,3,0)</f>
        <v>ИНОМАРКИ</v>
      </c>
      <c r="K3088" s="69" t="str">
        <f>VLOOKUP(СВОД2023[[#This Row],[ФО]],СПРАВОЧНИК!H:P,2,0)</f>
        <v>Южный ФО</v>
      </c>
    </row>
    <row r="3089" spans="1:11" x14ac:dyDescent="0.2">
      <c r="A3089" t="s">
        <v>649</v>
      </c>
      <c r="B3089" t="s">
        <v>646</v>
      </c>
      <c r="C3089" s="1" t="s">
        <v>114</v>
      </c>
      <c r="D3089" s="1" t="s">
        <v>122</v>
      </c>
      <c r="E3089" s="2"/>
      <c r="F3089" s="3"/>
      <c r="G3089" s="2">
        <v>1</v>
      </c>
      <c r="H3089" s="3"/>
      <c r="I3089" s="69" t="str">
        <f>VLOOKUP(C3089,СПРАВОЧНИК!B:D,2,0)</f>
        <v>США</v>
      </c>
      <c r="J3089" s="69" t="str">
        <f>VLOOKUP(C3089,СПРАВОЧНИК!B:D,3,0)</f>
        <v>ИНОМАРКИ</v>
      </c>
      <c r="K3089" s="69" t="str">
        <f>VLOOKUP(СВОД2023[[#This Row],[ФО]],СПРАВОЧНИК!H:P,2,0)</f>
        <v>Южный ФО</v>
      </c>
    </row>
    <row r="3090" spans="1:11" x14ac:dyDescent="0.2">
      <c r="A3090" t="s">
        <v>649</v>
      </c>
      <c r="B3090" t="s">
        <v>646</v>
      </c>
      <c r="C3090" s="1" t="s">
        <v>114</v>
      </c>
      <c r="D3090" s="1" t="s">
        <v>124</v>
      </c>
      <c r="E3090" s="2">
        <v>3</v>
      </c>
      <c r="F3090" s="3">
        <v>10</v>
      </c>
      <c r="G3090" s="2">
        <v>34</v>
      </c>
      <c r="H3090" s="3">
        <v>142</v>
      </c>
      <c r="I3090" s="69" t="str">
        <f>VLOOKUP(C3090,СПРАВОЧНИК!B:D,2,0)</f>
        <v>США</v>
      </c>
      <c r="J3090" s="69" t="str">
        <f>VLOOKUP(C3090,СПРАВОЧНИК!B:D,3,0)</f>
        <v>ИНОМАРКИ</v>
      </c>
      <c r="K3090" s="69" t="str">
        <f>VLOOKUP(СВОД2023[[#This Row],[ФО]],СПРАВОЧНИК!H:P,2,0)</f>
        <v>Южный ФО</v>
      </c>
    </row>
    <row r="3091" spans="1:11" x14ac:dyDescent="0.2">
      <c r="A3091" t="s">
        <v>649</v>
      </c>
      <c r="B3091" t="s">
        <v>646</v>
      </c>
      <c r="C3091" s="1" t="s">
        <v>114</v>
      </c>
      <c r="D3091" s="1" t="s">
        <v>125</v>
      </c>
      <c r="E3091" s="2"/>
      <c r="F3091" s="3"/>
      <c r="G3091" s="2">
        <v>1</v>
      </c>
      <c r="H3091" s="3">
        <v>1</v>
      </c>
      <c r="I3091" s="69" t="str">
        <f>VLOOKUP(C3091,СПРАВОЧНИК!B:D,2,0)</f>
        <v>США</v>
      </c>
      <c r="J3091" s="69" t="str">
        <f>VLOOKUP(C3091,СПРАВОЧНИК!B:D,3,0)</f>
        <v>ИНОМАРКИ</v>
      </c>
      <c r="K3091" s="69" t="str">
        <f>VLOOKUP(СВОД2023[[#This Row],[ФО]],СПРАВОЧНИК!H:P,2,0)</f>
        <v>Южный ФО</v>
      </c>
    </row>
    <row r="3092" spans="1:11" x14ac:dyDescent="0.2">
      <c r="A3092" t="s">
        <v>649</v>
      </c>
      <c r="B3092" t="s">
        <v>646</v>
      </c>
      <c r="C3092" s="1" t="s">
        <v>114</v>
      </c>
      <c r="D3092" s="1" t="s">
        <v>127</v>
      </c>
      <c r="E3092" s="2"/>
      <c r="F3092" s="3"/>
      <c r="G3092" s="2">
        <v>1</v>
      </c>
      <c r="H3092" s="3"/>
      <c r="I3092" s="69" t="str">
        <f>VLOOKUP(C3092,СПРАВОЧНИК!B:D,2,0)</f>
        <v>США</v>
      </c>
      <c r="J3092" s="69" t="str">
        <f>VLOOKUP(C3092,СПРАВОЧНИК!B:D,3,0)</f>
        <v>ИНОМАРКИ</v>
      </c>
      <c r="K3092" s="69" t="str">
        <f>VLOOKUP(СВОД2023[[#This Row],[ФО]],СПРАВОЧНИК!H:P,2,0)</f>
        <v>Южный ФО</v>
      </c>
    </row>
    <row r="3093" spans="1:11" x14ac:dyDescent="0.2">
      <c r="A3093" t="s">
        <v>649</v>
      </c>
      <c r="B3093" t="s">
        <v>646</v>
      </c>
      <c r="C3093" s="1" t="s">
        <v>114</v>
      </c>
      <c r="D3093" s="1" t="s">
        <v>712</v>
      </c>
      <c r="E3093" s="2">
        <v>1</v>
      </c>
      <c r="F3093" s="3"/>
      <c r="G3093" s="2">
        <v>1</v>
      </c>
      <c r="H3093" s="3"/>
      <c r="I3093" s="69" t="str">
        <f>VLOOKUP(C3093,СПРАВОЧНИК!B:D,2,0)</f>
        <v>США</v>
      </c>
      <c r="J3093" s="69" t="str">
        <f>VLOOKUP(C3093,СПРАВОЧНИК!B:D,3,0)</f>
        <v>ИНОМАРКИ</v>
      </c>
      <c r="K3093" s="69" t="str">
        <f>VLOOKUP(СВОД2023[[#This Row],[ФО]],СПРАВОЧНИК!H:P,2,0)</f>
        <v>Южный ФО</v>
      </c>
    </row>
    <row r="3094" spans="1:11" x14ac:dyDescent="0.2">
      <c r="A3094" t="s">
        <v>649</v>
      </c>
      <c r="B3094" t="s">
        <v>646</v>
      </c>
      <c r="C3094" s="1" t="s">
        <v>114</v>
      </c>
      <c r="D3094" s="1" t="s">
        <v>128</v>
      </c>
      <c r="E3094" s="2">
        <v>1</v>
      </c>
      <c r="F3094" s="3">
        <v>2</v>
      </c>
      <c r="G3094" s="2">
        <v>4</v>
      </c>
      <c r="H3094" s="3">
        <v>19</v>
      </c>
      <c r="I3094" s="69" t="str">
        <f>VLOOKUP(C3094,СПРАВОЧНИК!B:D,2,0)</f>
        <v>США</v>
      </c>
      <c r="J3094" s="69" t="str">
        <f>VLOOKUP(C3094,СПРАВОЧНИК!B:D,3,0)</f>
        <v>ИНОМАРКИ</v>
      </c>
      <c r="K3094" s="69" t="str">
        <f>VLOOKUP(СВОД2023[[#This Row],[ФО]],СПРАВОЧНИК!H:P,2,0)</f>
        <v>Южный ФО</v>
      </c>
    </row>
    <row r="3095" spans="1:11" x14ac:dyDescent="0.2">
      <c r="A3095" t="s">
        <v>649</v>
      </c>
      <c r="B3095" t="s">
        <v>646</v>
      </c>
      <c r="C3095" s="1" t="s">
        <v>114</v>
      </c>
      <c r="D3095" s="1" t="s">
        <v>130</v>
      </c>
      <c r="E3095" s="2">
        <v>5</v>
      </c>
      <c r="F3095" s="3"/>
      <c r="G3095" s="2">
        <v>20</v>
      </c>
      <c r="H3095" s="3">
        <v>3</v>
      </c>
      <c r="I3095" s="69" t="str">
        <f>VLOOKUP(C3095,СПРАВОЧНИК!B:D,2,0)</f>
        <v>США</v>
      </c>
      <c r="J3095" s="69" t="str">
        <f>VLOOKUP(C3095,СПРАВОЧНИК!B:D,3,0)</f>
        <v>ИНОМАРКИ</v>
      </c>
      <c r="K3095" s="69" t="str">
        <f>VLOOKUP(СВОД2023[[#This Row],[ФО]],СПРАВОЧНИК!H:P,2,0)</f>
        <v>Южный ФО</v>
      </c>
    </row>
    <row r="3096" spans="1:11" x14ac:dyDescent="0.2">
      <c r="A3096" t="s">
        <v>649</v>
      </c>
      <c r="B3096" t="s">
        <v>646</v>
      </c>
      <c r="C3096" s="1" t="s">
        <v>114</v>
      </c>
      <c r="D3096" s="1" t="s">
        <v>131</v>
      </c>
      <c r="E3096" s="2"/>
      <c r="F3096" s="3"/>
      <c r="G3096" s="2">
        <v>1</v>
      </c>
      <c r="H3096" s="3"/>
      <c r="I3096" s="69" t="str">
        <f>VLOOKUP(C3096,СПРАВОЧНИК!B:D,2,0)</f>
        <v>США</v>
      </c>
      <c r="J3096" s="69" t="str">
        <f>VLOOKUP(C3096,СПРАВОЧНИК!B:D,3,0)</f>
        <v>ИНОМАРКИ</v>
      </c>
      <c r="K3096" s="69" t="str">
        <f>VLOOKUP(СВОД2023[[#This Row],[ФО]],СПРАВОЧНИК!H:P,2,0)</f>
        <v>Южный ФО</v>
      </c>
    </row>
    <row r="3097" spans="1:11" x14ac:dyDescent="0.2">
      <c r="A3097" t="s">
        <v>649</v>
      </c>
      <c r="B3097" t="s">
        <v>646</v>
      </c>
      <c r="C3097" s="1" t="s">
        <v>114</v>
      </c>
      <c r="D3097" s="1" t="s">
        <v>132</v>
      </c>
      <c r="E3097" s="2"/>
      <c r="F3097" s="3">
        <v>2</v>
      </c>
      <c r="G3097" s="2">
        <v>1</v>
      </c>
      <c r="H3097" s="3">
        <v>7</v>
      </c>
      <c r="I3097" s="69" t="str">
        <f>VLOOKUP(C3097,СПРАВОЧНИК!B:D,2,0)</f>
        <v>США</v>
      </c>
      <c r="J3097" s="69" t="str">
        <f>VLOOKUP(C3097,СПРАВОЧНИК!B:D,3,0)</f>
        <v>ИНОМАРКИ</v>
      </c>
      <c r="K3097" s="69" t="str">
        <f>VLOOKUP(СВОД2023[[#This Row],[ФО]],СПРАВОЧНИК!H:P,2,0)</f>
        <v>Южный ФО</v>
      </c>
    </row>
    <row r="3098" spans="1:11" x14ac:dyDescent="0.2">
      <c r="A3098" t="s">
        <v>649</v>
      </c>
      <c r="B3098" t="s">
        <v>646</v>
      </c>
      <c r="C3098" s="1" t="s">
        <v>114</v>
      </c>
      <c r="D3098" s="1" t="s">
        <v>133</v>
      </c>
      <c r="E3098" s="2"/>
      <c r="F3098" s="3"/>
      <c r="G3098" s="2">
        <v>1</v>
      </c>
      <c r="H3098" s="3">
        <v>1</v>
      </c>
      <c r="I3098" s="69" t="str">
        <f>VLOOKUP(C3098,СПРАВОЧНИК!B:D,2,0)</f>
        <v>США</v>
      </c>
      <c r="J3098" s="69" t="str">
        <f>VLOOKUP(C3098,СПРАВОЧНИК!B:D,3,0)</f>
        <v>ИНОМАРКИ</v>
      </c>
      <c r="K3098" s="69" t="str">
        <f>VLOOKUP(СВОД2023[[#This Row],[ФО]],СПРАВОЧНИК!H:P,2,0)</f>
        <v>Южный ФО</v>
      </c>
    </row>
    <row r="3099" spans="1:11" x14ac:dyDescent="0.2">
      <c r="A3099" t="s">
        <v>649</v>
      </c>
      <c r="B3099" t="s">
        <v>646</v>
      </c>
      <c r="C3099" s="1" t="s">
        <v>136</v>
      </c>
      <c r="D3099" s="1" t="s">
        <v>137</v>
      </c>
      <c r="E3099" s="2"/>
      <c r="F3099" s="3">
        <v>1</v>
      </c>
      <c r="G3099" s="2">
        <v>1</v>
      </c>
      <c r="H3099" s="3">
        <v>1</v>
      </c>
      <c r="I3099" s="69" t="str">
        <f>VLOOKUP(C3099,СПРАВОЧНИК!B:D,2,0)</f>
        <v>ЕВРОПА</v>
      </c>
      <c r="J3099" s="69" t="str">
        <f>VLOOKUP(C3099,СПРАВОЧНИК!B:D,3,0)</f>
        <v>ИНОМАРКИ</v>
      </c>
      <c r="K3099" s="69" t="str">
        <f>VLOOKUP(СВОД2023[[#This Row],[ФО]],СПРАВОЧНИК!H:P,2,0)</f>
        <v>Южный ФО</v>
      </c>
    </row>
    <row r="3100" spans="1:11" x14ac:dyDescent="0.2">
      <c r="A3100" t="s">
        <v>649</v>
      </c>
      <c r="B3100" t="s">
        <v>646</v>
      </c>
      <c r="C3100" s="1" t="s">
        <v>136</v>
      </c>
      <c r="D3100" s="1" t="s">
        <v>138</v>
      </c>
      <c r="E3100" s="2">
        <v>1</v>
      </c>
      <c r="F3100" s="3">
        <v>1</v>
      </c>
      <c r="G3100" s="2">
        <v>1</v>
      </c>
      <c r="H3100" s="3">
        <v>8</v>
      </c>
      <c r="I3100" s="69" t="str">
        <f>VLOOKUP(C3100,СПРАВОЧНИК!B:D,2,0)</f>
        <v>ЕВРОПА</v>
      </c>
      <c r="J3100" s="69" t="str">
        <f>VLOOKUP(C3100,СПРАВОЧНИК!B:D,3,0)</f>
        <v>ИНОМАРКИ</v>
      </c>
      <c r="K3100" s="69" t="str">
        <f>VLOOKUP(СВОД2023[[#This Row],[ФО]],СПРАВОЧНИК!H:P,2,0)</f>
        <v>Южный ФО</v>
      </c>
    </row>
    <row r="3101" spans="1:11" x14ac:dyDescent="0.2">
      <c r="A3101" t="s">
        <v>649</v>
      </c>
      <c r="B3101" t="s">
        <v>646</v>
      </c>
      <c r="C3101" s="1" t="s">
        <v>136</v>
      </c>
      <c r="D3101" s="1" t="s">
        <v>139</v>
      </c>
      <c r="E3101" s="2">
        <v>1</v>
      </c>
      <c r="F3101" s="3"/>
      <c r="G3101" s="2">
        <v>13</v>
      </c>
      <c r="H3101" s="3">
        <v>2</v>
      </c>
      <c r="I3101" s="69" t="str">
        <f>VLOOKUP(C3101,СПРАВОЧНИК!B:D,2,0)</f>
        <v>ЕВРОПА</v>
      </c>
      <c r="J3101" s="69" t="str">
        <f>VLOOKUP(C3101,СПРАВОЧНИК!B:D,3,0)</f>
        <v>ИНОМАРКИ</v>
      </c>
      <c r="K3101" s="69" t="str">
        <f>VLOOKUP(СВОД2023[[#This Row],[ФО]],СПРАВОЧНИК!H:P,2,0)</f>
        <v>Южный ФО</v>
      </c>
    </row>
    <row r="3102" spans="1:11" x14ac:dyDescent="0.2">
      <c r="A3102" t="s">
        <v>649</v>
      </c>
      <c r="B3102" t="s">
        <v>646</v>
      </c>
      <c r="C3102" s="1" t="s">
        <v>143</v>
      </c>
      <c r="D3102" s="1" t="s">
        <v>144</v>
      </c>
      <c r="E3102" s="2">
        <v>1</v>
      </c>
      <c r="F3102" s="3"/>
      <c r="G3102" s="2">
        <v>2</v>
      </c>
      <c r="H3102" s="3"/>
      <c r="I3102" s="69" t="str">
        <f>VLOOKUP(C3102,СПРАВОЧНИК!B:D,2,0)</f>
        <v>ЕВРОПА</v>
      </c>
      <c r="J3102" s="69" t="str">
        <f>VLOOKUP(C3102,СПРАВОЧНИК!B:D,3,0)</f>
        <v>ИНОМАРКИ</v>
      </c>
      <c r="K3102" s="69" t="str">
        <f>VLOOKUP(СВОД2023[[#This Row],[ФО]],СПРАВОЧНИК!H:P,2,0)</f>
        <v>Южный ФО</v>
      </c>
    </row>
    <row r="3103" spans="1:11" x14ac:dyDescent="0.2">
      <c r="A3103" t="s">
        <v>649</v>
      </c>
      <c r="B3103" t="s">
        <v>646</v>
      </c>
      <c r="C3103" s="1" t="s">
        <v>145</v>
      </c>
      <c r="D3103" s="1" t="s">
        <v>146</v>
      </c>
      <c r="E3103" s="2"/>
      <c r="F3103" s="3"/>
      <c r="G3103" s="2">
        <v>1</v>
      </c>
      <c r="H3103" s="3"/>
      <c r="I3103" s="69" t="str">
        <f>VLOOKUP(C3103,СПРАВОЧНИК!B:D,2,0)</f>
        <v>КОРЕЯ</v>
      </c>
      <c r="J3103" s="69" t="str">
        <f>VLOOKUP(C3103,СПРАВОЧНИК!B:D,3,0)</f>
        <v>ИНОМАРКИ</v>
      </c>
      <c r="K3103" s="69" t="str">
        <f>VLOOKUP(СВОД2023[[#This Row],[ФО]],СПРАВОЧНИК!H:P,2,0)</f>
        <v>Южный ФО</v>
      </c>
    </row>
    <row r="3104" spans="1:11" x14ac:dyDescent="0.2">
      <c r="A3104" t="s">
        <v>649</v>
      </c>
      <c r="B3104" t="s">
        <v>646</v>
      </c>
      <c r="C3104" s="1" t="s">
        <v>147</v>
      </c>
      <c r="D3104" s="1" t="s">
        <v>148</v>
      </c>
      <c r="E3104" s="2"/>
      <c r="F3104" s="3"/>
      <c r="G3104" s="2">
        <v>1</v>
      </c>
      <c r="H3104" s="3"/>
      <c r="I3104" s="69" t="str">
        <f>VLOOKUP(C3104,СПРАВОЧНИК!B:D,2,0)</f>
        <v>ЯПОНИЯ</v>
      </c>
      <c r="J3104" s="69" t="str">
        <f>VLOOKUP(C3104,СПРАВОЧНИК!B:D,3,0)</f>
        <v>ИНОМАРКИ</v>
      </c>
      <c r="K3104" s="69" t="str">
        <f>VLOOKUP(СВОД2023[[#This Row],[ФО]],СПРАВОЧНИК!H:P,2,0)</f>
        <v>Южный ФО</v>
      </c>
    </row>
    <row r="3105" spans="1:11" x14ac:dyDescent="0.2">
      <c r="A3105" t="s">
        <v>649</v>
      </c>
      <c r="B3105" t="s">
        <v>646</v>
      </c>
      <c r="C3105" s="1" t="s">
        <v>147</v>
      </c>
      <c r="D3105" s="1" t="s">
        <v>149</v>
      </c>
      <c r="E3105" s="2"/>
      <c r="F3105" s="3"/>
      <c r="G3105" s="2">
        <v>1</v>
      </c>
      <c r="H3105" s="3"/>
      <c r="I3105" s="69" t="str">
        <f>VLOOKUP(C3105,СПРАВОЧНИК!B:D,2,0)</f>
        <v>ЯПОНИЯ</v>
      </c>
      <c r="J3105" s="69" t="str">
        <f>VLOOKUP(C3105,СПРАВОЧНИК!B:D,3,0)</f>
        <v>ИНОМАРКИ</v>
      </c>
      <c r="K3105" s="69" t="str">
        <f>VLOOKUP(СВОД2023[[#This Row],[ФО]],СПРАВОЧНИК!H:P,2,0)</f>
        <v>Южный ФО</v>
      </c>
    </row>
    <row r="3106" spans="1:11" x14ac:dyDescent="0.2">
      <c r="A3106" t="s">
        <v>649</v>
      </c>
      <c r="B3106" t="s">
        <v>646</v>
      </c>
      <c r="C3106" s="1" t="s">
        <v>147</v>
      </c>
      <c r="D3106" s="1" t="s">
        <v>153</v>
      </c>
      <c r="E3106" s="2"/>
      <c r="F3106" s="3"/>
      <c r="G3106" s="2"/>
      <c r="H3106" s="3">
        <v>2</v>
      </c>
      <c r="I3106" s="69" t="str">
        <f>VLOOKUP(C3106,СПРАВОЧНИК!B:D,2,0)</f>
        <v>ЯПОНИЯ</v>
      </c>
      <c r="J3106" s="69" t="str">
        <f>VLOOKUP(C3106,СПРАВОЧНИК!B:D,3,0)</f>
        <v>ИНОМАРКИ</v>
      </c>
      <c r="K3106" s="69" t="str">
        <f>VLOOKUP(СВОД2023[[#This Row],[ФО]],СПРАВОЧНИК!H:P,2,0)</f>
        <v>Южный ФО</v>
      </c>
    </row>
    <row r="3107" spans="1:11" x14ac:dyDescent="0.2">
      <c r="A3107" t="s">
        <v>649</v>
      </c>
      <c r="B3107" t="s">
        <v>646</v>
      </c>
      <c r="C3107" s="1" t="s">
        <v>156</v>
      </c>
      <c r="D3107" s="1" t="s">
        <v>157</v>
      </c>
      <c r="E3107" s="2"/>
      <c r="F3107" s="3">
        <v>3</v>
      </c>
      <c r="G3107" s="2">
        <v>5</v>
      </c>
      <c r="H3107" s="3">
        <v>13</v>
      </c>
      <c r="I3107" s="69" t="str">
        <f>VLOOKUP(C3107,СПРАВОЧНИК!B:D,2,0)</f>
        <v>КИТАЙ</v>
      </c>
      <c r="J3107" s="69" t="str">
        <f>VLOOKUP(C3107,СПРАВОЧНИК!B:D,3,0)</f>
        <v>ИНОМАРКИ</v>
      </c>
      <c r="K3107" s="69" t="str">
        <f>VLOOKUP(СВОД2023[[#This Row],[ФО]],СПРАВОЧНИК!H:P,2,0)</f>
        <v>Южный ФО</v>
      </c>
    </row>
    <row r="3108" spans="1:11" x14ac:dyDescent="0.2">
      <c r="A3108" t="s">
        <v>649</v>
      </c>
      <c r="B3108" t="s">
        <v>646</v>
      </c>
      <c r="C3108" s="1" t="s">
        <v>158</v>
      </c>
      <c r="D3108" s="1" t="s">
        <v>159</v>
      </c>
      <c r="E3108" s="2">
        <v>1</v>
      </c>
      <c r="F3108" s="3"/>
      <c r="G3108" s="2">
        <v>1</v>
      </c>
      <c r="H3108" s="3"/>
      <c r="I3108" s="69" t="str">
        <f>VLOOKUP(C3108,СПРАВОЧНИК!B:D,2,0)</f>
        <v>США</v>
      </c>
      <c r="J3108" s="69" t="str">
        <f>VLOOKUP(C3108,СПРАВОЧНИК!B:D,3,0)</f>
        <v>ИНОМАРКИ</v>
      </c>
      <c r="K3108" s="69" t="str">
        <f>VLOOKUP(СВОД2023[[#This Row],[ФО]],СПРАВОЧНИК!H:P,2,0)</f>
        <v>Южный ФО</v>
      </c>
    </row>
    <row r="3109" spans="1:11" x14ac:dyDescent="0.2">
      <c r="A3109" t="s">
        <v>649</v>
      </c>
      <c r="B3109" t="s">
        <v>646</v>
      </c>
      <c r="C3109" s="1" t="s">
        <v>158</v>
      </c>
      <c r="D3109" s="1" t="s">
        <v>160</v>
      </c>
      <c r="E3109" s="2">
        <v>2</v>
      </c>
      <c r="F3109" s="3">
        <v>5</v>
      </c>
      <c r="G3109" s="2">
        <v>9</v>
      </c>
      <c r="H3109" s="3">
        <v>10</v>
      </c>
      <c r="I3109" s="69" t="str">
        <f>VLOOKUP(C3109,СПРАВОЧНИК!B:D,2,0)</f>
        <v>США</v>
      </c>
      <c r="J3109" s="69" t="str">
        <f>VLOOKUP(C3109,СПРАВОЧНИК!B:D,3,0)</f>
        <v>ИНОМАРКИ</v>
      </c>
      <c r="K3109" s="69" t="str">
        <f>VLOOKUP(СВОД2023[[#This Row],[ФО]],СПРАВОЧНИК!H:P,2,0)</f>
        <v>Южный ФО</v>
      </c>
    </row>
    <row r="3110" spans="1:11" x14ac:dyDescent="0.2">
      <c r="A3110" t="s">
        <v>649</v>
      </c>
      <c r="B3110" t="s">
        <v>646</v>
      </c>
      <c r="C3110" s="1" t="s">
        <v>158</v>
      </c>
      <c r="D3110" s="1" t="s">
        <v>161</v>
      </c>
      <c r="E3110" s="2">
        <v>3</v>
      </c>
      <c r="F3110" s="3"/>
      <c r="G3110" s="2">
        <v>4</v>
      </c>
      <c r="H3110" s="3"/>
      <c r="I3110" s="69" t="str">
        <f>VLOOKUP(C3110,СПРАВОЧНИК!B:D,2,0)</f>
        <v>США</v>
      </c>
      <c r="J3110" s="69" t="str">
        <f>VLOOKUP(C3110,СПРАВОЧНИК!B:D,3,0)</f>
        <v>ИНОМАРКИ</v>
      </c>
      <c r="K3110" s="69" t="str">
        <f>VLOOKUP(СВОД2023[[#This Row],[ФО]],СПРАВОЧНИК!H:P,2,0)</f>
        <v>Южный ФО</v>
      </c>
    </row>
    <row r="3111" spans="1:11" x14ac:dyDescent="0.2">
      <c r="A3111" t="s">
        <v>649</v>
      </c>
      <c r="B3111" t="s">
        <v>646</v>
      </c>
      <c r="C3111" s="1" t="s">
        <v>171</v>
      </c>
      <c r="D3111" s="1" t="s">
        <v>172</v>
      </c>
      <c r="E3111" s="2">
        <v>15</v>
      </c>
      <c r="F3111" s="3"/>
      <c r="G3111" s="2">
        <v>47</v>
      </c>
      <c r="H3111" s="3"/>
      <c r="I3111" s="69" t="str">
        <f>VLOOKUP(C3111,СПРАВОЧНИК!B:D,2,0)</f>
        <v>РОССИЯ</v>
      </c>
      <c r="J3111" s="69" t="str">
        <f>VLOOKUP(C3111,СПРАВОЧНИК!B:D,3,0)</f>
        <v>ОТЕЧЕСТВЕННЫЕ</v>
      </c>
      <c r="K3111" s="69" t="str">
        <f>VLOOKUP(СВОД2023[[#This Row],[ФО]],СПРАВОЧНИК!H:P,2,0)</f>
        <v>Южный ФО</v>
      </c>
    </row>
    <row r="3112" spans="1:11" x14ac:dyDescent="0.2">
      <c r="A3112" t="s">
        <v>649</v>
      </c>
      <c r="B3112" t="s">
        <v>646</v>
      </c>
      <c r="C3112" s="1" t="s">
        <v>171</v>
      </c>
      <c r="D3112" s="1" t="s">
        <v>173</v>
      </c>
      <c r="E3112" s="2">
        <v>5</v>
      </c>
      <c r="F3112" s="3"/>
      <c r="G3112" s="2">
        <v>22</v>
      </c>
      <c r="H3112" s="3"/>
      <c r="I3112" s="69" t="str">
        <f>VLOOKUP(C3112,СПРАВОЧНИК!B:D,2,0)</f>
        <v>РОССИЯ</v>
      </c>
      <c r="J3112" s="69" t="str">
        <f>VLOOKUP(C3112,СПРАВОЧНИК!B:D,3,0)</f>
        <v>ОТЕЧЕСТВЕННЫЕ</v>
      </c>
      <c r="K3112" s="69" t="str">
        <f>VLOOKUP(СВОД2023[[#This Row],[ФО]],СПРАВОЧНИК!H:P,2,0)</f>
        <v>Южный ФО</v>
      </c>
    </row>
    <row r="3113" spans="1:11" x14ac:dyDescent="0.2">
      <c r="A3113" t="s">
        <v>649</v>
      </c>
      <c r="B3113" t="s">
        <v>646</v>
      </c>
      <c r="C3113" s="1" t="s">
        <v>174</v>
      </c>
      <c r="D3113" s="1" t="s">
        <v>175</v>
      </c>
      <c r="E3113" s="2">
        <v>99</v>
      </c>
      <c r="F3113" s="3">
        <v>31</v>
      </c>
      <c r="G3113" s="2">
        <v>619</v>
      </c>
      <c r="H3113" s="3">
        <v>52</v>
      </c>
      <c r="I3113" s="69" t="str">
        <f>VLOOKUP(C3113,СПРАВОЧНИК!B:D,2,0)</f>
        <v>КИТАЙ</v>
      </c>
      <c r="J3113" s="69" t="str">
        <f>VLOOKUP(C3113,СПРАВОЧНИК!B:D,3,0)</f>
        <v>ИНОМАРКИ</v>
      </c>
      <c r="K3113" s="69" t="str">
        <f>VLOOKUP(СВОД2023[[#This Row],[ФО]],СПРАВОЧНИК!H:P,2,0)</f>
        <v>Южный ФО</v>
      </c>
    </row>
    <row r="3114" spans="1:11" x14ac:dyDescent="0.2">
      <c r="A3114" t="s">
        <v>649</v>
      </c>
      <c r="B3114" t="s">
        <v>646</v>
      </c>
      <c r="C3114" s="1" t="s">
        <v>174</v>
      </c>
      <c r="D3114" s="1" t="s">
        <v>176</v>
      </c>
      <c r="E3114" s="2">
        <v>93</v>
      </c>
      <c r="F3114" s="3">
        <v>32</v>
      </c>
      <c r="G3114" s="2">
        <v>643</v>
      </c>
      <c r="H3114" s="3">
        <v>130</v>
      </c>
      <c r="I3114" s="69" t="str">
        <f>VLOOKUP(C3114,СПРАВОЧНИК!B:D,2,0)</f>
        <v>КИТАЙ</v>
      </c>
      <c r="J3114" s="69" t="str">
        <f>VLOOKUP(C3114,СПРАВОЧНИК!B:D,3,0)</f>
        <v>ИНОМАРКИ</v>
      </c>
      <c r="K3114" s="69" t="str">
        <f>VLOOKUP(СВОД2023[[#This Row],[ФО]],СПРАВОЧНИК!H:P,2,0)</f>
        <v>Южный ФО</v>
      </c>
    </row>
    <row r="3115" spans="1:11" x14ac:dyDescent="0.2">
      <c r="A3115" t="s">
        <v>649</v>
      </c>
      <c r="B3115" t="s">
        <v>646</v>
      </c>
      <c r="C3115" s="1" t="s">
        <v>174</v>
      </c>
      <c r="D3115" s="1" t="s">
        <v>177</v>
      </c>
      <c r="E3115" s="2">
        <v>32</v>
      </c>
      <c r="F3115" s="3">
        <v>22</v>
      </c>
      <c r="G3115" s="2">
        <v>365</v>
      </c>
      <c r="H3115" s="3">
        <v>74</v>
      </c>
      <c r="I3115" s="69" t="str">
        <f>VLOOKUP(C3115,СПРАВОЧНИК!B:D,2,0)</f>
        <v>КИТАЙ</v>
      </c>
      <c r="J3115" s="69" t="str">
        <f>VLOOKUP(C3115,СПРАВОЧНИК!B:D,3,0)</f>
        <v>ИНОМАРКИ</v>
      </c>
      <c r="K3115" s="69" t="str">
        <f>VLOOKUP(СВОД2023[[#This Row],[ФО]],СПРАВОЧНИК!H:P,2,0)</f>
        <v>Южный ФО</v>
      </c>
    </row>
    <row r="3116" spans="1:11" x14ac:dyDescent="0.2">
      <c r="A3116" t="s">
        <v>649</v>
      </c>
      <c r="B3116" t="s">
        <v>646</v>
      </c>
      <c r="C3116" s="1" t="s">
        <v>178</v>
      </c>
      <c r="D3116" s="1" t="s">
        <v>180</v>
      </c>
      <c r="E3116" s="2">
        <v>5</v>
      </c>
      <c r="F3116" s="3"/>
      <c r="G3116" s="2">
        <v>8</v>
      </c>
      <c r="H3116" s="3"/>
      <c r="I3116" s="69" t="str">
        <f>VLOOKUP(C3116,СПРАВОЧНИК!B:D,2,0)</f>
        <v>КИТАЙ</v>
      </c>
      <c r="J3116" s="69" t="str">
        <f>VLOOKUP(C3116,СПРАВОЧНИК!B:D,3,0)</f>
        <v>ИНОМАРКИ</v>
      </c>
      <c r="K3116" s="69" t="str">
        <f>VLOOKUP(СВОД2023[[#This Row],[ФО]],СПРАВОЧНИК!H:P,2,0)</f>
        <v>Южный ФО</v>
      </c>
    </row>
    <row r="3117" spans="1:11" x14ac:dyDescent="0.2">
      <c r="A3117" t="s">
        <v>649</v>
      </c>
      <c r="B3117" t="s">
        <v>646</v>
      </c>
      <c r="C3117" s="1" t="s">
        <v>178</v>
      </c>
      <c r="D3117" s="1" t="s">
        <v>181</v>
      </c>
      <c r="E3117" s="2">
        <v>14</v>
      </c>
      <c r="F3117" s="3"/>
      <c r="G3117" s="2">
        <v>75</v>
      </c>
      <c r="H3117" s="3"/>
      <c r="I3117" s="69" t="str">
        <f>VLOOKUP(C3117,СПРАВОЧНИК!B:D,2,0)</f>
        <v>КИТАЙ</v>
      </c>
      <c r="J3117" s="69" t="str">
        <f>VLOOKUP(C3117,СПРАВОЧНИК!B:D,3,0)</f>
        <v>ИНОМАРКИ</v>
      </c>
      <c r="K3117" s="69" t="str">
        <f>VLOOKUP(СВОД2023[[#This Row],[ФО]],СПРАВОЧНИК!H:P,2,0)</f>
        <v>Южный ФО</v>
      </c>
    </row>
    <row r="3118" spans="1:11" x14ac:dyDescent="0.2">
      <c r="A3118" t="s">
        <v>649</v>
      </c>
      <c r="B3118" t="s">
        <v>646</v>
      </c>
      <c r="C3118" s="1" t="s">
        <v>178</v>
      </c>
      <c r="D3118" s="1" t="s">
        <v>182</v>
      </c>
      <c r="E3118" s="2">
        <v>5</v>
      </c>
      <c r="F3118" s="3">
        <v>5</v>
      </c>
      <c r="G3118" s="2">
        <v>32</v>
      </c>
      <c r="H3118" s="3">
        <v>12</v>
      </c>
      <c r="I3118" s="69" t="str">
        <f>VLOOKUP(C3118,СПРАВОЧНИК!B:D,2,0)</f>
        <v>КИТАЙ</v>
      </c>
      <c r="J3118" s="69" t="str">
        <f>VLOOKUP(C3118,СПРАВОЧНИК!B:D,3,0)</f>
        <v>ИНОМАРКИ</v>
      </c>
      <c r="K3118" s="69" t="str">
        <f>VLOOKUP(СВОД2023[[#This Row],[ФО]],СПРАВОЧНИК!H:P,2,0)</f>
        <v>Южный ФО</v>
      </c>
    </row>
    <row r="3119" spans="1:11" x14ac:dyDescent="0.2">
      <c r="A3119" t="s">
        <v>649</v>
      </c>
      <c r="B3119" t="s">
        <v>646</v>
      </c>
      <c r="C3119" s="1" t="s">
        <v>178</v>
      </c>
      <c r="D3119" s="1" t="s">
        <v>183</v>
      </c>
      <c r="E3119" s="2"/>
      <c r="F3119" s="3">
        <v>2</v>
      </c>
      <c r="G3119" s="2"/>
      <c r="H3119" s="3">
        <v>13</v>
      </c>
      <c r="I3119" s="69" t="str">
        <f>VLOOKUP(C3119,СПРАВОЧНИК!B:D,2,0)</f>
        <v>КИТАЙ</v>
      </c>
      <c r="J3119" s="69" t="str">
        <f>VLOOKUP(C3119,СПРАВОЧНИК!B:D,3,0)</f>
        <v>ИНОМАРКИ</v>
      </c>
      <c r="K3119" s="69" t="str">
        <f>VLOOKUP(СВОД2023[[#This Row],[ФО]],СПРАВОЧНИК!H:P,2,0)</f>
        <v>Южный ФО</v>
      </c>
    </row>
    <row r="3120" spans="1:11" x14ac:dyDescent="0.2">
      <c r="A3120" t="s">
        <v>649</v>
      </c>
      <c r="B3120" t="s">
        <v>646</v>
      </c>
      <c r="C3120" s="1" t="s">
        <v>178</v>
      </c>
      <c r="D3120" s="1" t="s">
        <v>184</v>
      </c>
      <c r="E3120" s="2"/>
      <c r="F3120" s="3"/>
      <c r="G3120" s="2">
        <v>4</v>
      </c>
      <c r="H3120" s="3"/>
      <c r="I3120" s="69" t="str">
        <f>VLOOKUP(C3120,СПРАВОЧНИК!B:D,2,0)</f>
        <v>КИТАЙ</v>
      </c>
      <c r="J3120" s="69" t="str">
        <f>VLOOKUP(C3120,СПРАВОЧНИК!B:D,3,0)</f>
        <v>ИНОМАРКИ</v>
      </c>
      <c r="K3120" s="69" t="str">
        <f>VLOOKUP(СВОД2023[[#This Row],[ФО]],СПРАВОЧНИК!H:P,2,0)</f>
        <v>Южный ФО</v>
      </c>
    </row>
    <row r="3121" spans="1:11" x14ac:dyDescent="0.2">
      <c r="A3121" t="s">
        <v>649</v>
      </c>
      <c r="B3121" t="s">
        <v>646</v>
      </c>
      <c r="C3121" s="1" t="s">
        <v>185</v>
      </c>
      <c r="D3121" s="1" t="s">
        <v>188</v>
      </c>
      <c r="E3121" s="2"/>
      <c r="F3121" s="3"/>
      <c r="G3121" s="2">
        <v>1</v>
      </c>
      <c r="H3121" s="3"/>
      <c r="I3121" s="69" t="str">
        <f>VLOOKUP(C3121,СПРАВОЧНИК!B:D,2,0)</f>
        <v>ЕВРОПА</v>
      </c>
      <c r="J3121" s="69" t="str">
        <f>VLOOKUP(C3121,СПРАВОЧНИК!B:D,3,0)</f>
        <v>ИНОМАРКИ</v>
      </c>
      <c r="K3121" s="69" t="str">
        <f>VLOOKUP(СВОД2023[[#This Row],[ФО]],СПРАВОЧНИК!H:P,2,0)</f>
        <v>Южный ФО</v>
      </c>
    </row>
    <row r="3122" spans="1:11" x14ac:dyDescent="0.2">
      <c r="A3122" t="s">
        <v>649</v>
      </c>
      <c r="B3122" t="s">
        <v>646</v>
      </c>
      <c r="C3122" s="1" t="s">
        <v>185</v>
      </c>
      <c r="D3122" s="1" t="s">
        <v>190</v>
      </c>
      <c r="E3122" s="2">
        <v>1</v>
      </c>
      <c r="F3122" s="3"/>
      <c r="G3122" s="2">
        <v>1</v>
      </c>
      <c r="H3122" s="3"/>
      <c r="I3122" s="69" t="str">
        <f>VLOOKUP(C3122,СПРАВОЧНИК!B:D,2,0)</f>
        <v>ЕВРОПА</v>
      </c>
      <c r="J3122" s="69" t="str">
        <f>VLOOKUP(C3122,СПРАВОЧНИК!B:D,3,0)</f>
        <v>ИНОМАРКИ</v>
      </c>
      <c r="K3122" s="69" t="str">
        <f>VLOOKUP(СВОД2023[[#This Row],[ФО]],СПРАВОЧНИК!H:P,2,0)</f>
        <v>Южный ФО</v>
      </c>
    </row>
    <row r="3123" spans="1:11" x14ac:dyDescent="0.2">
      <c r="A3123" t="s">
        <v>649</v>
      </c>
      <c r="B3123" t="s">
        <v>646</v>
      </c>
      <c r="C3123" s="1" t="s">
        <v>192</v>
      </c>
      <c r="D3123" s="1" t="s">
        <v>193</v>
      </c>
      <c r="E3123" s="2"/>
      <c r="F3123" s="3"/>
      <c r="G3123" s="2">
        <v>3</v>
      </c>
      <c r="H3123" s="3">
        <v>1</v>
      </c>
      <c r="I3123" s="69" t="str">
        <f>VLOOKUP(C3123,СПРАВОЧНИК!B:D,2,0)</f>
        <v>ЕВРОПА</v>
      </c>
      <c r="J3123" s="69" t="str">
        <f>VLOOKUP(C3123,СПРАВОЧНИК!B:D,3,0)</f>
        <v>ИНОМАРКИ</v>
      </c>
      <c r="K3123" s="69" t="str">
        <f>VLOOKUP(СВОД2023[[#This Row],[ФО]],СПРАВОЧНИК!H:P,2,0)</f>
        <v>Южный ФО</v>
      </c>
    </row>
    <row r="3124" spans="1:11" x14ac:dyDescent="0.2">
      <c r="A3124" t="s">
        <v>649</v>
      </c>
      <c r="B3124" t="s">
        <v>646</v>
      </c>
      <c r="C3124" s="1" t="s">
        <v>196</v>
      </c>
      <c r="D3124" s="1" t="s">
        <v>197</v>
      </c>
      <c r="E3124" s="2">
        <v>1</v>
      </c>
      <c r="F3124" s="3"/>
      <c r="G3124" s="2">
        <v>11</v>
      </c>
      <c r="H3124" s="3"/>
      <c r="I3124" s="69" t="str">
        <f>VLOOKUP(C3124,СПРАВОЧНИК!B:D,2,0)</f>
        <v>США</v>
      </c>
      <c r="J3124" s="69" t="str">
        <f>VLOOKUP(C3124,СПРАВОЧНИК!B:D,3,0)</f>
        <v>ИНОМАРКИ</v>
      </c>
      <c r="K3124" s="69" t="str">
        <f>VLOOKUP(СВОД2023[[#This Row],[ФО]],СПРАВОЧНИК!H:P,2,0)</f>
        <v>Южный ФО</v>
      </c>
    </row>
    <row r="3125" spans="1:11" x14ac:dyDescent="0.2">
      <c r="A3125" t="s">
        <v>649</v>
      </c>
      <c r="B3125" t="s">
        <v>646</v>
      </c>
      <c r="C3125" s="1" t="s">
        <v>196</v>
      </c>
      <c r="D3125" s="1" t="s">
        <v>198</v>
      </c>
      <c r="E3125" s="2"/>
      <c r="F3125" s="3"/>
      <c r="G3125" s="2"/>
      <c r="H3125" s="3">
        <v>1</v>
      </c>
      <c r="I3125" s="69" t="str">
        <f>VLOOKUP(C3125,СПРАВОЧНИК!B:D,2,0)</f>
        <v>США</v>
      </c>
      <c r="J3125" s="69" t="str">
        <f>VLOOKUP(C3125,СПРАВОЧНИК!B:D,3,0)</f>
        <v>ИНОМАРКИ</v>
      </c>
      <c r="K3125" s="69" t="str">
        <f>VLOOKUP(СВОД2023[[#This Row],[ФО]],СПРАВОЧНИК!H:P,2,0)</f>
        <v>Южный ФО</v>
      </c>
    </row>
    <row r="3126" spans="1:11" x14ac:dyDescent="0.2">
      <c r="A3126" t="s">
        <v>649</v>
      </c>
      <c r="B3126" t="s">
        <v>646</v>
      </c>
      <c r="C3126" s="1" t="s">
        <v>196</v>
      </c>
      <c r="D3126" s="1" t="s">
        <v>199</v>
      </c>
      <c r="E3126" s="2"/>
      <c r="F3126" s="3">
        <v>1</v>
      </c>
      <c r="G3126" s="2">
        <v>3</v>
      </c>
      <c r="H3126" s="3">
        <v>1</v>
      </c>
      <c r="I3126" s="69" t="str">
        <f>VLOOKUP(C3126,СПРАВОЧНИК!B:D,2,0)</f>
        <v>США</v>
      </c>
      <c r="J3126" s="69" t="str">
        <f>VLOOKUP(C3126,СПРАВОЧНИК!B:D,3,0)</f>
        <v>ИНОМАРКИ</v>
      </c>
      <c r="K3126" s="69" t="str">
        <f>VLOOKUP(СВОД2023[[#This Row],[ФО]],СПРАВОЧНИК!H:P,2,0)</f>
        <v>Южный ФО</v>
      </c>
    </row>
    <row r="3127" spans="1:11" x14ac:dyDescent="0.2">
      <c r="A3127" t="s">
        <v>649</v>
      </c>
      <c r="B3127" t="s">
        <v>646</v>
      </c>
      <c r="C3127" s="1" t="s">
        <v>196</v>
      </c>
      <c r="D3127" s="1" t="s">
        <v>200</v>
      </c>
      <c r="E3127" s="2"/>
      <c r="F3127" s="3"/>
      <c r="G3127" s="2">
        <v>1</v>
      </c>
      <c r="H3127" s="3"/>
      <c r="I3127" s="69" t="str">
        <f>VLOOKUP(C3127,СПРАВОЧНИК!B:D,2,0)</f>
        <v>США</v>
      </c>
      <c r="J3127" s="69" t="str">
        <f>VLOOKUP(C3127,СПРАВОЧНИК!B:D,3,0)</f>
        <v>ИНОМАРКИ</v>
      </c>
      <c r="K3127" s="69" t="str">
        <f>VLOOKUP(СВОД2023[[#This Row],[ФО]],СПРАВОЧНИК!H:P,2,0)</f>
        <v>Южный ФО</v>
      </c>
    </row>
    <row r="3128" spans="1:11" x14ac:dyDescent="0.2">
      <c r="A3128" t="s">
        <v>649</v>
      </c>
      <c r="B3128" t="s">
        <v>646</v>
      </c>
      <c r="C3128" s="1" t="s">
        <v>196</v>
      </c>
      <c r="D3128" s="1" t="s">
        <v>201</v>
      </c>
      <c r="E3128" s="2">
        <v>1</v>
      </c>
      <c r="F3128" s="3"/>
      <c r="G3128" s="2">
        <v>3</v>
      </c>
      <c r="H3128" s="3">
        <v>1</v>
      </c>
      <c r="I3128" s="69" t="str">
        <f>VLOOKUP(C3128,СПРАВОЧНИК!B:D,2,0)</f>
        <v>США</v>
      </c>
      <c r="J3128" s="69" t="str">
        <f>VLOOKUP(C3128,СПРАВОЧНИК!B:D,3,0)</f>
        <v>ИНОМАРКИ</v>
      </c>
      <c r="K3128" s="69" t="str">
        <f>VLOOKUP(СВОД2023[[#This Row],[ФО]],СПРАВОЧНИК!H:P,2,0)</f>
        <v>Южный ФО</v>
      </c>
    </row>
    <row r="3129" spans="1:11" x14ac:dyDescent="0.2">
      <c r="A3129" t="s">
        <v>649</v>
      </c>
      <c r="B3129" t="s">
        <v>646</v>
      </c>
      <c r="C3129" s="1" t="s">
        <v>196</v>
      </c>
      <c r="D3129" s="1" t="s">
        <v>202</v>
      </c>
      <c r="E3129" s="2"/>
      <c r="F3129" s="3"/>
      <c r="G3129" s="2">
        <v>1</v>
      </c>
      <c r="H3129" s="3"/>
      <c r="I3129" s="69" t="str">
        <f>VLOOKUP(C3129,СПРАВОЧНИК!B:D,2,0)</f>
        <v>США</v>
      </c>
      <c r="J3129" s="69" t="str">
        <f>VLOOKUP(C3129,СПРАВОЧНИК!B:D,3,0)</f>
        <v>ИНОМАРКИ</v>
      </c>
      <c r="K3129" s="69" t="str">
        <f>VLOOKUP(СВОД2023[[#This Row],[ФО]],СПРАВОЧНИК!H:P,2,0)</f>
        <v>Южный ФО</v>
      </c>
    </row>
    <row r="3130" spans="1:11" x14ac:dyDescent="0.2">
      <c r="A3130" t="s">
        <v>649</v>
      </c>
      <c r="B3130" t="s">
        <v>646</v>
      </c>
      <c r="C3130" s="1" t="s">
        <v>196</v>
      </c>
      <c r="D3130" s="1" t="s">
        <v>203</v>
      </c>
      <c r="E3130" s="2"/>
      <c r="F3130" s="3"/>
      <c r="G3130" s="2"/>
      <c r="H3130" s="3">
        <v>1</v>
      </c>
      <c r="I3130" s="69" t="str">
        <f>VLOOKUP(C3130,СПРАВОЧНИК!B:D,2,0)</f>
        <v>США</v>
      </c>
      <c r="J3130" s="69" t="str">
        <f>VLOOKUP(C3130,СПРАВОЧНИК!B:D,3,0)</f>
        <v>ИНОМАРКИ</v>
      </c>
      <c r="K3130" s="69" t="str">
        <f>VLOOKUP(СВОД2023[[#This Row],[ФО]],СПРАВОЧНИК!H:P,2,0)</f>
        <v>Южный ФО</v>
      </c>
    </row>
    <row r="3131" spans="1:11" x14ac:dyDescent="0.2">
      <c r="A3131" t="s">
        <v>649</v>
      </c>
      <c r="B3131" t="s">
        <v>646</v>
      </c>
      <c r="C3131" s="1" t="s">
        <v>196</v>
      </c>
      <c r="D3131" s="1" t="s">
        <v>205</v>
      </c>
      <c r="E3131" s="2">
        <v>4</v>
      </c>
      <c r="F3131" s="3">
        <v>3</v>
      </c>
      <c r="G3131" s="2">
        <v>13</v>
      </c>
      <c r="H3131" s="3">
        <v>12</v>
      </c>
      <c r="I3131" s="69" t="str">
        <f>VLOOKUP(C3131,СПРАВОЧНИК!B:D,2,0)</f>
        <v>США</v>
      </c>
      <c r="J3131" s="69" t="str">
        <f>VLOOKUP(C3131,СПРАВОЧНИК!B:D,3,0)</f>
        <v>ИНОМАРКИ</v>
      </c>
      <c r="K3131" s="69" t="str">
        <f>VLOOKUP(СВОД2023[[#This Row],[ФО]],СПРАВОЧНИК!H:P,2,0)</f>
        <v>Южный ФО</v>
      </c>
    </row>
    <row r="3132" spans="1:11" x14ac:dyDescent="0.2">
      <c r="A3132" t="s">
        <v>649</v>
      </c>
      <c r="B3132" t="s">
        <v>646</v>
      </c>
      <c r="C3132" s="1" t="s">
        <v>196</v>
      </c>
      <c r="D3132" s="1" t="s">
        <v>206</v>
      </c>
      <c r="E3132" s="2">
        <v>1</v>
      </c>
      <c r="F3132" s="3"/>
      <c r="G3132" s="2">
        <v>1</v>
      </c>
      <c r="H3132" s="3"/>
      <c r="I3132" s="69" t="str">
        <f>VLOOKUP(C3132,СПРАВОЧНИК!B:D,2,0)</f>
        <v>США</v>
      </c>
      <c r="J3132" s="69" t="str">
        <f>VLOOKUP(C3132,СПРАВОЧНИК!B:D,3,0)</f>
        <v>ИНОМАРКИ</v>
      </c>
      <c r="K3132" s="69" t="str">
        <f>VLOOKUP(СВОД2023[[#This Row],[ФО]],СПРАВОЧНИК!H:P,2,0)</f>
        <v>Южный ФО</v>
      </c>
    </row>
    <row r="3133" spans="1:11" x14ac:dyDescent="0.2">
      <c r="A3133" t="s">
        <v>649</v>
      </c>
      <c r="B3133" t="s">
        <v>646</v>
      </c>
      <c r="C3133" s="1" t="s">
        <v>909</v>
      </c>
      <c r="D3133" s="1" t="s">
        <v>1006</v>
      </c>
      <c r="E3133" s="2"/>
      <c r="F3133" s="3"/>
      <c r="G3133" s="2">
        <v>2</v>
      </c>
      <c r="H3133" s="3"/>
      <c r="I3133" s="69" t="str">
        <f>VLOOKUP(C3133,СПРАВОЧНИК!B:D,2,0)</f>
        <v>КИТАЙ</v>
      </c>
      <c r="J3133" s="69" t="str">
        <f>VLOOKUP(C3133,СПРАВОЧНИК!B:D,3,0)</f>
        <v>ИНОМАРКИ</v>
      </c>
      <c r="K3133" s="69" t="str">
        <f>VLOOKUP(СВОД2023[[#This Row],[ФО]],СПРАВОЧНИК!H:P,2,0)</f>
        <v>Южный ФО</v>
      </c>
    </row>
    <row r="3134" spans="1:11" x14ac:dyDescent="0.2">
      <c r="A3134" t="s">
        <v>649</v>
      </c>
      <c r="B3134" t="s">
        <v>646</v>
      </c>
      <c r="C3134" s="1" t="s">
        <v>909</v>
      </c>
      <c r="D3134" s="1" t="s">
        <v>1007</v>
      </c>
      <c r="E3134" s="2"/>
      <c r="F3134" s="3"/>
      <c r="G3134" s="2">
        <v>1</v>
      </c>
      <c r="H3134" s="3"/>
      <c r="I3134" s="69" t="str">
        <f>VLOOKUP(C3134,СПРАВОЧНИК!B:D,2,0)</f>
        <v>КИТАЙ</v>
      </c>
      <c r="J3134" s="69" t="str">
        <f>VLOOKUP(C3134,СПРАВОЧНИК!B:D,3,0)</f>
        <v>ИНОМАРКИ</v>
      </c>
      <c r="K3134" s="69" t="str">
        <f>VLOOKUP(СВОД2023[[#This Row],[ФО]],СПРАВОЧНИК!H:P,2,0)</f>
        <v>Южный ФО</v>
      </c>
    </row>
    <row r="3135" spans="1:11" x14ac:dyDescent="0.2">
      <c r="A3135" t="s">
        <v>649</v>
      </c>
      <c r="B3135" t="s">
        <v>646</v>
      </c>
      <c r="C3135" s="1" t="s">
        <v>207</v>
      </c>
      <c r="D3135" s="1" t="s">
        <v>209</v>
      </c>
      <c r="E3135" s="2">
        <v>1</v>
      </c>
      <c r="F3135" s="3">
        <v>1</v>
      </c>
      <c r="G3135" s="2">
        <v>2</v>
      </c>
      <c r="H3135" s="3">
        <v>3</v>
      </c>
      <c r="I3135" s="69" t="str">
        <f>VLOOKUP(C3135,СПРАВОЧНИК!B:D,2,0)</f>
        <v>КИТАЙ</v>
      </c>
      <c r="J3135" s="69" t="str">
        <f>VLOOKUP(C3135,СПРАВОЧНИК!B:D,3,0)</f>
        <v>ИНОМАРКИ</v>
      </c>
      <c r="K3135" s="69" t="str">
        <f>VLOOKUP(СВОД2023[[#This Row],[ФО]],СПРАВОЧНИК!H:P,2,0)</f>
        <v>Южный ФО</v>
      </c>
    </row>
    <row r="3136" spans="1:11" x14ac:dyDescent="0.2">
      <c r="A3136" t="s">
        <v>649</v>
      </c>
      <c r="B3136" t="s">
        <v>646</v>
      </c>
      <c r="C3136" s="1" t="s">
        <v>207</v>
      </c>
      <c r="D3136" s="1" t="s">
        <v>210</v>
      </c>
      <c r="E3136" s="2">
        <v>9</v>
      </c>
      <c r="F3136" s="3"/>
      <c r="G3136" s="2">
        <v>14</v>
      </c>
      <c r="H3136" s="3"/>
      <c r="I3136" s="69" t="str">
        <f>VLOOKUP(C3136,СПРАВОЧНИК!B:D,2,0)</f>
        <v>КИТАЙ</v>
      </c>
      <c r="J3136" s="69" t="str">
        <f>VLOOKUP(C3136,СПРАВОЧНИК!B:D,3,0)</f>
        <v>ИНОМАРКИ</v>
      </c>
      <c r="K3136" s="69" t="str">
        <f>VLOOKUP(СВОД2023[[#This Row],[ФО]],СПРАВОЧНИК!H:P,2,0)</f>
        <v>Южный ФО</v>
      </c>
    </row>
    <row r="3137" spans="1:11" x14ac:dyDescent="0.2">
      <c r="A3137" t="s">
        <v>649</v>
      </c>
      <c r="B3137" t="s">
        <v>646</v>
      </c>
      <c r="C3137" s="1" t="s">
        <v>207</v>
      </c>
      <c r="D3137" s="1" t="s">
        <v>211</v>
      </c>
      <c r="E3137" s="2">
        <v>3</v>
      </c>
      <c r="F3137" s="3"/>
      <c r="G3137" s="2">
        <v>4</v>
      </c>
      <c r="H3137" s="3"/>
      <c r="I3137" s="69" t="str">
        <f>VLOOKUP(C3137,СПРАВОЧНИК!B:D,2,0)</f>
        <v>КИТАЙ</v>
      </c>
      <c r="J3137" s="69" t="str">
        <f>VLOOKUP(C3137,СПРАВОЧНИК!B:D,3,0)</f>
        <v>ИНОМАРКИ</v>
      </c>
      <c r="K3137" s="69" t="str">
        <f>VLOOKUP(СВОД2023[[#This Row],[ФО]],СПРАВОЧНИК!H:P,2,0)</f>
        <v>Южный ФО</v>
      </c>
    </row>
    <row r="3138" spans="1:11" x14ac:dyDescent="0.2">
      <c r="A3138" t="s">
        <v>649</v>
      </c>
      <c r="B3138" t="s">
        <v>646</v>
      </c>
      <c r="C3138" s="1" t="s">
        <v>207</v>
      </c>
      <c r="D3138" s="1" t="s">
        <v>212</v>
      </c>
      <c r="E3138" s="2"/>
      <c r="F3138" s="3"/>
      <c r="G3138" s="2">
        <v>1</v>
      </c>
      <c r="H3138" s="3"/>
      <c r="I3138" s="69" t="str">
        <f>VLOOKUP(C3138,СПРАВОЧНИК!B:D,2,0)</f>
        <v>КИТАЙ</v>
      </c>
      <c r="J3138" s="69" t="str">
        <f>VLOOKUP(C3138,СПРАВОЧНИК!B:D,3,0)</f>
        <v>ИНОМАРКИ</v>
      </c>
      <c r="K3138" s="69" t="str">
        <f>VLOOKUP(СВОД2023[[#This Row],[ФО]],СПРАВОЧНИК!H:P,2,0)</f>
        <v>Южный ФО</v>
      </c>
    </row>
    <row r="3139" spans="1:11" x14ac:dyDescent="0.2">
      <c r="A3139" t="s">
        <v>649</v>
      </c>
      <c r="B3139" t="s">
        <v>646</v>
      </c>
      <c r="C3139" s="1" t="s">
        <v>207</v>
      </c>
      <c r="D3139" s="1" t="s">
        <v>213</v>
      </c>
      <c r="E3139" s="2">
        <v>6</v>
      </c>
      <c r="F3139" s="3">
        <v>1</v>
      </c>
      <c r="G3139" s="2">
        <v>19</v>
      </c>
      <c r="H3139" s="3">
        <v>15</v>
      </c>
      <c r="I3139" s="69" t="str">
        <f>VLOOKUP(C3139,СПРАВОЧНИК!B:D,2,0)</f>
        <v>КИТАЙ</v>
      </c>
      <c r="J3139" s="69" t="str">
        <f>VLOOKUP(C3139,СПРАВОЧНИК!B:D,3,0)</f>
        <v>ИНОМАРКИ</v>
      </c>
      <c r="K3139" s="69" t="str">
        <f>VLOOKUP(СВОД2023[[#This Row],[ФО]],СПРАВОЧНИК!H:P,2,0)</f>
        <v>Южный ФО</v>
      </c>
    </row>
    <row r="3140" spans="1:11" x14ac:dyDescent="0.2">
      <c r="A3140" t="s">
        <v>649</v>
      </c>
      <c r="B3140" t="s">
        <v>646</v>
      </c>
      <c r="C3140" s="1" t="s">
        <v>216</v>
      </c>
      <c r="D3140" s="1" t="s">
        <v>217</v>
      </c>
      <c r="E3140" s="2"/>
      <c r="F3140" s="3">
        <v>2</v>
      </c>
      <c r="G3140" s="2">
        <v>2</v>
      </c>
      <c r="H3140" s="3">
        <v>58</v>
      </c>
      <c r="I3140" s="69" t="str">
        <f>VLOOKUP(C3140,СПРАВОЧНИК!B:D,2,0)</f>
        <v>КИТАЙ</v>
      </c>
      <c r="J3140" s="69" t="str">
        <f>VLOOKUP(C3140,СПРАВОЧНИК!B:D,3,0)</f>
        <v>ИНОМАРКИ</v>
      </c>
      <c r="K3140" s="69" t="str">
        <f>VLOOKUP(СВОД2023[[#This Row],[ФО]],СПРАВОЧНИК!H:P,2,0)</f>
        <v>Южный ФО</v>
      </c>
    </row>
    <row r="3141" spans="1:11" x14ac:dyDescent="0.2">
      <c r="A3141" t="s">
        <v>649</v>
      </c>
      <c r="B3141" t="s">
        <v>646</v>
      </c>
      <c r="C3141" s="1" t="s">
        <v>216</v>
      </c>
      <c r="D3141" s="1" t="s">
        <v>218</v>
      </c>
      <c r="E3141" s="2">
        <v>80</v>
      </c>
      <c r="F3141" s="3">
        <v>31</v>
      </c>
      <c r="G3141" s="2">
        <v>412</v>
      </c>
      <c r="H3141" s="3">
        <v>169</v>
      </c>
      <c r="I3141" s="69" t="str">
        <f>VLOOKUP(C3141,СПРАВОЧНИК!B:D,2,0)</f>
        <v>КИТАЙ</v>
      </c>
      <c r="J3141" s="69" t="str">
        <f>VLOOKUP(C3141,СПРАВОЧНИК!B:D,3,0)</f>
        <v>ИНОМАРКИ</v>
      </c>
      <c r="K3141" s="69" t="str">
        <f>VLOOKUP(СВОД2023[[#This Row],[ФО]],СПРАВОЧНИК!H:P,2,0)</f>
        <v>Южный ФО</v>
      </c>
    </row>
    <row r="3142" spans="1:11" x14ac:dyDescent="0.2">
      <c r="A3142" t="s">
        <v>649</v>
      </c>
      <c r="B3142" t="s">
        <v>646</v>
      </c>
      <c r="C3142" s="1" t="s">
        <v>216</v>
      </c>
      <c r="D3142" s="1" t="s">
        <v>219</v>
      </c>
      <c r="E3142" s="2">
        <v>231</v>
      </c>
      <c r="F3142" s="3">
        <v>80</v>
      </c>
      <c r="G3142" s="2">
        <v>955</v>
      </c>
      <c r="H3142" s="3">
        <v>319</v>
      </c>
      <c r="I3142" s="69" t="str">
        <f>VLOOKUP(C3142,СПРАВОЧНИК!B:D,2,0)</f>
        <v>КИТАЙ</v>
      </c>
      <c r="J3142" s="69" t="str">
        <f>VLOOKUP(C3142,СПРАВОЧНИК!B:D,3,0)</f>
        <v>ИНОМАРКИ</v>
      </c>
      <c r="K3142" s="69" t="str">
        <f>VLOOKUP(СВОД2023[[#This Row],[ФО]],СПРАВОЧНИК!H:P,2,0)</f>
        <v>Южный ФО</v>
      </c>
    </row>
    <row r="3143" spans="1:11" x14ac:dyDescent="0.2">
      <c r="A3143" t="s">
        <v>649</v>
      </c>
      <c r="B3143" t="s">
        <v>646</v>
      </c>
      <c r="C3143" s="1" t="s">
        <v>216</v>
      </c>
      <c r="D3143" s="1" t="s">
        <v>220</v>
      </c>
      <c r="E3143" s="2">
        <v>1</v>
      </c>
      <c r="F3143" s="3"/>
      <c r="G3143" s="2">
        <v>3</v>
      </c>
      <c r="H3143" s="3"/>
      <c r="I3143" s="69" t="str">
        <f>VLOOKUP(C3143,СПРАВОЧНИК!B:D,2,0)</f>
        <v>КИТАЙ</v>
      </c>
      <c r="J3143" s="69" t="str">
        <f>VLOOKUP(C3143,СПРАВОЧНИК!B:D,3,0)</f>
        <v>ИНОМАРКИ</v>
      </c>
      <c r="K3143" s="69" t="str">
        <f>VLOOKUP(СВОД2023[[#This Row],[ФО]],СПРАВОЧНИК!H:P,2,0)</f>
        <v>Южный ФО</v>
      </c>
    </row>
    <row r="3144" spans="1:11" x14ac:dyDescent="0.2">
      <c r="A3144" t="s">
        <v>649</v>
      </c>
      <c r="B3144" t="s">
        <v>646</v>
      </c>
      <c r="C3144" s="1" t="s">
        <v>216</v>
      </c>
      <c r="D3144" s="1" t="s">
        <v>221</v>
      </c>
      <c r="E3144" s="2">
        <v>1</v>
      </c>
      <c r="F3144" s="3"/>
      <c r="G3144" s="2">
        <v>1</v>
      </c>
      <c r="H3144" s="3"/>
      <c r="I3144" s="69" t="str">
        <f>VLOOKUP(C3144,СПРАВОЧНИК!B:D,2,0)</f>
        <v>КИТАЙ</v>
      </c>
      <c r="J3144" s="69" t="str">
        <f>VLOOKUP(C3144,СПРАВОЧНИК!B:D,3,0)</f>
        <v>ИНОМАРКИ</v>
      </c>
      <c r="K3144" s="69" t="str">
        <f>VLOOKUP(СВОД2023[[#This Row],[ФО]],СПРАВОЧНИК!H:P,2,0)</f>
        <v>Южный ФО</v>
      </c>
    </row>
    <row r="3145" spans="1:11" x14ac:dyDescent="0.2">
      <c r="A3145" t="s">
        <v>649</v>
      </c>
      <c r="B3145" t="s">
        <v>646</v>
      </c>
      <c r="C3145" s="1" t="s">
        <v>216</v>
      </c>
      <c r="D3145" s="1" t="s">
        <v>222</v>
      </c>
      <c r="E3145" s="2"/>
      <c r="F3145" s="3"/>
      <c r="G3145" s="2">
        <v>1</v>
      </c>
      <c r="H3145" s="3"/>
      <c r="I3145" s="69" t="str">
        <f>VLOOKUP(C3145,СПРАВОЧНИК!B:D,2,0)</f>
        <v>КИТАЙ</v>
      </c>
      <c r="J3145" s="69" t="str">
        <f>VLOOKUP(C3145,СПРАВОЧНИК!B:D,3,0)</f>
        <v>ИНОМАРКИ</v>
      </c>
      <c r="K3145" s="69" t="str">
        <f>VLOOKUP(СВОД2023[[#This Row],[ФО]],СПРАВОЧНИК!H:P,2,0)</f>
        <v>Южный ФО</v>
      </c>
    </row>
    <row r="3146" spans="1:11" x14ac:dyDescent="0.2">
      <c r="A3146" t="s">
        <v>649</v>
      </c>
      <c r="B3146" t="s">
        <v>646</v>
      </c>
      <c r="C3146" s="1" t="s">
        <v>216</v>
      </c>
      <c r="D3146" s="1" t="s">
        <v>223</v>
      </c>
      <c r="E3146" s="2"/>
      <c r="F3146" s="3"/>
      <c r="G3146" s="2">
        <v>3</v>
      </c>
      <c r="H3146" s="3"/>
      <c r="I3146" s="69" t="str">
        <f>VLOOKUP(C3146,СПРАВОЧНИК!B:D,2,0)</f>
        <v>КИТАЙ</v>
      </c>
      <c r="J3146" s="69" t="str">
        <f>VLOOKUP(C3146,СПРАВОЧНИК!B:D,3,0)</f>
        <v>ИНОМАРКИ</v>
      </c>
      <c r="K3146" s="69" t="str">
        <f>VLOOKUP(СВОД2023[[#This Row],[ФО]],СПРАВОЧНИК!H:P,2,0)</f>
        <v>Южный ФО</v>
      </c>
    </row>
    <row r="3147" spans="1:11" x14ac:dyDescent="0.2">
      <c r="A3147" t="s">
        <v>649</v>
      </c>
      <c r="B3147" t="s">
        <v>646</v>
      </c>
      <c r="C3147" s="1" t="s">
        <v>216</v>
      </c>
      <c r="D3147" s="1" t="s">
        <v>225</v>
      </c>
      <c r="E3147" s="2">
        <v>53</v>
      </c>
      <c r="F3147" s="3"/>
      <c r="G3147" s="2">
        <v>149</v>
      </c>
      <c r="H3147" s="3"/>
      <c r="I3147" s="69" t="str">
        <f>VLOOKUP(C3147,СПРАВОЧНИК!B:D,2,0)</f>
        <v>КИТАЙ</v>
      </c>
      <c r="J3147" s="69" t="str">
        <f>VLOOKUP(C3147,СПРАВОЧНИК!B:D,3,0)</f>
        <v>ИНОМАРКИ</v>
      </c>
      <c r="K3147" s="69" t="str">
        <f>VLOOKUP(СВОД2023[[#This Row],[ФО]],СПРАВОЧНИК!H:P,2,0)</f>
        <v>Южный ФО</v>
      </c>
    </row>
    <row r="3148" spans="1:11" x14ac:dyDescent="0.2">
      <c r="A3148" t="s">
        <v>649</v>
      </c>
      <c r="B3148" t="s">
        <v>646</v>
      </c>
      <c r="C3148" s="1" t="s">
        <v>216</v>
      </c>
      <c r="D3148" s="1" t="s">
        <v>228</v>
      </c>
      <c r="E3148" s="2">
        <v>90</v>
      </c>
      <c r="F3148" s="3">
        <v>27</v>
      </c>
      <c r="G3148" s="2">
        <v>352</v>
      </c>
      <c r="H3148" s="3">
        <v>135</v>
      </c>
      <c r="I3148" s="69" t="str">
        <f>VLOOKUP(C3148,СПРАВОЧНИК!B:D,2,0)</f>
        <v>КИТАЙ</v>
      </c>
      <c r="J3148" s="69" t="str">
        <f>VLOOKUP(C3148,СПРАВОЧНИК!B:D,3,0)</f>
        <v>ИНОМАРКИ</v>
      </c>
      <c r="K3148" s="69" t="str">
        <f>VLOOKUP(СВОД2023[[#This Row],[ФО]],СПРАВОЧНИК!H:P,2,0)</f>
        <v>Южный ФО</v>
      </c>
    </row>
    <row r="3149" spans="1:11" x14ac:dyDescent="0.2">
      <c r="A3149" t="s">
        <v>649</v>
      </c>
      <c r="B3149" t="s">
        <v>646</v>
      </c>
      <c r="C3149" s="1" t="s">
        <v>216</v>
      </c>
      <c r="D3149" s="1" t="s">
        <v>229</v>
      </c>
      <c r="E3149" s="2">
        <v>11</v>
      </c>
      <c r="F3149" s="3"/>
      <c r="G3149" s="2">
        <v>15</v>
      </c>
      <c r="H3149" s="3"/>
      <c r="I3149" s="69" t="str">
        <f>VLOOKUP(C3149,СПРАВОЧНИК!B:D,2,0)</f>
        <v>КИТАЙ</v>
      </c>
      <c r="J3149" s="69" t="str">
        <f>VLOOKUP(C3149,СПРАВОЧНИК!B:D,3,0)</f>
        <v>ИНОМАРКИ</v>
      </c>
      <c r="K3149" s="69" t="str">
        <f>VLOOKUP(СВОД2023[[#This Row],[ФО]],СПРАВОЧНИК!H:P,2,0)</f>
        <v>Южный ФО</v>
      </c>
    </row>
    <row r="3150" spans="1:11" x14ac:dyDescent="0.2">
      <c r="A3150" t="s">
        <v>649</v>
      </c>
      <c r="B3150" t="s">
        <v>646</v>
      </c>
      <c r="C3150" s="1" t="s">
        <v>216</v>
      </c>
      <c r="D3150" s="1" t="s">
        <v>230</v>
      </c>
      <c r="E3150" s="2">
        <v>11</v>
      </c>
      <c r="F3150" s="3"/>
      <c r="G3150" s="2">
        <v>22</v>
      </c>
      <c r="H3150" s="3"/>
      <c r="I3150" s="69" t="str">
        <f>VLOOKUP(C3150,СПРАВОЧНИК!B:D,2,0)</f>
        <v>КИТАЙ</v>
      </c>
      <c r="J3150" s="69" t="str">
        <f>VLOOKUP(C3150,СПРАВОЧНИК!B:D,3,0)</f>
        <v>ИНОМАРКИ</v>
      </c>
      <c r="K3150" s="69" t="str">
        <f>VLOOKUP(СВОД2023[[#This Row],[ФО]],СПРАВОЧНИК!H:P,2,0)</f>
        <v>Южный ФО</v>
      </c>
    </row>
    <row r="3151" spans="1:11" x14ac:dyDescent="0.2">
      <c r="A3151" t="s">
        <v>649</v>
      </c>
      <c r="B3151" t="s">
        <v>646</v>
      </c>
      <c r="C3151" s="1" t="s">
        <v>231</v>
      </c>
      <c r="D3151" s="1" t="s">
        <v>232</v>
      </c>
      <c r="E3151" s="2"/>
      <c r="F3151" s="3"/>
      <c r="G3151" s="2">
        <v>7</v>
      </c>
      <c r="H3151" s="3">
        <v>4</v>
      </c>
      <c r="I3151" s="69" t="str">
        <f>VLOOKUP(C3151,СПРАВОЧНИК!B:D,2,0)</f>
        <v>КОРЕЯ</v>
      </c>
      <c r="J3151" s="69" t="str">
        <f>VLOOKUP(C3151,СПРАВОЧНИК!B:D,3,0)</f>
        <v>ИНОМАРКИ</v>
      </c>
      <c r="K3151" s="69" t="str">
        <f>VLOOKUP(СВОД2023[[#This Row],[ФО]],СПРАВОЧНИК!H:P,2,0)</f>
        <v>Южный ФО</v>
      </c>
    </row>
    <row r="3152" spans="1:11" x14ac:dyDescent="0.2">
      <c r="A3152" t="s">
        <v>649</v>
      </c>
      <c r="B3152" t="s">
        <v>646</v>
      </c>
      <c r="C3152" s="1" t="s">
        <v>231</v>
      </c>
      <c r="D3152" s="1" t="s">
        <v>233</v>
      </c>
      <c r="E3152" s="2"/>
      <c r="F3152" s="3">
        <v>1</v>
      </c>
      <c r="G3152" s="2">
        <v>5</v>
      </c>
      <c r="H3152" s="3">
        <v>10</v>
      </c>
      <c r="I3152" s="69" t="str">
        <f>VLOOKUP(C3152,СПРАВОЧНИК!B:D,2,0)</f>
        <v>КОРЕЯ</v>
      </c>
      <c r="J3152" s="69" t="str">
        <f>VLOOKUP(C3152,СПРАВОЧНИК!B:D,3,0)</f>
        <v>ИНОМАРКИ</v>
      </c>
      <c r="K3152" s="69" t="str">
        <f>VLOOKUP(СВОД2023[[#This Row],[ФО]],СПРАВОЧНИК!H:P,2,0)</f>
        <v>Южный ФО</v>
      </c>
    </row>
    <row r="3153" spans="1:11" x14ac:dyDescent="0.2">
      <c r="A3153" t="s">
        <v>649</v>
      </c>
      <c r="B3153" t="s">
        <v>646</v>
      </c>
      <c r="C3153" s="1" t="s">
        <v>231</v>
      </c>
      <c r="D3153" s="1" t="s">
        <v>234</v>
      </c>
      <c r="E3153" s="2">
        <v>1</v>
      </c>
      <c r="F3153" s="3">
        <v>1</v>
      </c>
      <c r="G3153" s="2">
        <v>3</v>
      </c>
      <c r="H3153" s="3">
        <v>1</v>
      </c>
      <c r="I3153" s="69" t="str">
        <f>VLOOKUP(C3153,СПРАВОЧНИК!B:D,2,0)</f>
        <v>КОРЕЯ</v>
      </c>
      <c r="J3153" s="69" t="str">
        <f>VLOOKUP(C3153,СПРАВОЧНИК!B:D,3,0)</f>
        <v>ИНОМАРКИ</v>
      </c>
      <c r="K3153" s="69" t="str">
        <f>VLOOKUP(СВОД2023[[#This Row],[ФО]],СПРАВОЧНИК!H:P,2,0)</f>
        <v>Южный ФО</v>
      </c>
    </row>
    <row r="3154" spans="1:11" x14ac:dyDescent="0.2">
      <c r="A3154" t="s">
        <v>649</v>
      </c>
      <c r="B3154" t="s">
        <v>646</v>
      </c>
      <c r="C3154" s="1" t="s">
        <v>231</v>
      </c>
      <c r="D3154" s="1" t="s">
        <v>235</v>
      </c>
      <c r="E3154" s="2">
        <v>4</v>
      </c>
      <c r="F3154" s="3">
        <v>4</v>
      </c>
      <c r="G3154" s="2">
        <v>26</v>
      </c>
      <c r="H3154" s="3">
        <v>52</v>
      </c>
      <c r="I3154" s="69" t="str">
        <f>VLOOKUP(C3154,СПРАВОЧНИК!B:D,2,0)</f>
        <v>КОРЕЯ</v>
      </c>
      <c r="J3154" s="69" t="str">
        <f>VLOOKUP(C3154,СПРАВОЧНИК!B:D,3,0)</f>
        <v>ИНОМАРКИ</v>
      </c>
      <c r="K3154" s="69" t="str">
        <f>VLOOKUP(СВОД2023[[#This Row],[ФО]],СПРАВОЧНИК!H:P,2,0)</f>
        <v>Южный ФО</v>
      </c>
    </row>
    <row r="3155" spans="1:11" x14ac:dyDescent="0.2">
      <c r="A3155" t="s">
        <v>649</v>
      </c>
      <c r="B3155" t="s">
        <v>646</v>
      </c>
      <c r="C3155" s="1" t="s">
        <v>231</v>
      </c>
      <c r="D3155" s="1" t="s">
        <v>236</v>
      </c>
      <c r="E3155" s="2">
        <v>3</v>
      </c>
      <c r="F3155" s="3">
        <v>3</v>
      </c>
      <c r="G3155" s="2">
        <v>24</v>
      </c>
      <c r="H3155" s="3">
        <v>32</v>
      </c>
      <c r="I3155" s="69" t="str">
        <f>VLOOKUP(C3155,СПРАВОЧНИК!B:D,2,0)</f>
        <v>КОРЕЯ</v>
      </c>
      <c r="J3155" s="69" t="str">
        <f>VLOOKUP(C3155,СПРАВОЧНИК!B:D,3,0)</f>
        <v>ИНОМАРКИ</v>
      </c>
      <c r="K3155" s="69" t="str">
        <f>VLOOKUP(СВОД2023[[#This Row],[ФО]],СПРАВОЧНИК!H:P,2,0)</f>
        <v>Южный ФО</v>
      </c>
    </row>
    <row r="3156" spans="1:11" x14ac:dyDescent="0.2">
      <c r="A3156" t="s">
        <v>649</v>
      </c>
      <c r="B3156" t="s">
        <v>646</v>
      </c>
      <c r="C3156" s="1" t="s">
        <v>237</v>
      </c>
      <c r="D3156" s="1" t="s">
        <v>238</v>
      </c>
      <c r="E3156" s="2"/>
      <c r="F3156" s="3"/>
      <c r="G3156" s="2">
        <v>1</v>
      </c>
      <c r="H3156" s="3"/>
      <c r="I3156" s="69" t="str">
        <f>VLOOKUP(C3156,СПРАВОЧНИК!B:D,2,0)</f>
        <v>США</v>
      </c>
      <c r="J3156" s="69" t="str">
        <f>VLOOKUP(C3156,СПРАВОЧНИК!B:D,3,0)</f>
        <v>ИНОМАРКИ</v>
      </c>
      <c r="K3156" s="69" t="str">
        <f>VLOOKUP(СВОД2023[[#This Row],[ФО]],СПРАВОЧНИК!H:P,2,0)</f>
        <v>Южный ФО</v>
      </c>
    </row>
    <row r="3157" spans="1:11" x14ac:dyDescent="0.2">
      <c r="A3157" t="s">
        <v>649</v>
      </c>
      <c r="B3157" t="s">
        <v>646</v>
      </c>
      <c r="C3157" s="1" t="s">
        <v>237</v>
      </c>
      <c r="D3157" s="1" t="s">
        <v>239</v>
      </c>
      <c r="E3157" s="2"/>
      <c r="F3157" s="3"/>
      <c r="G3157" s="2"/>
      <c r="H3157" s="3">
        <v>1</v>
      </c>
      <c r="I3157" s="69" t="str">
        <f>VLOOKUP(C3157,СПРАВОЧНИК!B:D,2,0)</f>
        <v>США</v>
      </c>
      <c r="J3157" s="69" t="str">
        <f>VLOOKUP(C3157,СПРАВОЧНИК!B:D,3,0)</f>
        <v>ИНОМАРКИ</v>
      </c>
      <c r="K3157" s="69" t="str">
        <f>VLOOKUP(СВОД2023[[#This Row],[ФО]],СПРАВОЧНИК!H:P,2,0)</f>
        <v>Южный ФО</v>
      </c>
    </row>
    <row r="3158" spans="1:11" x14ac:dyDescent="0.2">
      <c r="A3158" t="s">
        <v>649</v>
      </c>
      <c r="B3158" t="s">
        <v>646</v>
      </c>
      <c r="C3158" s="1" t="s">
        <v>237</v>
      </c>
      <c r="D3158" s="1" t="s">
        <v>240</v>
      </c>
      <c r="E3158" s="2">
        <v>1</v>
      </c>
      <c r="F3158" s="3"/>
      <c r="G3158" s="2">
        <v>4</v>
      </c>
      <c r="H3158" s="3"/>
      <c r="I3158" s="69" t="str">
        <f>VLOOKUP(C3158,СПРАВОЧНИК!B:D,2,0)</f>
        <v>США</v>
      </c>
      <c r="J3158" s="69" t="str">
        <f>VLOOKUP(C3158,СПРАВОЧНИК!B:D,3,0)</f>
        <v>ИНОМАРКИ</v>
      </c>
      <c r="K3158" s="69" t="str">
        <f>VLOOKUP(СВОД2023[[#This Row],[ФО]],СПРАВОЧНИК!H:P,2,0)</f>
        <v>Южный ФО</v>
      </c>
    </row>
    <row r="3159" spans="1:11" x14ac:dyDescent="0.2">
      <c r="A3159" t="s">
        <v>649</v>
      </c>
      <c r="B3159" t="s">
        <v>646</v>
      </c>
      <c r="C3159" s="1" t="s">
        <v>241</v>
      </c>
      <c r="D3159" s="1" t="s">
        <v>242</v>
      </c>
      <c r="E3159" s="2">
        <v>68</v>
      </c>
      <c r="F3159" s="3">
        <v>2</v>
      </c>
      <c r="G3159" s="2">
        <v>318</v>
      </c>
      <c r="H3159" s="3">
        <v>2</v>
      </c>
      <c r="I3159" s="69" t="str">
        <f>VLOOKUP(C3159,СПРАВОЧНИК!B:D,2,0)</f>
        <v>КИТАЙ</v>
      </c>
      <c r="J3159" s="69" t="str">
        <f>VLOOKUP(C3159,СПРАВОЧНИК!B:D,3,0)</f>
        <v>ИНОМАРКИ</v>
      </c>
      <c r="K3159" s="69" t="str">
        <f>VLOOKUP(СВОД2023[[#This Row],[ФО]],СПРАВОЧНИК!H:P,2,0)</f>
        <v>Южный ФО</v>
      </c>
    </row>
    <row r="3160" spans="1:11" x14ac:dyDescent="0.2">
      <c r="A3160" t="s">
        <v>649</v>
      </c>
      <c r="B3160" t="s">
        <v>646</v>
      </c>
      <c r="C3160" s="1" t="s">
        <v>241</v>
      </c>
      <c r="D3160" s="1" t="s">
        <v>243</v>
      </c>
      <c r="E3160" s="2">
        <v>93</v>
      </c>
      <c r="F3160" s="3">
        <v>20</v>
      </c>
      <c r="G3160" s="2">
        <v>427</v>
      </c>
      <c r="H3160" s="3">
        <v>265</v>
      </c>
      <c r="I3160" s="69" t="str">
        <f>VLOOKUP(C3160,СПРАВОЧНИК!B:D,2,0)</f>
        <v>КИТАЙ</v>
      </c>
      <c r="J3160" s="69" t="str">
        <f>VLOOKUP(C3160,СПРАВОЧНИК!B:D,3,0)</f>
        <v>ИНОМАРКИ</v>
      </c>
      <c r="K3160" s="69" t="str">
        <f>VLOOKUP(СВОД2023[[#This Row],[ФО]],СПРАВОЧНИК!H:P,2,0)</f>
        <v>Южный ФО</v>
      </c>
    </row>
    <row r="3161" spans="1:11" x14ac:dyDescent="0.2">
      <c r="A3161" t="s">
        <v>649</v>
      </c>
      <c r="B3161" t="s">
        <v>646</v>
      </c>
      <c r="C3161" s="1" t="s">
        <v>241</v>
      </c>
      <c r="D3161" s="1" t="s">
        <v>244</v>
      </c>
      <c r="E3161" s="2">
        <v>88</v>
      </c>
      <c r="F3161" s="3">
        <v>19</v>
      </c>
      <c r="G3161" s="2">
        <v>665</v>
      </c>
      <c r="H3161" s="3">
        <v>203</v>
      </c>
      <c r="I3161" s="69" t="str">
        <f>VLOOKUP(C3161,СПРАВОЧНИК!B:D,2,0)</f>
        <v>КИТАЙ</v>
      </c>
      <c r="J3161" s="69" t="str">
        <f>VLOOKUP(C3161,СПРАВОЧНИК!B:D,3,0)</f>
        <v>ИНОМАРКИ</v>
      </c>
      <c r="K3161" s="69" t="str">
        <f>VLOOKUP(СВОД2023[[#This Row],[ФО]],СПРАВОЧНИК!H:P,2,0)</f>
        <v>Южный ФО</v>
      </c>
    </row>
    <row r="3162" spans="1:11" x14ac:dyDescent="0.2">
      <c r="A3162" t="s">
        <v>649</v>
      </c>
      <c r="B3162" t="s">
        <v>646</v>
      </c>
      <c r="C3162" s="1" t="s">
        <v>241</v>
      </c>
      <c r="D3162" s="1" t="s">
        <v>246</v>
      </c>
      <c r="E3162" s="2"/>
      <c r="F3162" s="3"/>
      <c r="G3162" s="2">
        <v>6</v>
      </c>
      <c r="H3162" s="3"/>
      <c r="I3162" s="69" t="str">
        <f>VLOOKUP(C3162,СПРАВОЧНИК!B:D,2,0)</f>
        <v>КИТАЙ</v>
      </c>
      <c r="J3162" s="69" t="str">
        <f>VLOOKUP(C3162,СПРАВОЧНИК!B:D,3,0)</f>
        <v>ИНОМАРКИ</v>
      </c>
      <c r="K3162" s="69" t="str">
        <f>VLOOKUP(СВОД2023[[#This Row],[ФО]],СПРАВОЧНИК!H:P,2,0)</f>
        <v>Южный ФО</v>
      </c>
    </row>
    <row r="3163" spans="1:11" x14ac:dyDescent="0.2">
      <c r="A3163" t="s">
        <v>649</v>
      </c>
      <c r="B3163" t="s">
        <v>646</v>
      </c>
      <c r="C3163" s="1" t="s">
        <v>241</v>
      </c>
      <c r="D3163" s="1" t="s">
        <v>247</v>
      </c>
      <c r="E3163" s="2">
        <v>20</v>
      </c>
      <c r="F3163" s="3">
        <v>10</v>
      </c>
      <c r="G3163" s="2">
        <v>105</v>
      </c>
      <c r="H3163" s="3">
        <v>97</v>
      </c>
      <c r="I3163" s="69" t="str">
        <f>VLOOKUP(C3163,СПРАВОЧНИК!B:D,2,0)</f>
        <v>КИТАЙ</v>
      </c>
      <c r="J3163" s="69" t="str">
        <f>VLOOKUP(C3163,СПРАВОЧНИК!B:D,3,0)</f>
        <v>ИНОМАРКИ</v>
      </c>
      <c r="K3163" s="69" t="str">
        <f>VLOOKUP(СВОД2023[[#This Row],[ФО]],СПРАВОЧНИК!H:P,2,0)</f>
        <v>Южный ФО</v>
      </c>
    </row>
    <row r="3164" spans="1:11" x14ac:dyDescent="0.2">
      <c r="A3164" t="s">
        <v>649</v>
      </c>
      <c r="B3164" t="s">
        <v>646</v>
      </c>
      <c r="C3164" s="1" t="s">
        <v>241</v>
      </c>
      <c r="D3164" s="1" t="s">
        <v>248</v>
      </c>
      <c r="E3164" s="2">
        <v>318</v>
      </c>
      <c r="F3164" s="3">
        <v>80</v>
      </c>
      <c r="G3164" s="2">
        <v>1527</v>
      </c>
      <c r="H3164" s="3">
        <v>475</v>
      </c>
      <c r="I3164" s="69" t="str">
        <f>VLOOKUP(C3164,СПРАВОЧНИК!B:D,2,0)</f>
        <v>КИТАЙ</v>
      </c>
      <c r="J3164" s="69" t="str">
        <f>VLOOKUP(C3164,СПРАВОЧНИК!B:D,3,0)</f>
        <v>ИНОМАРКИ</v>
      </c>
      <c r="K3164" s="69" t="str">
        <f>VLOOKUP(СВОД2023[[#This Row],[ФО]],СПРАВОЧНИК!H:P,2,0)</f>
        <v>Южный ФО</v>
      </c>
    </row>
    <row r="3165" spans="1:11" x14ac:dyDescent="0.2">
      <c r="A3165" t="s">
        <v>649</v>
      </c>
      <c r="B3165" t="s">
        <v>646</v>
      </c>
      <c r="C3165" s="1" t="s">
        <v>241</v>
      </c>
      <c r="D3165" s="1" t="s">
        <v>249</v>
      </c>
      <c r="E3165" s="2"/>
      <c r="F3165" s="3"/>
      <c r="G3165" s="2">
        <v>1</v>
      </c>
      <c r="H3165" s="3"/>
      <c r="I3165" s="69" t="str">
        <f>VLOOKUP(C3165,СПРАВОЧНИК!B:D,2,0)</f>
        <v>КИТАЙ</v>
      </c>
      <c r="J3165" s="69" t="str">
        <f>VLOOKUP(C3165,СПРАВОЧНИК!B:D,3,0)</f>
        <v>ИНОМАРКИ</v>
      </c>
      <c r="K3165" s="69" t="str">
        <f>VLOOKUP(СВОД2023[[#This Row],[ФО]],СПРАВОЧНИК!H:P,2,0)</f>
        <v>Южный ФО</v>
      </c>
    </row>
    <row r="3166" spans="1:11" x14ac:dyDescent="0.2">
      <c r="A3166" t="s">
        <v>649</v>
      </c>
      <c r="B3166" t="s">
        <v>646</v>
      </c>
      <c r="C3166" s="1" t="s">
        <v>252</v>
      </c>
      <c r="D3166" s="1" t="s">
        <v>253</v>
      </c>
      <c r="E3166" s="2">
        <v>1</v>
      </c>
      <c r="F3166" s="3">
        <v>2</v>
      </c>
      <c r="G3166" s="2">
        <v>6</v>
      </c>
      <c r="H3166" s="3">
        <v>3</v>
      </c>
      <c r="I3166" s="69" t="str">
        <f>VLOOKUP(C3166,СПРАВОЧНИК!B:D,2,0)</f>
        <v>ЯПОНИЯ</v>
      </c>
      <c r="J3166" s="69" t="str">
        <f>VLOOKUP(C3166,СПРАВОЧНИК!B:D,3,0)</f>
        <v>ИНОМАРКИ</v>
      </c>
      <c r="K3166" s="69" t="str">
        <f>VLOOKUP(СВОД2023[[#This Row],[ФО]],СПРАВОЧНИК!H:P,2,0)</f>
        <v>Южный ФО</v>
      </c>
    </row>
    <row r="3167" spans="1:11" x14ac:dyDescent="0.2">
      <c r="A3167" t="s">
        <v>649</v>
      </c>
      <c r="B3167" t="s">
        <v>646</v>
      </c>
      <c r="C3167" s="1" t="s">
        <v>252</v>
      </c>
      <c r="D3167" s="1" t="s">
        <v>254</v>
      </c>
      <c r="E3167" s="2">
        <v>2</v>
      </c>
      <c r="F3167" s="3"/>
      <c r="G3167" s="2">
        <v>3</v>
      </c>
      <c r="H3167" s="3">
        <v>1</v>
      </c>
      <c r="I3167" s="69" t="str">
        <f>VLOOKUP(C3167,СПРАВОЧНИК!B:D,2,0)</f>
        <v>ЯПОНИЯ</v>
      </c>
      <c r="J3167" s="69" t="str">
        <f>VLOOKUP(C3167,СПРАВОЧНИК!B:D,3,0)</f>
        <v>ИНОМАРКИ</v>
      </c>
      <c r="K3167" s="69" t="str">
        <f>VLOOKUP(СВОД2023[[#This Row],[ФО]],СПРАВОЧНИК!H:P,2,0)</f>
        <v>Южный ФО</v>
      </c>
    </row>
    <row r="3168" spans="1:11" x14ac:dyDescent="0.2">
      <c r="A3168" t="s">
        <v>649</v>
      </c>
      <c r="B3168" t="s">
        <v>646</v>
      </c>
      <c r="C3168" s="1" t="s">
        <v>252</v>
      </c>
      <c r="D3168" s="1" t="s">
        <v>255</v>
      </c>
      <c r="E3168" s="2">
        <v>4</v>
      </c>
      <c r="F3168" s="3"/>
      <c r="G3168" s="2">
        <v>20</v>
      </c>
      <c r="H3168" s="3">
        <v>8</v>
      </c>
      <c r="I3168" s="69" t="str">
        <f>VLOOKUP(C3168,СПРАВОЧНИК!B:D,2,0)</f>
        <v>ЯПОНИЯ</v>
      </c>
      <c r="J3168" s="69" t="str">
        <f>VLOOKUP(C3168,СПРАВОЧНИК!B:D,3,0)</f>
        <v>ИНОМАРКИ</v>
      </c>
      <c r="K3168" s="69" t="str">
        <f>VLOOKUP(СВОД2023[[#This Row],[ФО]],СПРАВОЧНИК!H:P,2,0)</f>
        <v>Южный ФО</v>
      </c>
    </row>
    <row r="3169" spans="1:11" x14ac:dyDescent="0.2">
      <c r="A3169" t="s">
        <v>649</v>
      </c>
      <c r="B3169" t="s">
        <v>646</v>
      </c>
      <c r="C3169" s="1" t="s">
        <v>252</v>
      </c>
      <c r="D3169" s="1" t="s">
        <v>256</v>
      </c>
      <c r="E3169" s="2"/>
      <c r="F3169" s="3"/>
      <c r="G3169" s="2">
        <v>1</v>
      </c>
      <c r="H3169" s="3"/>
      <c r="I3169" s="69" t="str">
        <f>VLOOKUP(C3169,СПРАВОЧНИК!B:D,2,0)</f>
        <v>ЯПОНИЯ</v>
      </c>
      <c r="J3169" s="69" t="str">
        <f>VLOOKUP(C3169,СПРАВОЧНИК!B:D,3,0)</f>
        <v>ИНОМАРКИ</v>
      </c>
      <c r="K3169" s="69" t="str">
        <f>VLOOKUP(СВОД2023[[#This Row],[ФО]],СПРАВОЧНИК!H:P,2,0)</f>
        <v>Южный ФО</v>
      </c>
    </row>
    <row r="3170" spans="1:11" x14ac:dyDescent="0.2">
      <c r="A3170" t="s">
        <v>649</v>
      </c>
      <c r="B3170" t="s">
        <v>646</v>
      </c>
      <c r="C3170" s="1" t="s">
        <v>252</v>
      </c>
      <c r="D3170" s="1" t="s">
        <v>257</v>
      </c>
      <c r="E3170" s="2">
        <v>1</v>
      </c>
      <c r="F3170" s="3"/>
      <c r="G3170" s="2">
        <v>2</v>
      </c>
      <c r="H3170" s="3"/>
      <c r="I3170" s="69" t="str">
        <f>VLOOKUP(C3170,СПРАВОЧНИК!B:D,2,0)</f>
        <v>ЯПОНИЯ</v>
      </c>
      <c r="J3170" s="69" t="str">
        <f>VLOOKUP(C3170,СПРАВОЧНИК!B:D,3,0)</f>
        <v>ИНОМАРКИ</v>
      </c>
      <c r="K3170" s="69" t="str">
        <f>VLOOKUP(СВОД2023[[#This Row],[ФО]],СПРАВОЧНИК!H:P,2,0)</f>
        <v>Южный ФО</v>
      </c>
    </row>
    <row r="3171" spans="1:11" x14ac:dyDescent="0.2">
      <c r="A3171" t="s">
        <v>649</v>
      </c>
      <c r="B3171" t="s">
        <v>646</v>
      </c>
      <c r="C3171" s="1" t="s">
        <v>252</v>
      </c>
      <c r="D3171" s="1" t="s">
        <v>258</v>
      </c>
      <c r="E3171" s="2"/>
      <c r="F3171" s="3"/>
      <c r="G3171" s="2"/>
      <c r="H3171" s="3">
        <v>1</v>
      </c>
      <c r="I3171" s="69" t="str">
        <f>VLOOKUP(C3171,СПРАВОЧНИК!B:D,2,0)</f>
        <v>ЯПОНИЯ</v>
      </c>
      <c r="J3171" s="69" t="str">
        <f>VLOOKUP(C3171,СПРАВОЧНИК!B:D,3,0)</f>
        <v>ИНОМАРКИ</v>
      </c>
      <c r="K3171" s="69" t="str">
        <f>VLOOKUP(СВОД2023[[#This Row],[ФО]],СПРАВОЧНИК!H:P,2,0)</f>
        <v>Южный ФО</v>
      </c>
    </row>
    <row r="3172" spans="1:11" x14ac:dyDescent="0.2">
      <c r="A3172" t="s">
        <v>649</v>
      </c>
      <c r="B3172" t="s">
        <v>646</v>
      </c>
      <c r="C3172" s="1" t="s">
        <v>252</v>
      </c>
      <c r="D3172" s="1" t="s">
        <v>690</v>
      </c>
      <c r="E3172" s="2">
        <v>1</v>
      </c>
      <c r="F3172" s="3"/>
      <c r="G3172" s="2">
        <v>1</v>
      </c>
      <c r="H3172" s="3"/>
      <c r="I3172" s="69" t="str">
        <f>VLOOKUP(C3172,СПРАВОЧНИК!B:D,2,0)</f>
        <v>ЯПОНИЯ</v>
      </c>
      <c r="J3172" s="69" t="str">
        <f>VLOOKUP(C3172,СПРАВОЧНИК!B:D,3,0)</f>
        <v>ИНОМАРКИ</v>
      </c>
      <c r="K3172" s="69" t="str">
        <f>VLOOKUP(СВОД2023[[#This Row],[ФО]],СПРАВОЧНИК!H:P,2,0)</f>
        <v>Южный ФО</v>
      </c>
    </row>
    <row r="3173" spans="1:11" x14ac:dyDescent="0.2">
      <c r="A3173" t="s">
        <v>649</v>
      </c>
      <c r="B3173" t="s">
        <v>646</v>
      </c>
      <c r="C3173" s="1" t="s">
        <v>252</v>
      </c>
      <c r="D3173" s="1" t="s">
        <v>259</v>
      </c>
      <c r="E3173" s="2">
        <v>5</v>
      </c>
      <c r="F3173" s="3"/>
      <c r="G3173" s="2">
        <v>12</v>
      </c>
      <c r="H3173" s="3"/>
      <c r="I3173" s="69" t="str">
        <f>VLOOKUP(C3173,СПРАВОЧНИК!B:D,2,0)</f>
        <v>ЯПОНИЯ</v>
      </c>
      <c r="J3173" s="69" t="str">
        <f>VLOOKUP(C3173,СПРАВОЧНИК!B:D,3,0)</f>
        <v>ИНОМАРКИ</v>
      </c>
      <c r="K3173" s="69" t="str">
        <f>VLOOKUP(СВОД2023[[#This Row],[ФО]],СПРАВОЧНИК!H:P,2,0)</f>
        <v>Южный ФО</v>
      </c>
    </row>
    <row r="3174" spans="1:11" x14ac:dyDescent="0.2">
      <c r="A3174" t="s">
        <v>649</v>
      </c>
      <c r="B3174" t="s">
        <v>646</v>
      </c>
      <c r="C3174" s="1" t="s">
        <v>252</v>
      </c>
      <c r="D3174" s="1" t="s">
        <v>260</v>
      </c>
      <c r="E3174" s="2"/>
      <c r="F3174" s="3"/>
      <c r="G3174" s="2">
        <v>1</v>
      </c>
      <c r="H3174" s="3"/>
      <c r="I3174" s="69" t="str">
        <f>VLOOKUP(C3174,СПРАВОЧНИК!B:D,2,0)</f>
        <v>ЯПОНИЯ</v>
      </c>
      <c r="J3174" s="69" t="str">
        <f>VLOOKUP(C3174,СПРАВОЧНИК!B:D,3,0)</f>
        <v>ИНОМАРКИ</v>
      </c>
      <c r="K3174" s="69" t="str">
        <f>VLOOKUP(СВОД2023[[#This Row],[ФО]],СПРАВОЧНИК!H:P,2,0)</f>
        <v>Южный ФО</v>
      </c>
    </row>
    <row r="3175" spans="1:11" x14ac:dyDescent="0.2">
      <c r="A3175" t="s">
        <v>649</v>
      </c>
      <c r="B3175" t="s">
        <v>646</v>
      </c>
      <c r="C3175" s="1" t="s">
        <v>252</v>
      </c>
      <c r="D3175" s="1" t="s">
        <v>261</v>
      </c>
      <c r="E3175" s="2"/>
      <c r="F3175" s="3"/>
      <c r="G3175" s="2">
        <v>5</v>
      </c>
      <c r="H3175" s="3"/>
      <c r="I3175" s="69" t="str">
        <f>VLOOKUP(C3175,СПРАВОЧНИК!B:D,2,0)</f>
        <v>ЯПОНИЯ</v>
      </c>
      <c r="J3175" s="69" t="str">
        <f>VLOOKUP(C3175,СПРАВОЧНИК!B:D,3,0)</f>
        <v>ИНОМАРКИ</v>
      </c>
      <c r="K3175" s="69" t="str">
        <f>VLOOKUP(СВОД2023[[#This Row],[ФО]],СПРАВОЧНИК!H:P,2,0)</f>
        <v>Южный ФО</v>
      </c>
    </row>
    <row r="3176" spans="1:11" x14ac:dyDescent="0.2">
      <c r="A3176" t="s">
        <v>649</v>
      </c>
      <c r="B3176" t="s">
        <v>646</v>
      </c>
      <c r="C3176" s="1" t="s">
        <v>252</v>
      </c>
      <c r="D3176" s="1" t="s">
        <v>262</v>
      </c>
      <c r="E3176" s="2"/>
      <c r="F3176" s="3">
        <v>1</v>
      </c>
      <c r="G3176" s="2"/>
      <c r="H3176" s="3">
        <v>1</v>
      </c>
      <c r="I3176" s="69" t="str">
        <f>VLOOKUP(C3176,СПРАВОЧНИК!B:D,2,0)</f>
        <v>ЯПОНИЯ</v>
      </c>
      <c r="J3176" s="69" t="str">
        <f>VLOOKUP(C3176,СПРАВОЧНИК!B:D,3,0)</f>
        <v>ИНОМАРКИ</v>
      </c>
      <c r="K3176" s="69" t="str">
        <f>VLOOKUP(СВОД2023[[#This Row],[ФО]],СПРАВОЧНИК!H:P,2,0)</f>
        <v>Южный ФО</v>
      </c>
    </row>
    <row r="3177" spans="1:11" x14ac:dyDescent="0.2">
      <c r="A3177" t="s">
        <v>649</v>
      </c>
      <c r="B3177" t="s">
        <v>646</v>
      </c>
      <c r="C3177" s="1" t="s">
        <v>252</v>
      </c>
      <c r="D3177" s="1" t="s">
        <v>264</v>
      </c>
      <c r="E3177" s="2"/>
      <c r="F3177" s="3"/>
      <c r="G3177" s="2">
        <v>8</v>
      </c>
      <c r="H3177" s="3"/>
      <c r="I3177" s="69" t="str">
        <f>VLOOKUP(C3177,СПРАВОЧНИК!B:D,2,0)</f>
        <v>ЯПОНИЯ</v>
      </c>
      <c r="J3177" s="69" t="str">
        <f>VLOOKUP(C3177,СПРАВОЧНИК!B:D,3,0)</f>
        <v>ИНОМАРКИ</v>
      </c>
      <c r="K3177" s="69" t="str">
        <f>VLOOKUP(СВОД2023[[#This Row],[ФО]],СПРАВОЧНИК!H:P,2,0)</f>
        <v>Южный ФО</v>
      </c>
    </row>
    <row r="3178" spans="1:11" x14ac:dyDescent="0.2">
      <c r="A3178" t="s">
        <v>649</v>
      </c>
      <c r="B3178" t="s">
        <v>646</v>
      </c>
      <c r="C3178" s="1" t="s">
        <v>252</v>
      </c>
      <c r="D3178" s="1" t="s">
        <v>265</v>
      </c>
      <c r="E3178" s="2"/>
      <c r="F3178" s="3"/>
      <c r="G3178" s="2">
        <v>2</v>
      </c>
      <c r="H3178" s="3"/>
      <c r="I3178" s="69" t="str">
        <f>VLOOKUP(C3178,СПРАВОЧНИК!B:D,2,0)</f>
        <v>ЯПОНИЯ</v>
      </c>
      <c r="J3178" s="69" t="str">
        <f>VLOOKUP(C3178,СПРАВОЧНИК!B:D,3,0)</f>
        <v>ИНОМАРКИ</v>
      </c>
      <c r="K3178" s="69" t="str">
        <f>VLOOKUP(СВОД2023[[#This Row],[ФО]],СПРАВОЧНИК!H:P,2,0)</f>
        <v>Южный ФО</v>
      </c>
    </row>
    <row r="3179" spans="1:11" x14ac:dyDescent="0.2">
      <c r="A3179" t="s">
        <v>649</v>
      </c>
      <c r="B3179" t="s">
        <v>646</v>
      </c>
      <c r="C3179" s="1" t="s">
        <v>252</v>
      </c>
      <c r="D3179" s="1" t="s">
        <v>267</v>
      </c>
      <c r="E3179" s="2"/>
      <c r="F3179" s="3"/>
      <c r="G3179" s="2">
        <v>2</v>
      </c>
      <c r="H3179" s="3"/>
      <c r="I3179" s="69" t="str">
        <f>VLOOKUP(C3179,СПРАВОЧНИК!B:D,2,0)</f>
        <v>ЯПОНИЯ</v>
      </c>
      <c r="J3179" s="69" t="str">
        <f>VLOOKUP(C3179,СПРАВОЧНИК!B:D,3,0)</f>
        <v>ИНОМАРКИ</v>
      </c>
      <c r="K3179" s="69" t="str">
        <f>VLOOKUP(СВОД2023[[#This Row],[ФО]],СПРАВОЧНИК!H:P,2,0)</f>
        <v>Южный ФО</v>
      </c>
    </row>
    <row r="3180" spans="1:11" x14ac:dyDescent="0.2">
      <c r="A3180" t="s">
        <v>649</v>
      </c>
      <c r="B3180" t="s">
        <v>646</v>
      </c>
      <c r="C3180" s="1" t="s">
        <v>252</v>
      </c>
      <c r="D3180" s="1" t="s">
        <v>268</v>
      </c>
      <c r="E3180" s="2"/>
      <c r="F3180" s="3"/>
      <c r="G3180" s="2">
        <v>1</v>
      </c>
      <c r="H3180" s="3"/>
      <c r="I3180" s="69" t="str">
        <f>VLOOKUP(C3180,СПРАВОЧНИК!B:D,2,0)</f>
        <v>ЯПОНИЯ</v>
      </c>
      <c r="J3180" s="69" t="str">
        <f>VLOOKUP(C3180,СПРАВОЧНИК!B:D,3,0)</f>
        <v>ИНОМАРКИ</v>
      </c>
      <c r="K3180" s="69" t="str">
        <f>VLOOKUP(СВОД2023[[#This Row],[ФО]],СПРАВОЧНИК!H:P,2,0)</f>
        <v>Южный ФО</v>
      </c>
    </row>
    <row r="3181" spans="1:11" x14ac:dyDescent="0.2">
      <c r="A3181" t="s">
        <v>649</v>
      </c>
      <c r="B3181" t="s">
        <v>646</v>
      </c>
      <c r="C3181" s="1" t="s">
        <v>252</v>
      </c>
      <c r="D3181" s="1" t="s">
        <v>269</v>
      </c>
      <c r="E3181" s="2"/>
      <c r="F3181" s="3"/>
      <c r="G3181" s="2">
        <v>3</v>
      </c>
      <c r="H3181" s="3"/>
      <c r="I3181" s="69" t="str">
        <f>VLOOKUP(C3181,СПРАВОЧНИК!B:D,2,0)</f>
        <v>ЯПОНИЯ</v>
      </c>
      <c r="J3181" s="69" t="str">
        <f>VLOOKUP(C3181,СПРАВОЧНИК!B:D,3,0)</f>
        <v>ИНОМАРКИ</v>
      </c>
      <c r="K3181" s="69" t="str">
        <f>VLOOKUP(СВОД2023[[#This Row],[ФО]],СПРАВОЧНИК!H:P,2,0)</f>
        <v>Южный ФО</v>
      </c>
    </row>
    <row r="3182" spans="1:11" x14ac:dyDescent="0.2">
      <c r="A3182" t="s">
        <v>649</v>
      </c>
      <c r="B3182" t="s">
        <v>646</v>
      </c>
      <c r="C3182" s="1" t="s">
        <v>252</v>
      </c>
      <c r="D3182" s="1" t="s">
        <v>272</v>
      </c>
      <c r="E3182" s="2">
        <v>1</v>
      </c>
      <c r="F3182" s="3"/>
      <c r="G3182" s="2">
        <v>3</v>
      </c>
      <c r="H3182" s="3"/>
      <c r="I3182" s="69" t="str">
        <f>VLOOKUP(C3182,СПРАВОЧНИК!B:D,2,0)</f>
        <v>ЯПОНИЯ</v>
      </c>
      <c r="J3182" s="69" t="str">
        <f>VLOOKUP(C3182,СПРАВОЧНИК!B:D,3,0)</f>
        <v>ИНОМАРКИ</v>
      </c>
      <c r="K3182" s="69" t="str">
        <f>VLOOKUP(СВОД2023[[#This Row],[ФО]],СПРАВОЧНИК!H:P,2,0)</f>
        <v>Южный ФО</v>
      </c>
    </row>
    <row r="3183" spans="1:11" x14ac:dyDescent="0.2">
      <c r="A3183" t="s">
        <v>649</v>
      </c>
      <c r="B3183" t="s">
        <v>646</v>
      </c>
      <c r="C3183" s="1" t="s">
        <v>273</v>
      </c>
      <c r="D3183" s="1" t="s">
        <v>274</v>
      </c>
      <c r="E3183" s="2">
        <v>7</v>
      </c>
      <c r="F3183" s="3"/>
      <c r="G3183" s="2">
        <v>16</v>
      </c>
      <c r="H3183" s="3"/>
      <c r="I3183" s="69" t="str">
        <f>VLOOKUP(C3183,СПРАВОЧНИК!B:D,2,0)</f>
        <v>КИТАЙ</v>
      </c>
      <c r="J3183" s="69" t="str">
        <f>VLOOKUP(C3183,СПРАВОЧНИК!B:D,3,0)</f>
        <v>ИНОМАРКИ</v>
      </c>
      <c r="K3183" s="69" t="str">
        <f>VLOOKUP(СВОД2023[[#This Row],[ФО]],СПРАВОЧНИК!H:P,2,0)</f>
        <v>Южный ФО</v>
      </c>
    </row>
    <row r="3184" spans="1:11" x14ac:dyDescent="0.2">
      <c r="A3184" t="s">
        <v>649</v>
      </c>
      <c r="B3184" t="s">
        <v>646</v>
      </c>
      <c r="C3184" s="1" t="s">
        <v>273</v>
      </c>
      <c r="D3184" s="1" t="s">
        <v>692</v>
      </c>
      <c r="E3184" s="2"/>
      <c r="F3184" s="3"/>
      <c r="G3184" s="2">
        <v>1</v>
      </c>
      <c r="H3184" s="3"/>
      <c r="I3184" s="69" t="str">
        <f>VLOOKUP(C3184,СПРАВОЧНИК!B:D,2,0)</f>
        <v>КИТАЙ</v>
      </c>
      <c r="J3184" s="69" t="str">
        <f>VLOOKUP(C3184,СПРАВОЧНИК!B:D,3,0)</f>
        <v>ИНОМАРКИ</v>
      </c>
      <c r="K3184" s="69" t="str">
        <f>VLOOKUP(СВОД2023[[#This Row],[ФО]],СПРАВОЧНИК!H:P,2,0)</f>
        <v>Южный ФО</v>
      </c>
    </row>
    <row r="3185" spans="1:11" x14ac:dyDescent="0.2">
      <c r="A3185" t="s">
        <v>649</v>
      </c>
      <c r="B3185" t="s">
        <v>646</v>
      </c>
      <c r="C3185" s="1" t="s">
        <v>273</v>
      </c>
      <c r="D3185" s="1" t="s">
        <v>1051</v>
      </c>
      <c r="E3185" s="2">
        <v>2</v>
      </c>
      <c r="F3185" s="3"/>
      <c r="G3185" s="2">
        <v>2</v>
      </c>
      <c r="H3185" s="3"/>
      <c r="I3185" s="69" t="str">
        <f>VLOOKUP(C3185,СПРАВОЧНИК!B:D,2,0)</f>
        <v>КИТАЙ</v>
      </c>
      <c r="J3185" s="69" t="str">
        <f>VLOOKUP(C3185,СПРАВОЧНИК!B:D,3,0)</f>
        <v>ИНОМАРКИ</v>
      </c>
      <c r="K3185" s="69" t="str">
        <f>VLOOKUP(СВОД2023[[#This Row],[ФО]],СПРАВОЧНИК!H:P,2,0)</f>
        <v>Южный ФО</v>
      </c>
    </row>
    <row r="3186" spans="1:11" x14ac:dyDescent="0.2">
      <c r="A3186" t="s">
        <v>649</v>
      </c>
      <c r="B3186" t="s">
        <v>646</v>
      </c>
      <c r="C3186" s="1" t="s">
        <v>273</v>
      </c>
      <c r="D3186" s="1" t="s">
        <v>275</v>
      </c>
      <c r="E3186" s="2"/>
      <c r="F3186" s="3"/>
      <c r="G3186" s="2">
        <v>2</v>
      </c>
      <c r="H3186" s="3"/>
      <c r="I3186" s="69" t="str">
        <f>VLOOKUP(C3186,СПРАВОЧНИК!B:D,2,0)</f>
        <v>КИТАЙ</v>
      </c>
      <c r="J3186" s="69" t="str">
        <f>VLOOKUP(C3186,СПРАВОЧНИК!B:D,3,0)</f>
        <v>ИНОМАРКИ</v>
      </c>
      <c r="K3186" s="69" t="str">
        <f>VLOOKUP(СВОД2023[[#This Row],[ФО]],СПРАВОЧНИК!H:P,2,0)</f>
        <v>Южный ФО</v>
      </c>
    </row>
    <row r="3187" spans="1:11" x14ac:dyDescent="0.2">
      <c r="A3187" t="s">
        <v>649</v>
      </c>
      <c r="B3187" t="s">
        <v>646</v>
      </c>
      <c r="C3187" s="1" t="s">
        <v>276</v>
      </c>
      <c r="D3187" s="1" t="s">
        <v>277</v>
      </c>
      <c r="E3187" s="2"/>
      <c r="F3187" s="3">
        <v>1</v>
      </c>
      <c r="G3187" s="2"/>
      <c r="H3187" s="3">
        <v>1</v>
      </c>
      <c r="I3187" s="69" t="str">
        <f>VLOOKUP(C3187,СПРАВОЧНИК!B:D,2,0)</f>
        <v>КИТАЙ</v>
      </c>
      <c r="J3187" s="69" t="str">
        <f>VLOOKUP(C3187,СПРАВОЧНИК!B:D,3,0)</f>
        <v>ИНОМАРКИ</v>
      </c>
      <c r="K3187" s="69" t="str">
        <f>VLOOKUP(СВОД2023[[#This Row],[ФО]],СПРАВОЧНИК!H:P,2,0)</f>
        <v>Южный ФО</v>
      </c>
    </row>
    <row r="3188" spans="1:11" x14ac:dyDescent="0.2">
      <c r="A3188" t="s">
        <v>649</v>
      </c>
      <c r="B3188" t="s">
        <v>646</v>
      </c>
      <c r="C3188" s="1" t="s">
        <v>278</v>
      </c>
      <c r="D3188" s="1" t="s">
        <v>279</v>
      </c>
      <c r="E3188" s="2"/>
      <c r="F3188" s="3"/>
      <c r="G3188" s="2">
        <v>1</v>
      </c>
      <c r="H3188" s="3"/>
      <c r="I3188" s="69" t="str">
        <f>VLOOKUP(C3188,СПРАВОЧНИК!B:D,2,0)</f>
        <v>КИТАЙ</v>
      </c>
      <c r="J3188" s="69" t="str">
        <f>VLOOKUP(C3188,СПРАВОЧНИК!B:D,3,0)</f>
        <v>ИНОМАРКИ</v>
      </c>
      <c r="K3188" s="69" t="str">
        <f>VLOOKUP(СВОД2023[[#This Row],[ФО]],СПРАВОЧНИК!H:P,2,0)</f>
        <v>Южный ФО</v>
      </c>
    </row>
    <row r="3189" spans="1:11" x14ac:dyDescent="0.2">
      <c r="A3189" t="s">
        <v>649</v>
      </c>
      <c r="B3189" t="s">
        <v>646</v>
      </c>
      <c r="C3189" s="1" t="s">
        <v>280</v>
      </c>
      <c r="D3189" s="1" t="s">
        <v>1009</v>
      </c>
      <c r="E3189" s="2"/>
      <c r="F3189" s="3"/>
      <c r="G3189" s="2">
        <v>2</v>
      </c>
      <c r="H3189" s="3"/>
      <c r="I3189" s="69" t="str">
        <f>VLOOKUP(C3189,СПРАВОЧНИК!B:D,2,0)</f>
        <v>КОРЕЯ</v>
      </c>
      <c r="J3189" s="69" t="str">
        <f>VLOOKUP(C3189,СПРАВОЧНИК!B:D,3,0)</f>
        <v>ИНОМАРКИ</v>
      </c>
      <c r="K3189" s="69" t="str">
        <f>VLOOKUP(СВОД2023[[#This Row],[ФО]],СПРАВОЧНИК!H:P,2,0)</f>
        <v>Южный ФО</v>
      </c>
    </row>
    <row r="3190" spans="1:11" x14ac:dyDescent="0.2">
      <c r="A3190" t="s">
        <v>649</v>
      </c>
      <c r="B3190" t="s">
        <v>646</v>
      </c>
      <c r="C3190" s="1" t="s">
        <v>280</v>
      </c>
      <c r="D3190" s="1" t="s">
        <v>929</v>
      </c>
      <c r="E3190" s="2">
        <v>22</v>
      </c>
      <c r="F3190" s="3">
        <v>149</v>
      </c>
      <c r="G3190" s="2">
        <v>178</v>
      </c>
      <c r="H3190" s="3">
        <v>1603</v>
      </c>
      <c r="I3190" s="69" t="str">
        <f>VLOOKUP(C3190,СПРАВОЧНИК!B:D,2,0)</f>
        <v>КОРЕЯ</v>
      </c>
      <c r="J3190" s="69" t="str">
        <f>VLOOKUP(C3190,СПРАВОЧНИК!B:D,3,0)</f>
        <v>ИНОМАРКИ</v>
      </c>
      <c r="K3190" s="69" t="str">
        <f>VLOOKUP(СВОД2023[[#This Row],[ФО]],СПРАВОЧНИК!H:P,2,0)</f>
        <v>Южный ФО</v>
      </c>
    </row>
    <row r="3191" spans="1:11" x14ac:dyDescent="0.2">
      <c r="A3191" t="s">
        <v>649</v>
      </c>
      <c r="B3191" t="s">
        <v>646</v>
      </c>
      <c r="C3191" s="1" t="s">
        <v>280</v>
      </c>
      <c r="D3191" s="1" t="s">
        <v>931</v>
      </c>
      <c r="E3191" s="2"/>
      <c r="F3191" s="3"/>
      <c r="G3191" s="2">
        <v>1</v>
      </c>
      <c r="H3191" s="3"/>
      <c r="I3191" s="69" t="str">
        <f>VLOOKUP(C3191,СПРАВОЧНИК!B:D,2,0)</f>
        <v>КОРЕЯ</v>
      </c>
      <c r="J3191" s="69" t="str">
        <f>VLOOKUP(C3191,СПРАВОЧНИК!B:D,3,0)</f>
        <v>ИНОМАРКИ</v>
      </c>
      <c r="K3191" s="69" t="str">
        <f>VLOOKUP(СВОД2023[[#This Row],[ФО]],СПРАВОЧНИК!H:P,2,0)</f>
        <v>Южный ФО</v>
      </c>
    </row>
    <row r="3192" spans="1:11" x14ac:dyDescent="0.2">
      <c r="A3192" t="s">
        <v>649</v>
      </c>
      <c r="B3192" t="s">
        <v>646</v>
      </c>
      <c r="C3192" s="1" t="s">
        <v>280</v>
      </c>
      <c r="D3192" s="1" t="s">
        <v>281</v>
      </c>
      <c r="E3192" s="2">
        <v>1</v>
      </c>
      <c r="F3192" s="3"/>
      <c r="G3192" s="2">
        <v>11</v>
      </c>
      <c r="H3192" s="3"/>
      <c r="I3192" s="69" t="str">
        <f>VLOOKUP(C3192,СПРАВОЧНИК!B:D,2,0)</f>
        <v>КОРЕЯ</v>
      </c>
      <c r="J3192" s="69" t="str">
        <f>VLOOKUP(C3192,СПРАВОЧНИК!B:D,3,0)</f>
        <v>ИНОМАРКИ</v>
      </c>
      <c r="K3192" s="69" t="str">
        <f>VLOOKUP(СВОД2023[[#This Row],[ФО]],СПРАВОЧНИК!H:P,2,0)</f>
        <v>Южный ФО</v>
      </c>
    </row>
    <row r="3193" spans="1:11" x14ac:dyDescent="0.2">
      <c r="A3193" t="s">
        <v>649</v>
      </c>
      <c r="B3193" t="s">
        <v>646</v>
      </c>
      <c r="C3193" s="1" t="s">
        <v>280</v>
      </c>
      <c r="D3193" s="1" t="s">
        <v>282</v>
      </c>
      <c r="E3193" s="2">
        <v>4</v>
      </c>
      <c r="F3193" s="3"/>
      <c r="G3193" s="2">
        <v>20</v>
      </c>
      <c r="H3193" s="3"/>
      <c r="I3193" s="69" t="str">
        <f>VLOOKUP(C3193,СПРАВОЧНИК!B:D,2,0)</f>
        <v>КОРЕЯ</v>
      </c>
      <c r="J3193" s="69" t="str">
        <f>VLOOKUP(C3193,СПРАВОЧНИК!B:D,3,0)</f>
        <v>ИНОМАРКИ</v>
      </c>
      <c r="K3193" s="69" t="str">
        <f>VLOOKUP(СВОД2023[[#This Row],[ФО]],СПРАВОЧНИК!H:P,2,0)</f>
        <v>Южный ФО</v>
      </c>
    </row>
    <row r="3194" spans="1:11" x14ac:dyDescent="0.2">
      <c r="A3194" t="s">
        <v>649</v>
      </c>
      <c r="B3194" t="s">
        <v>646</v>
      </c>
      <c r="C3194" s="1" t="s">
        <v>280</v>
      </c>
      <c r="D3194" s="1" t="s">
        <v>283</v>
      </c>
      <c r="E3194" s="2"/>
      <c r="F3194" s="3"/>
      <c r="G3194" s="2">
        <v>1</v>
      </c>
      <c r="H3194" s="3"/>
      <c r="I3194" s="69" t="str">
        <f>VLOOKUP(C3194,СПРАВОЧНИК!B:D,2,0)</f>
        <v>КОРЕЯ</v>
      </c>
      <c r="J3194" s="69" t="str">
        <f>VLOOKUP(C3194,СПРАВОЧНИК!B:D,3,0)</f>
        <v>ИНОМАРКИ</v>
      </c>
      <c r="K3194" s="69" t="str">
        <f>VLOOKUP(СВОД2023[[#This Row],[ФО]],СПРАВОЧНИК!H:P,2,0)</f>
        <v>Южный ФО</v>
      </c>
    </row>
    <row r="3195" spans="1:11" x14ac:dyDescent="0.2">
      <c r="A3195" t="s">
        <v>649</v>
      </c>
      <c r="B3195" t="s">
        <v>646</v>
      </c>
      <c r="C3195" s="1" t="s">
        <v>280</v>
      </c>
      <c r="D3195" s="1" t="s">
        <v>284</v>
      </c>
      <c r="E3195" s="2">
        <v>1</v>
      </c>
      <c r="F3195" s="3"/>
      <c r="G3195" s="2">
        <v>1</v>
      </c>
      <c r="H3195" s="3"/>
      <c r="I3195" s="69" t="str">
        <f>VLOOKUP(C3195,СПРАВОЧНИК!B:D,2,0)</f>
        <v>КОРЕЯ</v>
      </c>
      <c r="J3195" s="69" t="str">
        <f>VLOOKUP(C3195,СПРАВОЧНИК!B:D,3,0)</f>
        <v>ИНОМАРКИ</v>
      </c>
      <c r="K3195" s="69" t="str">
        <f>VLOOKUP(СВОД2023[[#This Row],[ФО]],СПРАВОЧНИК!H:P,2,0)</f>
        <v>Южный ФО</v>
      </c>
    </row>
    <row r="3196" spans="1:11" x14ac:dyDescent="0.2">
      <c r="A3196" t="s">
        <v>649</v>
      </c>
      <c r="B3196" t="s">
        <v>646</v>
      </c>
      <c r="C3196" s="1" t="s">
        <v>280</v>
      </c>
      <c r="D3196" s="1" t="s">
        <v>285</v>
      </c>
      <c r="E3196" s="2">
        <v>13</v>
      </c>
      <c r="F3196" s="3">
        <v>27</v>
      </c>
      <c r="G3196" s="2">
        <v>147</v>
      </c>
      <c r="H3196" s="3">
        <v>148</v>
      </c>
      <c r="I3196" s="69" t="str">
        <f>VLOOKUP(C3196,СПРАВОЧНИК!B:D,2,0)</f>
        <v>КОРЕЯ</v>
      </c>
      <c r="J3196" s="69" t="str">
        <f>VLOOKUP(C3196,СПРАВОЧНИК!B:D,3,0)</f>
        <v>ИНОМАРКИ</v>
      </c>
      <c r="K3196" s="69" t="str">
        <f>VLOOKUP(СВОД2023[[#This Row],[ФО]],СПРАВОЧНИК!H:P,2,0)</f>
        <v>Южный ФО</v>
      </c>
    </row>
    <row r="3197" spans="1:11" x14ac:dyDescent="0.2">
      <c r="A3197" t="s">
        <v>649</v>
      </c>
      <c r="B3197" t="s">
        <v>646</v>
      </c>
      <c r="C3197" s="1" t="s">
        <v>280</v>
      </c>
      <c r="D3197" s="1" t="s">
        <v>287</v>
      </c>
      <c r="E3197" s="2">
        <v>1</v>
      </c>
      <c r="F3197" s="3">
        <v>4</v>
      </c>
      <c r="G3197" s="2">
        <v>2</v>
      </c>
      <c r="H3197" s="3">
        <v>4</v>
      </c>
      <c r="I3197" s="69" t="str">
        <f>VLOOKUP(C3197,СПРАВОЧНИК!B:D,2,0)</f>
        <v>КОРЕЯ</v>
      </c>
      <c r="J3197" s="69" t="str">
        <f>VLOOKUP(C3197,СПРАВОЧНИК!B:D,3,0)</f>
        <v>ИНОМАРКИ</v>
      </c>
      <c r="K3197" s="69" t="str">
        <f>VLOOKUP(СВОД2023[[#This Row],[ФО]],СПРАВОЧНИК!H:P,2,0)</f>
        <v>Южный ФО</v>
      </c>
    </row>
    <row r="3198" spans="1:11" x14ac:dyDescent="0.2">
      <c r="A3198" t="s">
        <v>649</v>
      </c>
      <c r="B3198" t="s">
        <v>646</v>
      </c>
      <c r="C3198" s="1" t="s">
        <v>280</v>
      </c>
      <c r="D3198" s="1" t="s">
        <v>288</v>
      </c>
      <c r="E3198" s="2">
        <v>76</v>
      </c>
      <c r="F3198" s="3">
        <v>13</v>
      </c>
      <c r="G3198" s="2">
        <v>381</v>
      </c>
      <c r="H3198" s="3">
        <v>132</v>
      </c>
      <c r="I3198" s="69" t="str">
        <f>VLOOKUP(C3198,СПРАВОЧНИК!B:D,2,0)</f>
        <v>КОРЕЯ</v>
      </c>
      <c r="J3198" s="69" t="str">
        <f>VLOOKUP(C3198,СПРАВОЧНИК!B:D,3,0)</f>
        <v>ИНОМАРКИ</v>
      </c>
      <c r="K3198" s="69" t="str">
        <f>VLOOKUP(СВОД2023[[#This Row],[ФО]],СПРАВОЧНИК!H:P,2,0)</f>
        <v>Южный ФО</v>
      </c>
    </row>
    <row r="3199" spans="1:11" x14ac:dyDescent="0.2">
      <c r="A3199" t="s">
        <v>649</v>
      </c>
      <c r="B3199" t="s">
        <v>646</v>
      </c>
      <c r="C3199" s="1" t="s">
        <v>280</v>
      </c>
      <c r="D3199" s="1" t="s">
        <v>289</v>
      </c>
      <c r="E3199" s="2">
        <v>14</v>
      </c>
      <c r="F3199" s="3">
        <v>16</v>
      </c>
      <c r="G3199" s="2">
        <v>85</v>
      </c>
      <c r="H3199" s="3">
        <v>210</v>
      </c>
      <c r="I3199" s="69" t="str">
        <f>VLOOKUP(C3199,СПРАВОЧНИК!B:D,2,0)</f>
        <v>КОРЕЯ</v>
      </c>
      <c r="J3199" s="69" t="str">
        <f>VLOOKUP(C3199,СПРАВОЧНИК!B:D,3,0)</f>
        <v>ИНОМАРКИ</v>
      </c>
      <c r="K3199" s="69" t="str">
        <f>VLOOKUP(СВОД2023[[#This Row],[ФО]],СПРАВОЧНИК!H:P,2,0)</f>
        <v>Южный ФО</v>
      </c>
    </row>
    <row r="3200" spans="1:11" x14ac:dyDescent="0.2">
      <c r="A3200" t="s">
        <v>649</v>
      </c>
      <c r="B3200" t="s">
        <v>646</v>
      </c>
      <c r="C3200" s="1" t="s">
        <v>280</v>
      </c>
      <c r="D3200" s="1" t="s">
        <v>290</v>
      </c>
      <c r="E3200" s="2">
        <v>28</v>
      </c>
      <c r="F3200" s="3">
        <v>14</v>
      </c>
      <c r="G3200" s="2">
        <v>121</v>
      </c>
      <c r="H3200" s="3">
        <v>74</v>
      </c>
      <c r="I3200" s="69" t="str">
        <f>VLOOKUP(C3200,СПРАВОЧНИК!B:D,2,0)</f>
        <v>КОРЕЯ</v>
      </c>
      <c r="J3200" s="69" t="str">
        <f>VLOOKUP(C3200,СПРАВОЧНИК!B:D,3,0)</f>
        <v>ИНОМАРКИ</v>
      </c>
      <c r="K3200" s="69" t="str">
        <f>VLOOKUP(СВОД2023[[#This Row],[ФО]],СПРАВОЧНИК!H:P,2,0)</f>
        <v>Южный ФО</v>
      </c>
    </row>
    <row r="3201" spans="1:11" x14ac:dyDescent="0.2">
      <c r="A3201" t="s">
        <v>649</v>
      </c>
      <c r="B3201" t="s">
        <v>646</v>
      </c>
      <c r="C3201" s="1" t="s">
        <v>280</v>
      </c>
      <c r="D3201" s="1" t="s">
        <v>932</v>
      </c>
      <c r="E3201" s="2">
        <v>2</v>
      </c>
      <c r="F3201" s="3"/>
      <c r="G3201" s="2">
        <v>12</v>
      </c>
      <c r="H3201" s="3"/>
      <c r="I3201" s="69" t="str">
        <f>VLOOKUP(C3201,СПРАВОЧНИК!B:D,2,0)</f>
        <v>КОРЕЯ</v>
      </c>
      <c r="J3201" s="69" t="str">
        <f>VLOOKUP(C3201,СПРАВОЧНИК!B:D,3,0)</f>
        <v>ИНОМАРКИ</v>
      </c>
      <c r="K3201" s="69" t="str">
        <f>VLOOKUP(СВОД2023[[#This Row],[ФО]],СПРАВОЧНИК!H:P,2,0)</f>
        <v>Южный ФО</v>
      </c>
    </row>
    <row r="3202" spans="1:11" x14ac:dyDescent="0.2">
      <c r="A3202" t="s">
        <v>649</v>
      </c>
      <c r="B3202" t="s">
        <v>646</v>
      </c>
      <c r="C3202" s="1" t="s">
        <v>280</v>
      </c>
      <c r="D3202" s="1" t="s">
        <v>1011</v>
      </c>
      <c r="E3202" s="2">
        <v>1</v>
      </c>
      <c r="F3202" s="3"/>
      <c r="G3202" s="2">
        <v>1</v>
      </c>
      <c r="H3202" s="3"/>
      <c r="I3202" s="69" t="str">
        <f>VLOOKUP(C3202,СПРАВОЧНИК!B:D,2,0)</f>
        <v>КОРЕЯ</v>
      </c>
      <c r="J3202" s="69" t="str">
        <f>VLOOKUP(C3202,СПРАВОЧНИК!B:D,3,0)</f>
        <v>ИНОМАРКИ</v>
      </c>
      <c r="K3202" s="69" t="str">
        <f>VLOOKUP(СВОД2023[[#This Row],[ФО]],СПРАВОЧНИК!H:P,2,0)</f>
        <v>Южный ФО</v>
      </c>
    </row>
    <row r="3203" spans="1:11" x14ac:dyDescent="0.2">
      <c r="A3203" t="s">
        <v>649</v>
      </c>
      <c r="B3203" t="s">
        <v>646</v>
      </c>
      <c r="C3203" s="1" t="s">
        <v>280</v>
      </c>
      <c r="D3203" s="1" t="s">
        <v>933</v>
      </c>
      <c r="E3203" s="2">
        <v>25</v>
      </c>
      <c r="F3203" s="3">
        <v>12</v>
      </c>
      <c r="G3203" s="2">
        <v>97</v>
      </c>
      <c r="H3203" s="3">
        <v>55</v>
      </c>
      <c r="I3203" s="69" t="str">
        <f>VLOOKUP(C3203,СПРАВОЧНИК!B:D,2,0)</f>
        <v>КОРЕЯ</v>
      </c>
      <c r="J3203" s="69" t="str">
        <f>VLOOKUP(C3203,СПРАВОЧНИК!B:D,3,0)</f>
        <v>ИНОМАРКИ</v>
      </c>
      <c r="K3203" s="69" t="str">
        <f>VLOOKUP(СВОД2023[[#This Row],[ФО]],СПРАВОЧНИК!H:P,2,0)</f>
        <v>Южный ФО</v>
      </c>
    </row>
    <row r="3204" spans="1:11" x14ac:dyDescent="0.2">
      <c r="A3204" t="s">
        <v>649</v>
      </c>
      <c r="B3204" t="s">
        <v>646</v>
      </c>
      <c r="C3204" s="1" t="s">
        <v>280</v>
      </c>
      <c r="D3204" s="1" t="s">
        <v>934</v>
      </c>
      <c r="E3204" s="2">
        <v>43</v>
      </c>
      <c r="F3204" s="3">
        <v>171</v>
      </c>
      <c r="G3204" s="2">
        <v>232</v>
      </c>
      <c r="H3204" s="3">
        <v>1803</v>
      </c>
      <c r="I3204" s="69" t="str">
        <f>VLOOKUP(C3204,СПРАВОЧНИК!B:D,2,0)</f>
        <v>КОРЕЯ</v>
      </c>
      <c r="J3204" s="69" t="str">
        <f>VLOOKUP(C3204,СПРАВОЧНИК!B:D,3,0)</f>
        <v>ИНОМАРКИ</v>
      </c>
      <c r="K3204" s="69" t="str">
        <f>VLOOKUP(СВОД2023[[#This Row],[ФО]],СПРАВОЧНИК!H:P,2,0)</f>
        <v>Южный ФО</v>
      </c>
    </row>
    <row r="3205" spans="1:11" x14ac:dyDescent="0.2">
      <c r="A3205" t="s">
        <v>649</v>
      </c>
      <c r="B3205" t="s">
        <v>646</v>
      </c>
      <c r="C3205" s="1" t="s">
        <v>280</v>
      </c>
      <c r="D3205" s="1" t="s">
        <v>935</v>
      </c>
      <c r="E3205" s="2">
        <v>98</v>
      </c>
      <c r="F3205" s="3">
        <v>66</v>
      </c>
      <c r="G3205" s="2">
        <v>594</v>
      </c>
      <c r="H3205" s="3">
        <v>409</v>
      </c>
      <c r="I3205" s="69" t="str">
        <f>VLOOKUP(C3205,СПРАВОЧНИК!B:D,2,0)</f>
        <v>КОРЕЯ</v>
      </c>
      <c r="J3205" s="69" t="str">
        <f>VLOOKUP(C3205,СПРАВОЧНИК!B:D,3,0)</f>
        <v>ИНОМАРКИ</v>
      </c>
      <c r="K3205" s="69" t="str">
        <f>VLOOKUP(СВОД2023[[#This Row],[ФО]],СПРАВОЧНИК!H:P,2,0)</f>
        <v>Южный ФО</v>
      </c>
    </row>
    <row r="3206" spans="1:11" x14ac:dyDescent="0.2">
      <c r="A3206" t="s">
        <v>649</v>
      </c>
      <c r="B3206" t="s">
        <v>646</v>
      </c>
      <c r="C3206" s="1" t="s">
        <v>280</v>
      </c>
      <c r="D3206" s="1" t="s">
        <v>1111</v>
      </c>
      <c r="E3206" s="2"/>
      <c r="F3206" s="3"/>
      <c r="G3206" s="2">
        <v>1</v>
      </c>
      <c r="H3206" s="3"/>
      <c r="I3206" s="69" t="str">
        <f>VLOOKUP(C3206,СПРАВОЧНИК!B:D,2,0)</f>
        <v>КОРЕЯ</v>
      </c>
      <c r="J3206" s="69" t="str">
        <f>VLOOKUP(C3206,СПРАВОЧНИК!B:D,3,0)</f>
        <v>ИНОМАРКИ</v>
      </c>
      <c r="K3206" s="69" t="str">
        <f>VLOOKUP(СВОД2023[[#This Row],[ФО]],СПРАВОЧНИК!H:P,2,0)</f>
        <v>Южный ФО</v>
      </c>
    </row>
    <row r="3207" spans="1:11" x14ac:dyDescent="0.2">
      <c r="A3207" t="s">
        <v>649</v>
      </c>
      <c r="B3207" t="s">
        <v>646</v>
      </c>
      <c r="C3207" s="1" t="s">
        <v>291</v>
      </c>
      <c r="D3207" s="1" t="s">
        <v>292</v>
      </c>
      <c r="E3207" s="2"/>
      <c r="F3207" s="3"/>
      <c r="G3207" s="2">
        <v>1</v>
      </c>
      <c r="H3207" s="3"/>
      <c r="I3207" s="69" t="str">
        <f>VLOOKUP(C3207,СПРАВОЧНИК!B:D,2,0)</f>
        <v>ЯПОНИЯ</v>
      </c>
      <c r="J3207" s="69" t="str">
        <f>VLOOKUP(C3207,СПРАВОЧНИК!B:D,3,0)</f>
        <v>ИНОМАРКИ</v>
      </c>
      <c r="K3207" s="69" t="str">
        <f>VLOOKUP(СВОД2023[[#This Row],[ФО]],СПРАВОЧНИК!H:P,2,0)</f>
        <v>Южный ФО</v>
      </c>
    </row>
    <row r="3208" spans="1:11" x14ac:dyDescent="0.2">
      <c r="A3208" t="s">
        <v>649</v>
      </c>
      <c r="B3208" t="s">
        <v>646</v>
      </c>
      <c r="C3208" s="1" t="s">
        <v>291</v>
      </c>
      <c r="D3208" s="1" t="s">
        <v>293</v>
      </c>
      <c r="E3208" s="2">
        <v>1</v>
      </c>
      <c r="F3208" s="3"/>
      <c r="G3208" s="2">
        <v>3</v>
      </c>
      <c r="H3208" s="3">
        <v>2</v>
      </c>
      <c r="I3208" s="69" t="str">
        <f>VLOOKUP(C3208,СПРАВОЧНИК!B:D,2,0)</f>
        <v>ЯПОНИЯ</v>
      </c>
      <c r="J3208" s="69" t="str">
        <f>VLOOKUP(C3208,СПРАВОЧНИК!B:D,3,0)</f>
        <v>ИНОМАРКИ</v>
      </c>
      <c r="K3208" s="69" t="str">
        <f>VLOOKUP(СВОД2023[[#This Row],[ФО]],СПРАВОЧНИК!H:P,2,0)</f>
        <v>Южный ФО</v>
      </c>
    </row>
    <row r="3209" spans="1:11" x14ac:dyDescent="0.2">
      <c r="A3209" t="s">
        <v>649</v>
      </c>
      <c r="B3209" t="s">
        <v>646</v>
      </c>
      <c r="C3209" s="1" t="s">
        <v>291</v>
      </c>
      <c r="D3209" s="1" t="s">
        <v>294</v>
      </c>
      <c r="E3209" s="2"/>
      <c r="F3209" s="3"/>
      <c r="G3209" s="2"/>
      <c r="H3209" s="3">
        <v>5</v>
      </c>
      <c r="I3209" s="69" t="str">
        <f>VLOOKUP(C3209,СПРАВОЧНИК!B:D,2,0)</f>
        <v>ЯПОНИЯ</v>
      </c>
      <c r="J3209" s="69" t="str">
        <f>VLOOKUP(C3209,СПРАВОЧНИК!B:D,3,0)</f>
        <v>ИНОМАРКИ</v>
      </c>
      <c r="K3209" s="69" t="str">
        <f>VLOOKUP(СВОД2023[[#This Row],[ФО]],СПРАВОЧНИК!H:P,2,0)</f>
        <v>Южный ФО</v>
      </c>
    </row>
    <row r="3210" spans="1:11" x14ac:dyDescent="0.2">
      <c r="A3210" t="s">
        <v>649</v>
      </c>
      <c r="B3210" t="s">
        <v>646</v>
      </c>
      <c r="C3210" s="1" t="s">
        <v>291</v>
      </c>
      <c r="D3210" s="1" t="s">
        <v>295</v>
      </c>
      <c r="E3210" s="2"/>
      <c r="F3210" s="3"/>
      <c r="G3210" s="2">
        <v>1</v>
      </c>
      <c r="H3210" s="3"/>
      <c r="I3210" s="69" t="str">
        <f>VLOOKUP(C3210,СПРАВОЧНИК!B:D,2,0)</f>
        <v>ЯПОНИЯ</v>
      </c>
      <c r="J3210" s="69" t="str">
        <f>VLOOKUP(C3210,СПРАВОЧНИК!B:D,3,0)</f>
        <v>ИНОМАРКИ</v>
      </c>
      <c r="K3210" s="69" t="str">
        <f>VLOOKUP(СВОД2023[[#This Row],[ФО]],СПРАВОЧНИК!H:P,2,0)</f>
        <v>Южный ФО</v>
      </c>
    </row>
    <row r="3211" spans="1:11" x14ac:dyDescent="0.2">
      <c r="A3211" t="s">
        <v>649</v>
      </c>
      <c r="B3211" t="s">
        <v>646</v>
      </c>
      <c r="C3211" s="1" t="s">
        <v>291</v>
      </c>
      <c r="D3211" s="1" t="s">
        <v>296</v>
      </c>
      <c r="E3211" s="2">
        <v>1</v>
      </c>
      <c r="F3211" s="3"/>
      <c r="G3211" s="2">
        <v>3</v>
      </c>
      <c r="H3211" s="3">
        <v>3</v>
      </c>
      <c r="I3211" s="69" t="str">
        <f>VLOOKUP(C3211,СПРАВОЧНИК!B:D,2,0)</f>
        <v>ЯПОНИЯ</v>
      </c>
      <c r="J3211" s="69" t="str">
        <f>VLOOKUP(C3211,СПРАВОЧНИК!B:D,3,0)</f>
        <v>ИНОМАРКИ</v>
      </c>
      <c r="K3211" s="69" t="str">
        <f>VLOOKUP(СВОД2023[[#This Row],[ФО]],СПРАВОЧНИК!H:P,2,0)</f>
        <v>Южный ФО</v>
      </c>
    </row>
    <row r="3212" spans="1:11" x14ac:dyDescent="0.2">
      <c r="A3212" t="s">
        <v>649</v>
      </c>
      <c r="B3212" t="s">
        <v>646</v>
      </c>
      <c r="C3212" s="1" t="s">
        <v>297</v>
      </c>
      <c r="D3212" s="1" t="s">
        <v>298</v>
      </c>
      <c r="E3212" s="2">
        <v>1</v>
      </c>
      <c r="F3212" s="3"/>
      <c r="G3212" s="2">
        <v>4</v>
      </c>
      <c r="H3212" s="3"/>
      <c r="I3212" s="69" t="str">
        <f>VLOOKUP(C3212,СПРАВОЧНИК!B:D,2,0)</f>
        <v>ИРАН</v>
      </c>
      <c r="J3212" s="69" t="str">
        <f>VLOOKUP(C3212,СПРАВОЧНИК!B:D,3,0)</f>
        <v>ИНОМАРКИ</v>
      </c>
      <c r="K3212" s="69" t="str">
        <f>VLOOKUP(СВОД2023[[#This Row],[ФО]],СПРАВОЧНИК!H:P,2,0)</f>
        <v>Южный ФО</v>
      </c>
    </row>
    <row r="3213" spans="1:11" x14ac:dyDescent="0.2">
      <c r="A3213" t="s">
        <v>649</v>
      </c>
      <c r="B3213" t="s">
        <v>646</v>
      </c>
      <c r="C3213" s="1" t="s">
        <v>297</v>
      </c>
      <c r="D3213" s="1" t="s">
        <v>733</v>
      </c>
      <c r="E3213" s="2"/>
      <c r="F3213" s="3"/>
      <c r="G3213" s="2">
        <v>1</v>
      </c>
      <c r="H3213" s="3"/>
      <c r="I3213" s="69" t="str">
        <f>VLOOKUP(C3213,СПРАВОЧНИК!B:D,2,0)</f>
        <v>ИРАН</v>
      </c>
      <c r="J3213" s="69" t="str">
        <f>VLOOKUP(C3213,СПРАВОЧНИК!B:D,3,0)</f>
        <v>ИНОМАРКИ</v>
      </c>
      <c r="K3213" s="69" t="str">
        <f>VLOOKUP(СВОД2023[[#This Row],[ФО]],СПРАВОЧНИК!H:P,2,0)</f>
        <v>Южный ФО</v>
      </c>
    </row>
    <row r="3214" spans="1:11" x14ac:dyDescent="0.2">
      <c r="A3214" t="s">
        <v>649</v>
      </c>
      <c r="B3214" t="s">
        <v>646</v>
      </c>
      <c r="C3214" s="1" t="s">
        <v>297</v>
      </c>
      <c r="D3214" s="1" t="s">
        <v>299</v>
      </c>
      <c r="E3214" s="2"/>
      <c r="F3214" s="3"/>
      <c r="G3214" s="2">
        <v>5</v>
      </c>
      <c r="H3214" s="3"/>
      <c r="I3214" s="69" t="str">
        <f>VLOOKUP(C3214,СПРАВОЧНИК!B:D,2,0)</f>
        <v>ИРАН</v>
      </c>
      <c r="J3214" s="69" t="str">
        <f>VLOOKUP(C3214,СПРАВОЧНИК!B:D,3,0)</f>
        <v>ИНОМАРКИ</v>
      </c>
      <c r="K3214" s="69" t="str">
        <f>VLOOKUP(СВОД2023[[#This Row],[ФО]],СПРАВОЧНИК!H:P,2,0)</f>
        <v>Южный ФО</v>
      </c>
    </row>
    <row r="3215" spans="1:11" x14ac:dyDescent="0.2">
      <c r="A3215" t="s">
        <v>649</v>
      </c>
      <c r="B3215" t="s">
        <v>646</v>
      </c>
      <c r="C3215" s="1" t="s">
        <v>300</v>
      </c>
      <c r="D3215" s="1" t="s">
        <v>301</v>
      </c>
      <c r="E3215" s="2"/>
      <c r="F3215" s="3"/>
      <c r="G3215" s="2"/>
      <c r="H3215" s="3">
        <v>5</v>
      </c>
      <c r="I3215" s="69" t="str">
        <f>VLOOKUP(C3215,СПРАВОЧНИК!B:D,2,0)</f>
        <v>ЯПОНИЯ</v>
      </c>
      <c r="J3215" s="69" t="str">
        <f>VLOOKUP(C3215,СПРАВОЧНИК!B:D,3,0)</f>
        <v>ИНОМАРКИ</v>
      </c>
      <c r="K3215" s="69" t="str">
        <f>VLOOKUP(СВОД2023[[#This Row],[ФО]],СПРАВОЧНИК!H:P,2,0)</f>
        <v>Южный ФО</v>
      </c>
    </row>
    <row r="3216" spans="1:11" x14ac:dyDescent="0.2">
      <c r="A3216" t="s">
        <v>649</v>
      </c>
      <c r="B3216" t="s">
        <v>646</v>
      </c>
      <c r="C3216" s="1" t="s">
        <v>302</v>
      </c>
      <c r="D3216" s="1" t="s">
        <v>304</v>
      </c>
      <c r="E3216" s="2"/>
      <c r="F3216" s="3"/>
      <c r="G3216" s="2">
        <v>22</v>
      </c>
      <c r="H3216" s="3"/>
      <c r="I3216" s="69" t="str">
        <f>VLOOKUP(C3216,СПРАВОЧНИК!B:D,2,0)</f>
        <v>КИТАЙ</v>
      </c>
      <c r="J3216" s="69" t="str">
        <f>VLOOKUP(C3216,СПРАВОЧНИК!B:D,3,0)</f>
        <v>ИНОМАРКИ</v>
      </c>
      <c r="K3216" s="69" t="str">
        <f>VLOOKUP(СВОД2023[[#This Row],[ФО]],СПРАВОЧНИК!H:P,2,0)</f>
        <v>Южный ФО</v>
      </c>
    </row>
    <row r="3217" spans="1:11" x14ac:dyDescent="0.2">
      <c r="A3217" t="s">
        <v>649</v>
      </c>
      <c r="B3217" t="s">
        <v>646</v>
      </c>
      <c r="C3217" s="1" t="s">
        <v>302</v>
      </c>
      <c r="D3217" s="1" t="s">
        <v>305</v>
      </c>
      <c r="E3217" s="2">
        <v>19</v>
      </c>
      <c r="F3217" s="3"/>
      <c r="G3217" s="2">
        <v>58</v>
      </c>
      <c r="H3217" s="3">
        <v>9</v>
      </c>
      <c r="I3217" s="69" t="str">
        <f>VLOOKUP(C3217,СПРАВОЧНИК!B:D,2,0)</f>
        <v>КИТАЙ</v>
      </c>
      <c r="J3217" s="69" t="str">
        <f>VLOOKUP(C3217,СПРАВОЧНИК!B:D,3,0)</f>
        <v>ИНОМАРКИ</v>
      </c>
      <c r="K3217" s="69" t="str">
        <f>VLOOKUP(СВОД2023[[#This Row],[ФО]],СПРАВОЧНИК!H:P,2,0)</f>
        <v>Южный ФО</v>
      </c>
    </row>
    <row r="3218" spans="1:11" x14ac:dyDescent="0.2">
      <c r="A3218" t="s">
        <v>649</v>
      </c>
      <c r="B3218" t="s">
        <v>646</v>
      </c>
      <c r="C3218" s="1" t="s">
        <v>302</v>
      </c>
      <c r="D3218" s="1" t="s">
        <v>306</v>
      </c>
      <c r="E3218" s="2">
        <v>6</v>
      </c>
      <c r="F3218" s="3"/>
      <c r="G3218" s="2">
        <v>43</v>
      </c>
      <c r="H3218" s="3"/>
      <c r="I3218" s="69" t="str">
        <f>VLOOKUP(C3218,СПРАВОЧНИК!B:D,2,0)</f>
        <v>КИТАЙ</v>
      </c>
      <c r="J3218" s="69" t="str">
        <f>VLOOKUP(C3218,СПРАВОЧНИК!B:D,3,0)</f>
        <v>ИНОМАРКИ</v>
      </c>
      <c r="K3218" s="69" t="str">
        <f>VLOOKUP(СВОД2023[[#This Row],[ФО]],СПРАВОЧНИК!H:P,2,0)</f>
        <v>Южный ФО</v>
      </c>
    </row>
    <row r="3219" spans="1:11" x14ac:dyDescent="0.2">
      <c r="A3219" t="s">
        <v>649</v>
      </c>
      <c r="B3219" t="s">
        <v>646</v>
      </c>
      <c r="C3219" s="1" t="s">
        <v>302</v>
      </c>
      <c r="D3219" s="1" t="s">
        <v>936</v>
      </c>
      <c r="E3219" s="2">
        <v>17</v>
      </c>
      <c r="F3219" s="3"/>
      <c r="G3219" s="2">
        <v>17</v>
      </c>
      <c r="H3219" s="3"/>
      <c r="I3219" s="69" t="str">
        <f>VLOOKUP(C3219,СПРАВОЧНИК!B:D,2,0)</f>
        <v>КИТАЙ</v>
      </c>
      <c r="J3219" s="69" t="str">
        <f>VLOOKUP(C3219,СПРАВОЧНИК!B:D,3,0)</f>
        <v>ИНОМАРКИ</v>
      </c>
      <c r="K3219" s="69" t="str">
        <f>VLOOKUP(СВОД2023[[#This Row],[ФО]],СПРАВОЧНИК!H:P,2,0)</f>
        <v>Южный ФО</v>
      </c>
    </row>
    <row r="3220" spans="1:11" x14ac:dyDescent="0.2">
      <c r="A3220" t="s">
        <v>649</v>
      </c>
      <c r="B3220" t="s">
        <v>646</v>
      </c>
      <c r="C3220" s="1" t="s">
        <v>302</v>
      </c>
      <c r="D3220" s="1" t="s">
        <v>307</v>
      </c>
      <c r="E3220" s="2"/>
      <c r="F3220" s="3"/>
      <c r="G3220" s="2">
        <v>1</v>
      </c>
      <c r="H3220" s="3"/>
      <c r="I3220" s="69" t="str">
        <f>VLOOKUP(C3220,СПРАВОЧНИК!B:D,2,0)</f>
        <v>КИТАЙ</v>
      </c>
      <c r="J3220" s="69" t="str">
        <f>VLOOKUP(C3220,СПРАВОЧНИК!B:D,3,0)</f>
        <v>ИНОМАРКИ</v>
      </c>
      <c r="K3220" s="69" t="str">
        <f>VLOOKUP(СВОД2023[[#This Row],[ФО]],СПРАВОЧНИК!H:P,2,0)</f>
        <v>Южный ФО</v>
      </c>
    </row>
    <row r="3221" spans="1:11" x14ac:dyDescent="0.2">
      <c r="A3221" t="s">
        <v>649</v>
      </c>
      <c r="B3221" t="s">
        <v>646</v>
      </c>
      <c r="C3221" s="1" t="s">
        <v>302</v>
      </c>
      <c r="D3221" s="1" t="s">
        <v>308</v>
      </c>
      <c r="E3221" s="2"/>
      <c r="F3221" s="3"/>
      <c r="G3221" s="2">
        <v>1</v>
      </c>
      <c r="H3221" s="3"/>
      <c r="I3221" s="69" t="str">
        <f>VLOOKUP(C3221,СПРАВОЧНИК!B:D,2,0)</f>
        <v>КИТАЙ</v>
      </c>
      <c r="J3221" s="69" t="str">
        <f>VLOOKUP(C3221,СПРАВОЧНИК!B:D,3,0)</f>
        <v>ИНОМАРКИ</v>
      </c>
      <c r="K3221" s="69" t="str">
        <f>VLOOKUP(СВОД2023[[#This Row],[ФО]],СПРАВОЧНИК!H:P,2,0)</f>
        <v>Южный ФО</v>
      </c>
    </row>
    <row r="3222" spans="1:11" x14ac:dyDescent="0.2">
      <c r="A3222" t="s">
        <v>649</v>
      </c>
      <c r="B3222" t="s">
        <v>646</v>
      </c>
      <c r="C3222" s="1" t="s">
        <v>302</v>
      </c>
      <c r="D3222" s="1" t="s">
        <v>309</v>
      </c>
      <c r="E3222" s="2"/>
      <c r="F3222" s="3"/>
      <c r="G3222" s="2"/>
      <c r="H3222" s="3">
        <v>1</v>
      </c>
      <c r="I3222" s="69" t="str">
        <f>VLOOKUP(C3222,СПРАВОЧНИК!B:D,2,0)</f>
        <v>КИТАЙ</v>
      </c>
      <c r="J3222" s="69" t="str">
        <f>VLOOKUP(C3222,СПРАВОЧНИК!B:D,3,0)</f>
        <v>ИНОМАРКИ</v>
      </c>
      <c r="K3222" s="69" t="str">
        <f>VLOOKUP(СВОД2023[[#This Row],[ФО]],СПРАВОЧНИК!H:P,2,0)</f>
        <v>Южный ФО</v>
      </c>
    </row>
    <row r="3223" spans="1:11" x14ac:dyDescent="0.2">
      <c r="A3223" t="s">
        <v>649</v>
      </c>
      <c r="B3223" t="s">
        <v>646</v>
      </c>
      <c r="C3223" s="1" t="s">
        <v>302</v>
      </c>
      <c r="D3223" s="1" t="s">
        <v>311</v>
      </c>
      <c r="E3223" s="2"/>
      <c r="F3223" s="3">
        <v>3</v>
      </c>
      <c r="G3223" s="2">
        <v>2</v>
      </c>
      <c r="H3223" s="3">
        <v>8</v>
      </c>
      <c r="I3223" s="69" t="str">
        <f>VLOOKUP(C3223,СПРАВОЧНИК!B:D,2,0)</f>
        <v>КИТАЙ</v>
      </c>
      <c r="J3223" s="69" t="str">
        <f>VLOOKUP(C3223,СПРАВОЧНИК!B:D,3,0)</f>
        <v>ИНОМАРКИ</v>
      </c>
      <c r="K3223" s="69" t="str">
        <f>VLOOKUP(СВОД2023[[#This Row],[ФО]],СПРАВОЧНИК!H:P,2,0)</f>
        <v>Южный ФО</v>
      </c>
    </row>
    <row r="3224" spans="1:11" x14ac:dyDescent="0.2">
      <c r="A3224" t="s">
        <v>649</v>
      </c>
      <c r="B3224" t="s">
        <v>646</v>
      </c>
      <c r="C3224" s="1" t="s">
        <v>313</v>
      </c>
      <c r="D3224" s="1" t="s">
        <v>314</v>
      </c>
      <c r="E3224" s="2"/>
      <c r="F3224" s="3">
        <v>1</v>
      </c>
      <c r="G3224" s="2"/>
      <c r="H3224" s="3">
        <v>3</v>
      </c>
      <c r="I3224" s="69" t="str">
        <f>VLOOKUP(C3224,СПРАВОЧНИК!B:D,2,0)</f>
        <v>ЕВРОПА</v>
      </c>
      <c r="J3224" s="69" t="str">
        <f>VLOOKUP(C3224,СПРАВОЧНИК!B:D,3,0)</f>
        <v>ИНОМАРКИ</v>
      </c>
      <c r="K3224" s="69" t="str">
        <f>VLOOKUP(СВОД2023[[#This Row],[ФО]],СПРАВОЧНИК!H:P,2,0)</f>
        <v>Южный ФО</v>
      </c>
    </row>
    <row r="3225" spans="1:11" x14ac:dyDescent="0.2">
      <c r="A3225" t="s">
        <v>649</v>
      </c>
      <c r="B3225" t="s">
        <v>646</v>
      </c>
      <c r="C3225" s="1" t="s">
        <v>313</v>
      </c>
      <c r="D3225" s="1" t="s">
        <v>315</v>
      </c>
      <c r="E3225" s="2"/>
      <c r="F3225" s="3"/>
      <c r="G3225" s="2">
        <v>1</v>
      </c>
      <c r="H3225" s="3">
        <v>7</v>
      </c>
      <c r="I3225" s="69" t="str">
        <f>VLOOKUP(C3225,СПРАВОЧНИК!B:D,2,0)</f>
        <v>ЕВРОПА</v>
      </c>
      <c r="J3225" s="69" t="str">
        <f>VLOOKUP(C3225,СПРАВОЧНИК!B:D,3,0)</f>
        <v>ИНОМАРКИ</v>
      </c>
      <c r="K3225" s="69" t="str">
        <f>VLOOKUP(СВОД2023[[#This Row],[ФО]],СПРАВОЧНИК!H:P,2,0)</f>
        <v>Южный ФО</v>
      </c>
    </row>
    <row r="3226" spans="1:11" x14ac:dyDescent="0.2">
      <c r="A3226" t="s">
        <v>649</v>
      </c>
      <c r="B3226" t="s">
        <v>646</v>
      </c>
      <c r="C3226" s="1" t="s">
        <v>313</v>
      </c>
      <c r="D3226" s="1" t="s">
        <v>316</v>
      </c>
      <c r="E3226" s="2"/>
      <c r="F3226" s="3"/>
      <c r="G3226" s="2">
        <v>1</v>
      </c>
      <c r="H3226" s="3"/>
      <c r="I3226" s="69" t="str">
        <f>VLOOKUP(C3226,СПРАВОЧНИК!B:D,2,0)</f>
        <v>ЕВРОПА</v>
      </c>
      <c r="J3226" s="69" t="str">
        <f>VLOOKUP(C3226,СПРАВОЧНИК!B:D,3,0)</f>
        <v>ИНОМАРКИ</v>
      </c>
      <c r="K3226" s="69" t="str">
        <f>VLOOKUP(СВОД2023[[#This Row],[ФО]],СПРАВОЧНИК!H:P,2,0)</f>
        <v>Южный ФО</v>
      </c>
    </row>
    <row r="3227" spans="1:11" x14ac:dyDescent="0.2">
      <c r="A3227" t="s">
        <v>649</v>
      </c>
      <c r="B3227" t="s">
        <v>646</v>
      </c>
      <c r="C3227" s="1" t="s">
        <v>313</v>
      </c>
      <c r="D3227" s="1" t="s">
        <v>317</v>
      </c>
      <c r="E3227" s="2"/>
      <c r="F3227" s="3"/>
      <c r="G3227" s="2"/>
      <c r="H3227" s="3">
        <v>1</v>
      </c>
      <c r="I3227" s="69" t="str">
        <f>VLOOKUP(C3227,СПРАВОЧНИК!B:D,2,0)</f>
        <v>ЕВРОПА</v>
      </c>
      <c r="J3227" s="69" t="str">
        <f>VLOOKUP(C3227,СПРАВОЧНИК!B:D,3,0)</f>
        <v>ИНОМАРКИ</v>
      </c>
      <c r="K3227" s="69" t="str">
        <f>VLOOKUP(СВОД2023[[#This Row],[ФО]],СПРАВОЧНИК!H:P,2,0)</f>
        <v>Южный ФО</v>
      </c>
    </row>
    <row r="3228" spans="1:11" x14ac:dyDescent="0.2">
      <c r="A3228" t="s">
        <v>649</v>
      </c>
      <c r="B3228" t="s">
        <v>646</v>
      </c>
      <c r="C3228" s="1" t="s">
        <v>319</v>
      </c>
      <c r="D3228" s="1" t="s">
        <v>320</v>
      </c>
      <c r="E3228" s="2"/>
      <c r="F3228" s="3"/>
      <c r="G3228" s="2">
        <v>1</v>
      </c>
      <c r="H3228" s="3"/>
      <c r="I3228" s="69" t="str">
        <f>VLOOKUP(C3228,СПРАВОЧНИК!B:D,2,0)</f>
        <v>США</v>
      </c>
      <c r="J3228" s="69" t="str">
        <f>VLOOKUP(C3228,СПРАВОЧНИК!B:D,3,0)</f>
        <v>ИНОМАРКИ</v>
      </c>
      <c r="K3228" s="69" t="str">
        <f>VLOOKUP(СВОД2023[[#This Row],[ФО]],СПРАВОЧНИК!H:P,2,0)</f>
        <v>Южный ФО</v>
      </c>
    </row>
    <row r="3229" spans="1:11" x14ac:dyDescent="0.2">
      <c r="A3229" t="s">
        <v>649</v>
      </c>
      <c r="B3229" t="s">
        <v>646</v>
      </c>
      <c r="C3229" s="1" t="s">
        <v>319</v>
      </c>
      <c r="D3229" s="1" t="s">
        <v>321</v>
      </c>
      <c r="E3229" s="2">
        <v>2</v>
      </c>
      <c r="F3229" s="3"/>
      <c r="G3229" s="2">
        <v>4</v>
      </c>
      <c r="H3229" s="3">
        <v>3</v>
      </c>
      <c r="I3229" s="69" t="str">
        <f>VLOOKUP(C3229,СПРАВОЧНИК!B:D,2,0)</f>
        <v>США</v>
      </c>
      <c r="J3229" s="69" t="str">
        <f>VLOOKUP(C3229,СПРАВОЧНИК!B:D,3,0)</f>
        <v>ИНОМАРКИ</v>
      </c>
      <c r="K3229" s="69" t="str">
        <f>VLOOKUP(СВОД2023[[#This Row],[ФО]],СПРАВОЧНИК!H:P,2,0)</f>
        <v>Южный ФО</v>
      </c>
    </row>
    <row r="3230" spans="1:11" x14ac:dyDescent="0.2">
      <c r="A3230" t="s">
        <v>649</v>
      </c>
      <c r="B3230" t="s">
        <v>646</v>
      </c>
      <c r="C3230" s="1" t="s">
        <v>319</v>
      </c>
      <c r="D3230" s="1" t="s">
        <v>322</v>
      </c>
      <c r="E3230" s="2">
        <v>4</v>
      </c>
      <c r="F3230" s="3">
        <v>6</v>
      </c>
      <c r="G3230" s="2">
        <v>18</v>
      </c>
      <c r="H3230" s="3">
        <v>13</v>
      </c>
      <c r="I3230" s="69" t="str">
        <f>VLOOKUP(C3230,СПРАВОЧНИК!B:D,2,0)</f>
        <v>США</v>
      </c>
      <c r="J3230" s="69" t="str">
        <f>VLOOKUP(C3230,СПРАВОЧНИК!B:D,3,0)</f>
        <v>ИНОМАРКИ</v>
      </c>
      <c r="K3230" s="69" t="str">
        <f>VLOOKUP(СВОД2023[[#This Row],[ФО]],СПРАВОЧНИК!H:P,2,0)</f>
        <v>Южный ФО</v>
      </c>
    </row>
    <row r="3231" spans="1:11" x14ac:dyDescent="0.2">
      <c r="A3231" t="s">
        <v>649</v>
      </c>
      <c r="B3231" t="s">
        <v>646</v>
      </c>
      <c r="C3231" s="1" t="s">
        <v>319</v>
      </c>
      <c r="D3231" s="1" t="s">
        <v>324</v>
      </c>
      <c r="E3231" s="2"/>
      <c r="F3231" s="3"/>
      <c r="G3231" s="2">
        <v>1</v>
      </c>
      <c r="H3231" s="3"/>
      <c r="I3231" s="69" t="str">
        <f>VLOOKUP(C3231,СПРАВОЧНИК!B:D,2,0)</f>
        <v>США</v>
      </c>
      <c r="J3231" s="69" t="str">
        <f>VLOOKUP(C3231,СПРАВОЧНИК!B:D,3,0)</f>
        <v>ИНОМАРКИ</v>
      </c>
      <c r="K3231" s="69" t="str">
        <f>VLOOKUP(СВОД2023[[#This Row],[ФО]],СПРАВОЧНИК!H:P,2,0)</f>
        <v>Южный ФО</v>
      </c>
    </row>
    <row r="3232" spans="1:11" x14ac:dyDescent="0.2">
      <c r="A3232" t="s">
        <v>649</v>
      </c>
      <c r="B3232" t="s">
        <v>646</v>
      </c>
      <c r="C3232" s="1" t="s">
        <v>319</v>
      </c>
      <c r="D3232" s="1" t="s">
        <v>325</v>
      </c>
      <c r="E3232" s="2">
        <v>6</v>
      </c>
      <c r="F3232" s="3"/>
      <c r="G3232" s="2">
        <v>27</v>
      </c>
      <c r="H3232" s="3">
        <v>14</v>
      </c>
      <c r="I3232" s="69" t="str">
        <f>VLOOKUP(C3232,СПРАВОЧНИК!B:D,2,0)</f>
        <v>США</v>
      </c>
      <c r="J3232" s="69" t="str">
        <f>VLOOKUP(C3232,СПРАВОЧНИК!B:D,3,0)</f>
        <v>ИНОМАРКИ</v>
      </c>
      <c r="K3232" s="69" t="str">
        <f>VLOOKUP(СВОД2023[[#This Row],[ФО]],СПРАВОЧНИК!H:P,2,0)</f>
        <v>Южный ФО</v>
      </c>
    </row>
    <row r="3233" spans="1:11" x14ac:dyDescent="0.2">
      <c r="A3233" t="s">
        <v>649</v>
      </c>
      <c r="B3233" t="s">
        <v>646</v>
      </c>
      <c r="C3233" s="1" t="s">
        <v>615</v>
      </c>
      <c r="D3233" s="1" t="s">
        <v>1012</v>
      </c>
      <c r="E3233" s="2">
        <v>2</v>
      </c>
      <c r="F3233" s="3"/>
      <c r="G3233" s="2">
        <v>3</v>
      </c>
      <c r="H3233" s="3"/>
      <c r="I3233" s="69" t="str">
        <f>VLOOKUP(C3233,СПРАВОЧНИК!B:D,2,0)</f>
        <v>КИТАЙ</v>
      </c>
      <c r="J3233" s="69" t="str">
        <f>VLOOKUP(C3233,СПРАВОЧНИК!B:D,3,0)</f>
        <v>ИНОМАРКИ</v>
      </c>
      <c r="K3233" s="69" t="str">
        <f>VLOOKUP(СВОД2023[[#This Row],[ФО]],СПРАВОЧНИК!H:P,2,0)</f>
        <v>Южный ФО</v>
      </c>
    </row>
    <row r="3234" spans="1:11" x14ac:dyDescent="0.2">
      <c r="A3234" t="s">
        <v>649</v>
      </c>
      <c r="B3234" t="s">
        <v>646</v>
      </c>
      <c r="C3234" s="1" t="s">
        <v>615</v>
      </c>
      <c r="D3234" s="1" t="s">
        <v>1013</v>
      </c>
      <c r="E3234" s="2">
        <v>1</v>
      </c>
      <c r="F3234" s="3"/>
      <c r="G3234" s="2">
        <v>5</v>
      </c>
      <c r="H3234" s="3"/>
      <c r="I3234" s="69" t="str">
        <f>VLOOKUP(C3234,СПРАВОЧНИК!B:D,2,0)</f>
        <v>КИТАЙ</v>
      </c>
      <c r="J3234" s="69" t="str">
        <f>VLOOKUP(C3234,СПРАВОЧНИК!B:D,3,0)</f>
        <v>ИНОМАРКИ</v>
      </c>
      <c r="K3234" s="69" t="str">
        <f>VLOOKUP(СВОД2023[[#This Row],[ФО]],СПРАВОЧНИК!H:P,2,0)</f>
        <v>Южный ФО</v>
      </c>
    </row>
    <row r="3235" spans="1:11" x14ac:dyDescent="0.2">
      <c r="A3235" t="s">
        <v>649</v>
      </c>
      <c r="B3235" t="s">
        <v>646</v>
      </c>
      <c r="C3235" s="1" t="s">
        <v>615</v>
      </c>
      <c r="D3235" s="1" t="s">
        <v>1014</v>
      </c>
      <c r="E3235" s="2">
        <v>3</v>
      </c>
      <c r="F3235" s="3"/>
      <c r="G3235" s="2">
        <v>4</v>
      </c>
      <c r="H3235" s="3"/>
      <c r="I3235" s="69" t="str">
        <f>VLOOKUP(C3235,СПРАВОЧНИК!B:D,2,0)</f>
        <v>КИТАЙ</v>
      </c>
      <c r="J3235" s="69" t="str">
        <f>VLOOKUP(C3235,СПРАВОЧНИК!B:D,3,0)</f>
        <v>ИНОМАРКИ</v>
      </c>
      <c r="K3235" s="69" t="str">
        <f>VLOOKUP(СВОД2023[[#This Row],[ФО]],СПРАВОЧНИК!H:P,2,0)</f>
        <v>Южный ФО</v>
      </c>
    </row>
    <row r="3236" spans="1:11" x14ac:dyDescent="0.2">
      <c r="A3236" t="s">
        <v>649</v>
      </c>
      <c r="B3236" t="s">
        <v>646</v>
      </c>
      <c r="C3236" s="1" t="s">
        <v>328</v>
      </c>
      <c r="D3236" s="1" t="s">
        <v>329</v>
      </c>
      <c r="E3236" s="2">
        <v>169</v>
      </c>
      <c r="F3236" s="3"/>
      <c r="G3236" s="2">
        <v>272</v>
      </c>
      <c r="H3236" s="3"/>
      <c r="I3236" s="69" t="str">
        <f>VLOOKUP(C3236,СПРАВОЧНИК!B:D,2,0)</f>
        <v>КИТАЙ</v>
      </c>
      <c r="J3236" s="69" t="str">
        <f>VLOOKUP(C3236,СПРАВОЧНИК!B:D,3,0)</f>
        <v>ИНОМАРКИ</v>
      </c>
      <c r="K3236" s="69" t="str">
        <f>VLOOKUP(СВОД2023[[#This Row],[ФО]],СПРАВОЧНИК!H:P,2,0)</f>
        <v>Южный ФО</v>
      </c>
    </row>
    <row r="3237" spans="1:11" x14ac:dyDescent="0.2">
      <c r="A3237" t="s">
        <v>649</v>
      </c>
      <c r="B3237" t="s">
        <v>646</v>
      </c>
      <c r="C3237" s="1" t="s">
        <v>328</v>
      </c>
      <c r="D3237" s="1" t="s">
        <v>330</v>
      </c>
      <c r="E3237" s="2"/>
      <c r="F3237" s="3"/>
      <c r="G3237" s="2">
        <v>2</v>
      </c>
      <c r="H3237" s="3"/>
      <c r="I3237" s="69" t="str">
        <f>VLOOKUP(C3237,СПРАВОЧНИК!B:D,2,0)</f>
        <v>КИТАЙ</v>
      </c>
      <c r="J3237" s="69" t="str">
        <f>VLOOKUP(C3237,СПРАВОЧНИК!B:D,3,0)</f>
        <v>ИНОМАРКИ</v>
      </c>
      <c r="K3237" s="69" t="str">
        <f>VLOOKUP(СВОД2023[[#This Row],[ФО]],СПРАВОЧНИК!H:P,2,0)</f>
        <v>Южный ФО</v>
      </c>
    </row>
    <row r="3238" spans="1:11" x14ac:dyDescent="0.2">
      <c r="A3238" t="s">
        <v>649</v>
      </c>
      <c r="B3238" t="s">
        <v>646</v>
      </c>
      <c r="C3238" s="1" t="s">
        <v>331</v>
      </c>
      <c r="D3238" s="1" t="s">
        <v>937</v>
      </c>
      <c r="E3238" s="2">
        <v>21</v>
      </c>
      <c r="F3238" s="3">
        <v>11</v>
      </c>
      <c r="G3238" s="2">
        <v>84</v>
      </c>
      <c r="H3238" s="3">
        <v>120</v>
      </c>
      <c r="I3238" s="69" t="str">
        <f>VLOOKUP(C3238,СПРАВОЧНИК!B:D,2,0)</f>
        <v>КОРЕЯ</v>
      </c>
      <c r="J3238" s="69" t="str">
        <f>VLOOKUP(C3238,СПРАВОЧНИК!B:D,3,0)</f>
        <v>ИНОМАРКИ</v>
      </c>
      <c r="K3238" s="69" t="str">
        <f>VLOOKUP(СВОД2023[[#This Row],[ФО]],СПРАВОЧНИК!H:P,2,0)</f>
        <v>Южный ФО</v>
      </c>
    </row>
    <row r="3239" spans="1:11" x14ac:dyDescent="0.2">
      <c r="A3239" t="s">
        <v>649</v>
      </c>
      <c r="B3239" t="s">
        <v>646</v>
      </c>
      <c r="C3239" s="1" t="s">
        <v>331</v>
      </c>
      <c r="D3239" s="1" t="s">
        <v>938</v>
      </c>
      <c r="E3239" s="2">
        <v>11</v>
      </c>
      <c r="F3239" s="3">
        <v>22</v>
      </c>
      <c r="G3239" s="2">
        <v>130</v>
      </c>
      <c r="H3239" s="3">
        <v>270</v>
      </c>
      <c r="I3239" s="69" t="str">
        <f>VLOOKUP(C3239,СПРАВОЧНИК!B:D,2,0)</f>
        <v>КОРЕЯ</v>
      </c>
      <c r="J3239" s="69" t="str">
        <f>VLOOKUP(C3239,СПРАВОЧНИК!B:D,3,0)</f>
        <v>ИНОМАРКИ</v>
      </c>
      <c r="K3239" s="69" t="str">
        <f>VLOOKUP(СВОД2023[[#This Row],[ФО]],СПРАВОЧНИК!H:P,2,0)</f>
        <v>Южный ФО</v>
      </c>
    </row>
    <row r="3240" spans="1:11" x14ac:dyDescent="0.2">
      <c r="A3240" t="s">
        <v>649</v>
      </c>
      <c r="B3240" t="s">
        <v>646</v>
      </c>
      <c r="C3240" s="1" t="s">
        <v>331</v>
      </c>
      <c r="D3240" s="1" t="s">
        <v>939</v>
      </c>
      <c r="E3240" s="2">
        <v>18</v>
      </c>
      <c r="F3240" s="3">
        <v>40</v>
      </c>
      <c r="G3240" s="2">
        <v>168</v>
      </c>
      <c r="H3240" s="3">
        <v>373</v>
      </c>
      <c r="I3240" s="69" t="str">
        <f>VLOOKUP(C3240,СПРАВОЧНИК!B:D,2,0)</f>
        <v>КОРЕЯ</v>
      </c>
      <c r="J3240" s="69" t="str">
        <f>VLOOKUP(C3240,СПРАВОЧНИК!B:D,3,0)</f>
        <v>ИНОМАРКИ</v>
      </c>
      <c r="K3240" s="69" t="str">
        <f>VLOOKUP(СВОД2023[[#This Row],[ФО]],СПРАВОЧНИК!H:P,2,0)</f>
        <v>Южный ФО</v>
      </c>
    </row>
    <row r="3241" spans="1:11" x14ac:dyDescent="0.2">
      <c r="A3241" t="s">
        <v>649</v>
      </c>
      <c r="B3241" t="s">
        <v>646</v>
      </c>
      <c r="C3241" s="1" t="s">
        <v>331</v>
      </c>
      <c r="D3241" s="1" t="s">
        <v>1015</v>
      </c>
      <c r="E3241" s="2">
        <v>1</v>
      </c>
      <c r="F3241" s="3">
        <v>1</v>
      </c>
      <c r="G3241" s="2">
        <v>5</v>
      </c>
      <c r="H3241" s="3">
        <v>2</v>
      </c>
      <c r="I3241" s="69" t="str">
        <f>VLOOKUP(C3241,СПРАВОЧНИК!B:D,2,0)</f>
        <v>КОРЕЯ</v>
      </c>
      <c r="J3241" s="69" t="str">
        <f>VLOOKUP(C3241,СПРАВОЧНИК!B:D,3,0)</f>
        <v>ИНОМАРКИ</v>
      </c>
      <c r="K3241" s="69" t="str">
        <f>VLOOKUP(СВОД2023[[#This Row],[ФО]],СПРАВОЧНИК!H:P,2,0)</f>
        <v>Южный ФО</v>
      </c>
    </row>
    <row r="3242" spans="1:11" x14ac:dyDescent="0.2">
      <c r="A3242" t="s">
        <v>649</v>
      </c>
      <c r="B3242" t="s">
        <v>646</v>
      </c>
      <c r="C3242" s="1" t="s">
        <v>331</v>
      </c>
      <c r="D3242" s="1" t="s">
        <v>333</v>
      </c>
      <c r="E3242" s="2">
        <v>2</v>
      </c>
      <c r="F3242" s="3"/>
      <c r="G3242" s="2">
        <v>4</v>
      </c>
      <c r="H3242" s="3"/>
      <c r="I3242" s="69" t="str">
        <f>VLOOKUP(C3242,СПРАВОЧНИК!B:D,2,0)</f>
        <v>КОРЕЯ</v>
      </c>
      <c r="J3242" s="69" t="str">
        <f>VLOOKUP(C3242,СПРАВОЧНИК!B:D,3,0)</f>
        <v>ИНОМАРКИ</v>
      </c>
      <c r="K3242" s="69" t="str">
        <f>VLOOKUP(СВОД2023[[#This Row],[ФО]],СПРАВОЧНИК!H:P,2,0)</f>
        <v>Южный ФО</v>
      </c>
    </row>
    <row r="3243" spans="1:11" x14ac:dyDescent="0.2">
      <c r="A3243" t="s">
        <v>649</v>
      </c>
      <c r="B3243" t="s">
        <v>646</v>
      </c>
      <c r="C3243" s="1" t="s">
        <v>331</v>
      </c>
      <c r="D3243" s="1" t="s">
        <v>334</v>
      </c>
      <c r="E3243" s="2">
        <v>28</v>
      </c>
      <c r="F3243" s="3">
        <v>12</v>
      </c>
      <c r="G3243" s="2">
        <v>150</v>
      </c>
      <c r="H3243" s="3">
        <v>159</v>
      </c>
      <c r="I3243" s="69" t="str">
        <f>VLOOKUP(C3243,СПРАВОЧНИК!B:D,2,0)</f>
        <v>КОРЕЯ</v>
      </c>
      <c r="J3243" s="69" t="str">
        <f>VLOOKUP(C3243,СПРАВОЧНИК!B:D,3,0)</f>
        <v>ИНОМАРКИ</v>
      </c>
      <c r="K3243" s="69" t="str">
        <f>VLOOKUP(СВОД2023[[#This Row],[ФО]],СПРАВОЧНИК!H:P,2,0)</f>
        <v>Южный ФО</v>
      </c>
    </row>
    <row r="3244" spans="1:11" x14ac:dyDescent="0.2">
      <c r="A3244" t="s">
        <v>649</v>
      </c>
      <c r="B3244" t="s">
        <v>646</v>
      </c>
      <c r="C3244" s="1" t="s">
        <v>331</v>
      </c>
      <c r="D3244" s="1" t="s">
        <v>336</v>
      </c>
      <c r="E3244" s="2">
        <v>1</v>
      </c>
      <c r="F3244" s="3"/>
      <c r="G3244" s="2">
        <v>5</v>
      </c>
      <c r="H3244" s="3"/>
      <c r="I3244" s="69" t="str">
        <f>VLOOKUP(C3244,СПРАВОЧНИК!B:D,2,0)</f>
        <v>КОРЕЯ</v>
      </c>
      <c r="J3244" s="69" t="str">
        <f>VLOOKUP(C3244,СПРАВОЧНИК!B:D,3,0)</f>
        <v>ИНОМАРКИ</v>
      </c>
      <c r="K3244" s="69" t="str">
        <f>VLOOKUP(СВОД2023[[#This Row],[ФО]],СПРАВОЧНИК!H:P,2,0)</f>
        <v>Южный ФО</v>
      </c>
    </row>
    <row r="3245" spans="1:11" x14ac:dyDescent="0.2">
      <c r="A3245" t="s">
        <v>649</v>
      </c>
      <c r="B3245" t="s">
        <v>646</v>
      </c>
      <c r="C3245" s="1" t="s">
        <v>331</v>
      </c>
      <c r="D3245" s="1" t="s">
        <v>337</v>
      </c>
      <c r="E3245" s="2">
        <v>1</v>
      </c>
      <c r="F3245" s="3"/>
      <c r="G3245" s="2">
        <v>3</v>
      </c>
      <c r="H3245" s="3"/>
      <c r="I3245" s="69" t="str">
        <f>VLOOKUP(C3245,СПРАВОЧНИК!B:D,2,0)</f>
        <v>КОРЕЯ</v>
      </c>
      <c r="J3245" s="69" t="str">
        <f>VLOOKUP(C3245,СПРАВОЧНИК!B:D,3,0)</f>
        <v>ИНОМАРКИ</v>
      </c>
      <c r="K3245" s="69" t="str">
        <f>VLOOKUP(СВОД2023[[#This Row],[ФО]],СПРАВОЧНИК!H:P,2,0)</f>
        <v>Южный ФО</v>
      </c>
    </row>
    <row r="3246" spans="1:11" x14ac:dyDescent="0.2">
      <c r="A3246" t="s">
        <v>649</v>
      </c>
      <c r="B3246" t="s">
        <v>646</v>
      </c>
      <c r="C3246" s="1" t="s">
        <v>331</v>
      </c>
      <c r="D3246" s="1" t="s">
        <v>338</v>
      </c>
      <c r="E3246" s="2"/>
      <c r="F3246" s="3"/>
      <c r="G3246" s="2"/>
      <c r="H3246" s="3">
        <v>3</v>
      </c>
      <c r="I3246" s="69" t="str">
        <f>VLOOKUP(C3246,СПРАВОЧНИК!B:D,2,0)</f>
        <v>КОРЕЯ</v>
      </c>
      <c r="J3246" s="69" t="str">
        <f>VLOOKUP(C3246,СПРАВОЧНИК!B:D,3,0)</f>
        <v>ИНОМАРКИ</v>
      </c>
      <c r="K3246" s="69" t="str">
        <f>VLOOKUP(СВОД2023[[#This Row],[ФО]],СПРАВОЧНИК!H:P,2,0)</f>
        <v>Южный ФО</v>
      </c>
    </row>
    <row r="3247" spans="1:11" x14ac:dyDescent="0.2">
      <c r="A3247" t="s">
        <v>649</v>
      </c>
      <c r="B3247" t="s">
        <v>646</v>
      </c>
      <c r="C3247" s="1" t="s">
        <v>331</v>
      </c>
      <c r="D3247" s="1" t="s">
        <v>339</v>
      </c>
      <c r="E3247" s="2">
        <v>8</v>
      </c>
      <c r="F3247" s="3"/>
      <c r="G3247" s="2">
        <v>15</v>
      </c>
      <c r="H3247" s="3"/>
      <c r="I3247" s="69" t="str">
        <f>VLOOKUP(C3247,СПРАВОЧНИК!B:D,2,0)</f>
        <v>КОРЕЯ</v>
      </c>
      <c r="J3247" s="69" t="str">
        <f>VLOOKUP(C3247,СПРАВОЧНИК!B:D,3,0)</f>
        <v>ИНОМАРКИ</v>
      </c>
      <c r="K3247" s="69" t="str">
        <f>VLOOKUP(СВОД2023[[#This Row],[ФО]],СПРАВОЧНИК!H:P,2,0)</f>
        <v>Южный ФО</v>
      </c>
    </row>
    <row r="3248" spans="1:11" x14ac:dyDescent="0.2">
      <c r="A3248" t="s">
        <v>649</v>
      </c>
      <c r="B3248" t="s">
        <v>646</v>
      </c>
      <c r="C3248" s="1" t="s">
        <v>331</v>
      </c>
      <c r="D3248" s="1" t="s">
        <v>693</v>
      </c>
      <c r="E3248" s="2">
        <v>1</v>
      </c>
      <c r="F3248" s="3"/>
      <c r="G3248" s="2">
        <v>1</v>
      </c>
      <c r="H3248" s="3"/>
      <c r="I3248" s="69" t="str">
        <f>VLOOKUP(C3248,СПРАВОЧНИК!B:D,2,0)</f>
        <v>КОРЕЯ</v>
      </c>
      <c r="J3248" s="69" t="str">
        <f>VLOOKUP(C3248,СПРАВОЧНИК!B:D,3,0)</f>
        <v>ИНОМАРКИ</v>
      </c>
      <c r="K3248" s="69" t="str">
        <f>VLOOKUP(СВОД2023[[#This Row],[ФО]],СПРАВОЧНИК!H:P,2,0)</f>
        <v>Южный ФО</v>
      </c>
    </row>
    <row r="3249" spans="1:11" x14ac:dyDescent="0.2">
      <c r="A3249" t="s">
        <v>649</v>
      </c>
      <c r="B3249" t="s">
        <v>646</v>
      </c>
      <c r="C3249" s="1" t="s">
        <v>331</v>
      </c>
      <c r="D3249" s="1" t="s">
        <v>942</v>
      </c>
      <c r="E3249" s="2">
        <v>24</v>
      </c>
      <c r="F3249" s="3">
        <v>2</v>
      </c>
      <c r="G3249" s="2">
        <v>91</v>
      </c>
      <c r="H3249" s="3">
        <v>33</v>
      </c>
      <c r="I3249" s="69" t="str">
        <f>VLOOKUP(C3249,СПРАВОЧНИК!B:D,2,0)</f>
        <v>КОРЕЯ</v>
      </c>
      <c r="J3249" s="69" t="str">
        <f>VLOOKUP(C3249,СПРАВОЧНИК!B:D,3,0)</f>
        <v>ИНОМАРКИ</v>
      </c>
      <c r="K3249" s="69" t="str">
        <f>VLOOKUP(СВОД2023[[#This Row],[ФО]],СПРАВОЧНИК!H:P,2,0)</f>
        <v>Южный ФО</v>
      </c>
    </row>
    <row r="3250" spans="1:11" x14ac:dyDescent="0.2">
      <c r="A3250" t="s">
        <v>649</v>
      </c>
      <c r="B3250" t="s">
        <v>646</v>
      </c>
      <c r="C3250" s="1" t="s">
        <v>331</v>
      </c>
      <c r="D3250" s="1" t="s">
        <v>943</v>
      </c>
      <c r="E3250" s="2">
        <v>6</v>
      </c>
      <c r="F3250" s="3">
        <v>8</v>
      </c>
      <c r="G3250" s="2">
        <v>53</v>
      </c>
      <c r="H3250" s="3">
        <v>54</v>
      </c>
      <c r="I3250" s="69" t="str">
        <f>VLOOKUP(C3250,СПРАВОЧНИК!B:D,2,0)</f>
        <v>КОРЕЯ</v>
      </c>
      <c r="J3250" s="69" t="str">
        <f>VLOOKUP(C3250,СПРАВОЧНИК!B:D,3,0)</f>
        <v>ИНОМАРКИ</v>
      </c>
      <c r="K3250" s="69" t="str">
        <f>VLOOKUP(СВОД2023[[#This Row],[ФО]],СПРАВОЧНИК!H:P,2,0)</f>
        <v>Южный ФО</v>
      </c>
    </row>
    <row r="3251" spans="1:11" x14ac:dyDescent="0.2">
      <c r="A3251" t="s">
        <v>649</v>
      </c>
      <c r="B3251" t="s">
        <v>646</v>
      </c>
      <c r="C3251" s="1" t="s">
        <v>331</v>
      </c>
      <c r="D3251" s="1" t="s">
        <v>1054</v>
      </c>
      <c r="E3251" s="2"/>
      <c r="F3251" s="3"/>
      <c r="G3251" s="2"/>
      <c r="H3251" s="3">
        <v>1</v>
      </c>
      <c r="I3251" s="69" t="str">
        <f>VLOOKUP(C3251,СПРАВОЧНИК!B:D,2,0)</f>
        <v>КОРЕЯ</v>
      </c>
      <c r="J3251" s="69" t="str">
        <f>VLOOKUP(C3251,СПРАВОЧНИК!B:D,3,0)</f>
        <v>ИНОМАРКИ</v>
      </c>
      <c r="K3251" s="69" t="str">
        <f>VLOOKUP(СВОД2023[[#This Row],[ФО]],СПРАВОЧНИК!H:P,2,0)</f>
        <v>Южный ФО</v>
      </c>
    </row>
    <row r="3252" spans="1:11" x14ac:dyDescent="0.2">
      <c r="A3252" t="s">
        <v>649</v>
      </c>
      <c r="B3252" t="s">
        <v>646</v>
      </c>
      <c r="C3252" s="1" t="s">
        <v>331</v>
      </c>
      <c r="D3252" s="1" t="s">
        <v>944</v>
      </c>
      <c r="E3252" s="2">
        <v>14</v>
      </c>
      <c r="F3252" s="3">
        <v>169</v>
      </c>
      <c r="G3252" s="2">
        <v>167</v>
      </c>
      <c r="H3252" s="3">
        <v>1884</v>
      </c>
      <c r="I3252" s="69" t="str">
        <f>VLOOKUP(C3252,СПРАВОЧНИК!B:D,2,0)</f>
        <v>КОРЕЯ</v>
      </c>
      <c r="J3252" s="69" t="str">
        <f>VLOOKUP(C3252,СПРАВОЧНИК!B:D,3,0)</f>
        <v>ИНОМАРКИ</v>
      </c>
      <c r="K3252" s="69" t="str">
        <f>VLOOKUP(СВОД2023[[#This Row],[ФО]],СПРАВОЧНИК!H:P,2,0)</f>
        <v>Южный ФО</v>
      </c>
    </row>
    <row r="3253" spans="1:11" x14ac:dyDescent="0.2">
      <c r="A3253" t="s">
        <v>649</v>
      </c>
      <c r="B3253" t="s">
        <v>646</v>
      </c>
      <c r="C3253" s="1" t="s">
        <v>331</v>
      </c>
      <c r="D3253" s="1" t="s">
        <v>945</v>
      </c>
      <c r="E3253" s="2">
        <v>14</v>
      </c>
      <c r="F3253" s="3">
        <v>59</v>
      </c>
      <c r="G3253" s="2">
        <v>112</v>
      </c>
      <c r="H3253" s="3">
        <v>546</v>
      </c>
      <c r="I3253" s="69" t="str">
        <f>VLOOKUP(C3253,СПРАВОЧНИК!B:D,2,0)</f>
        <v>КОРЕЯ</v>
      </c>
      <c r="J3253" s="69" t="str">
        <f>VLOOKUP(C3253,СПРАВОЧНИК!B:D,3,0)</f>
        <v>ИНОМАРКИ</v>
      </c>
      <c r="K3253" s="69" t="str">
        <f>VLOOKUP(СВОД2023[[#This Row],[ФО]],СПРАВОЧНИК!H:P,2,0)</f>
        <v>Южный ФО</v>
      </c>
    </row>
    <row r="3254" spans="1:11" x14ac:dyDescent="0.2">
      <c r="A3254" t="s">
        <v>649</v>
      </c>
      <c r="B3254" t="s">
        <v>646</v>
      </c>
      <c r="C3254" s="1" t="s">
        <v>331</v>
      </c>
      <c r="D3254" s="1" t="s">
        <v>946</v>
      </c>
      <c r="E3254" s="2">
        <v>18</v>
      </c>
      <c r="F3254" s="3">
        <v>11</v>
      </c>
      <c r="G3254" s="2">
        <v>183</v>
      </c>
      <c r="H3254" s="3">
        <v>133</v>
      </c>
      <c r="I3254" s="69" t="str">
        <f>VLOOKUP(C3254,СПРАВОЧНИК!B:D,2,0)</f>
        <v>КОРЕЯ</v>
      </c>
      <c r="J3254" s="69" t="str">
        <f>VLOOKUP(C3254,СПРАВОЧНИК!B:D,3,0)</f>
        <v>ИНОМАРКИ</v>
      </c>
      <c r="K3254" s="69" t="str">
        <f>VLOOKUP(СВОД2023[[#This Row],[ФО]],СПРАВОЧНИК!H:P,2,0)</f>
        <v>Южный ФО</v>
      </c>
    </row>
    <row r="3255" spans="1:11" x14ac:dyDescent="0.2">
      <c r="A3255" t="s">
        <v>649</v>
      </c>
      <c r="B3255" t="s">
        <v>646</v>
      </c>
      <c r="C3255" s="1" t="s">
        <v>331</v>
      </c>
      <c r="D3255" s="1" t="s">
        <v>947</v>
      </c>
      <c r="E3255" s="2">
        <v>17</v>
      </c>
      <c r="F3255" s="3">
        <v>26</v>
      </c>
      <c r="G3255" s="2">
        <v>105</v>
      </c>
      <c r="H3255" s="3">
        <v>225</v>
      </c>
      <c r="I3255" s="69" t="str">
        <f>VLOOKUP(C3255,СПРАВОЧНИК!B:D,2,0)</f>
        <v>КОРЕЯ</v>
      </c>
      <c r="J3255" s="69" t="str">
        <f>VLOOKUP(C3255,СПРАВОЧНИК!B:D,3,0)</f>
        <v>ИНОМАРКИ</v>
      </c>
      <c r="K3255" s="69" t="str">
        <f>VLOOKUP(СВОД2023[[#This Row],[ФО]],СПРАВОЧНИК!H:P,2,0)</f>
        <v>Южный ФО</v>
      </c>
    </row>
    <row r="3256" spans="1:11" x14ac:dyDescent="0.2">
      <c r="A3256" t="s">
        <v>649</v>
      </c>
      <c r="B3256" t="s">
        <v>646</v>
      </c>
      <c r="C3256" s="1" t="s">
        <v>331</v>
      </c>
      <c r="D3256" s="1" t="s">
        <v>948</v>
      </c>
      <c r="E3256" s="2">
        <v>87</v>
      </c>
      <c r="F3256" s="3">
        <v>41</v>
      </c>
      <c r="G3256" s="2">
        <v>506</v>
      </c>
      <c r="H3256" s="3">
        <v>437</v>
      </c>
      <c r="I3256" s="69" t="str">
        <f>VLOOKUP(C3256,СПРАВОЧНИК!B:D,2,0)</f>
        <v>КОРЕЯ</v>
      </c>
      <c r="J3256" s="69" t="str">
        <f>VLOOKUP(C3256,СПРАВОЧНИК!B:D,3,0)</f>
        <v>ИНОМАРКИ</v>
      </c>
      <c r="K3256" s="69" t="str">
        <f>VLOOKUP(СВОД2023[[#This Row],[ФО]],СПРАВОЧНИК!H:P,2,0)</f>
        <v>Южный ФО</v>
      </c>
    </row>
    <row r="3257" spans="1:11" x14ac:dyDescent="0.2">
      <c r="A3257" t="s">
        <v>649</v>
      </c>
      <c r="B3257" t="s">
        <v>646</v>
      </c>
      <c r="C3257" s="1" t="s">
        <v>331</v>
      </c>
      <c r="D3257" s="1" t="s">
        <v>1017</v>
      </c>
      <c r="E3257" s="2">
        <v>4</v>
      </c>
      <c r="F3257" s="3">
        <v>1</v>
      </c>
      <c r="G3257" s="2">
        <v>21</v>
      </c>
      <c r="H3257" s="3">
        <v>14</v>
      </c>
      <c r="I3257" s="69" t="str">
        <f>VLOOKUP(C3257,СПРАВОЧНИК!B:D,2,0)</f>
        <v>КОРЕЯ</v>
      </c>
      <c r="J3257" s="69" t="str">
        <f>VLOOKUP(C3257,СПРАВОЧНИК!B:D,3,0)</f>
        <v>ИНОМАРКИ</v>
      </c>
      <c r="K3257" s="69" t="str">
        <f>VLOOKUP(СВОД2023[[#This Row],[ФО]],СПРАВОЧНИК!H:P,2,0)</f>
        <v>Южный ФО</v>
      </c>
    </row>
    <row r="3258" spans="1:11" x14ac:dyDescent="0.2">
      <c r="A3258" t="s">
        <v>649</v>
      </c>
      <c r="B3258" t="s">
        <v>646</v>
      </c>
      <c r="C3258" s="1" t="s">
        <v>343</v>
      </c>
      <c r="D3258" s="1" t="s">
        <v>344</v>
      </c>
      <c r="E3258" s="2">
        <v>370</v>
      </c>
      <c r="F3258" s="3">
        <v>31</v>
      </c>
      <c r="G3258" s="2">
        <v>2039</v>
      </c>
      <c r="H3258" s="3">
        <v>479</v>
      </c>
      <c r="I3258" s="69" t="str">
        <f>VLOOKUP(C3258,СПРАВОЧНИК!B:D,2,0)</f>
        <v>РОССИЯ</v>
      </c>
      <c r="J3258" s="69" t="str">
        <f>VLOOKUP(C3258,СПРАВОЧНИК!B:D,3,0)</f>
        <v>ОТЕЧЕСТВЕННЫЕ</v>
      </c>
      <c r="K3258" s="69" t="str">
        <f>VLOOKUP(СВОД2023[[#This Row],[ФО]],СПРАВОЧНИК!H:P,2,0)</f>
        <v>Южный ФО</v>
      </c>
    </row>
    <row r="3259" spans="1:11" x14ac:dyDescent="0.2">
      <c r="A3259" t="s">
        <v>649</v>
      </c>
      <c r="B3259" t="s">
        <v>646</v>
      </c>
      <c r="C3259" s="1" t="s">
        <v>343</v>
      </c>
      <c r="D3259" s="1" t="s">
        <v>345</v>
      </c>
      <c r="E3259" s="2">
        <v>374</v>
      </c>
      <c r="F3259" s="3">
        <v>56</v>
      </c>
      <c r="G3259" s="2">
        <v>2151</v>
      </c>
      <c r="H3259" s="3">
        <v>823</v>
      </c>
      <c r="I3259" s="69" t="str">
        <f>VLOOKUP(C3259,СПРАВОЧНИК!B:D,2,0)</f>
        <v>РОССИЯ</v>
      </c>
      <c r="J3259" s="69" t="str">
        <f>VLOOKUP(C3259,СПРАВОЧНИК!B:D,3,0)</f>
        <v>ОТЕЧЕСТВЕННЫЕ</v>
      </c>
      <c r="K3259" s="69" t="str">
        <f>VLOOKUP(СВОД2023[[#This Row],[ФО]],СПРАВОЧНИК!H:P,2,0)</f>
        <v>Южный ФО</v>
      </c>
    </row>
    <row r="3260" spans="1:11" x14ac:dyDescent="0.2">
      <c r="A3260" t="s">
        <v>649</v>
      </c>
      <c r="B3260" t="s">
        <v>646</v>
      </c>
      <c r="C3260" s="1" t="s">
        <v>343</v>
      </c>
      <c r="D3260" s="1" t="s">
        <v>346</v>
      </c>
      <c r="E3260" s="2"/>
      <c r="F3260" s="3">
        <v>7</v>
      </c>
      <c r="G3260" s="2">
        <v>7</v>
      </c>
      <c r="H3260" s="3">
        <v>58</v>
      </c>
      <c r="I3260" s="69" t="str">
        <f>VLOOKUP(C3260,СПРАВОЧНИК!B:D,2,0)</f>
        <v>РОССИЯ</v>
      </c>
      <c r="J3260" s="69" t="str">
        <f>VLOOKUP(C3260,СПРАВОЧНИК!B:D,3,0)</f>
        <v>ОТЕЧЕСТВЕННЫЕ</v>
      </c>
      <c r="K3260" s="69" t="str">
        <f>VLOOKUP(СВОД2023[[#This Row],[ФО]],СПРАВОЧНИК!H:P,2,0)</f>
        <v>Южный ФО</v>
      </c>
    </row>
    <row r="3261" spans="1:11" x14ac:dyDescent="0.2">
      <c r="A3261" t="s">
        <v>649</v>
      </c>
      <c r="B3261" t="s">
        <v>646</v>
      </c>
      <c r="C3261" s="1" t="s">
        <v>343</v>
      </c>
      <c r="D3261" s="1" t="s">
        <v>347</v>
      </c>
      <c r="E3261" s="2">
        <v>1094</v>
      </c>
      <c r="F3261" s="3">
        <v>256</v>
      </c>
      <c r="G3261" s="2">
        <v>6047</v>
      </c>
      <c r="H3261" s="3">
        <v>1590</v>
      </c>
      <c r="I3261" s="69" t="str">
        <f>VLOOKUP(C3261,СПРАВОЧНИК!B:D,2,0)</f>
        <v>РОССИЯ</v>
      </c>
      <c r="J3261" s="69" t="str">
        <f>VLOOKUP(C3261,СПРАВОЧНИК!B:D,3,0)</f>
        <v>ОТЕЧЕСТВЕННЫЕ</v>
      </c>
      <c r="K3261" s="69" t="str">
        <f>VLOOKUP(СВОД2023[[#This Row],[ФО]],СПРАВОЧНИК!H:P,2,0)</f>
        <v>Южный ФО</v>
      </c>
    </row>
    <row r="3262" spans="1:11" x14ac:dyDescent="0.2">
      <c r="A3262" t="s">
        <v>649</v>
      </c>
      <c r="B3262" t="s">
        <v>646</v>
      </c>
      <c r="C3262" s="1" t="s">
        <v>343</v>
      </c>
      <c r="D3262" s="1" t="s">
        <v>348</v>
      </c>
      <c r="E3262" s="2">
        <v>595</v>
      </c>
      <c r="F3262" s="3">
        <v>94</v>
      </c>
      <c r="G3262" s="2">
        <v>3457</v>
      </c>
      <c r="H3262" s="3">
        <v>637</v>
      </c>
      <c r="I3262" s="69" t="str">
        <f>VLOOKUP(C3262,СПРАВОЧНИК!B:D,2,0)</f>
        <v>РОССИЯ</v>
      </c>
      <c r="J3262" s="69" t="str">
        <f>VLOOKUP(C3262,СПРАВОЧНИК!B:D,3,0)</f>
        <v>ОТЕЧЕСТВЕННЫЕ</v>
      </c>
      <c r="K3262" s="69" t="str">
        <f>VLOOKUP(СВОД2023[[#This Row],[ФО]],СПРАВОЧНИК!H:P,2,0)</f>
        <v>Южный ФО</v>
      </c>
    </row>
    <row r="3263" spans="1:11" x14ac:dyDescent="0.2">
      <c r="A3263" t="s">
        <v>649</v>
      </c>
      <c r="B3263" t="s">
        <v>646</v>
      </c>
      <c r="C3263" s="1" t="s">
        <v>343</v>
      </c>
      <c r="D3263" s="1" t="s">
        <v>349</v>
      </c>
      <c r="E3263" s="2"/>
      <c r="F3263" s="3">
        <v>7</v>
      </c>
      <c r="G3263" s="2">
        <v>5</v>
      </c>
      <c r="H3263" s="3">
        <v>36</v>
      </c>
      <c r="I3263" s="69" t="str">
        <f>VLOOKUP(C3263,СПРАВОЧНИК!B:D,2,0)</f>
        <v>РОССИЯ</v>
      </c>
      <c r="J3263" s="69" t="str">
        <f>VLOOKUP(C3263,СПРАВОЧНИК!B:D,3,0)</f>
        <v>ОТЕЧЕСТВЕННЫЕ</v>
      </c>
      <c r="K3263" s="69" t="str">
        <f>VLOOKUP(СВОД2023[[#This Row],[ФО]],СПРАВОЧНИК!H:P,2,0)</f>
        <v>Южный ФО</v>
      </c>
    </row>
    <row r="3264" spans="1:11" x14ac:dyDescent="0.2">
      <c r="A3264" t="s">
        <v>649</v>
      </c>
      <c r="B3264" t="s">
        <v>646</v>
      </c>
      <c r="C3264" s="1" t="s">
        <v>343</v>
      </c>
      <c r="D3264" s="1" t="s">
        <v>350</v>
      </c>
      <c r="E3264" s="2">
        <v>276</v>
      </c>
      <c r="F3264" s="3">
        <v>43</v>
      </c>
      <c r="G3264" s="2">
        <v>1485</v>
      </c>
      <c r="H3264" s="3">
        <v>376</v>
      </c>
      <c r="I3264" s="69" t="str">
        <f>VLOOKUP(C3264,СПРАВОЧНИК!B:D,2,0)</f>
        <v>РОССИЯ</v>
      </c>
      <c r="J3264" s="69" t="str">
        <f>VLOOKUP(C3264,СПРАВОЧНИК!B:D,3,0)</f>
        <v>ОТЕЧЕСТВЕННЫЕ</v>
      </c>
      <c r="K3264" s="69" t="str">
        <f>VLOOKUP(СВОД2023[[#This Row],[ФО]],СПРАВОЧНИК!H:P,2,0)</f>
        <v>Южный ФО</v>
      </c>
    </row>
    <row r="3265" spans="1:11" x14ac:dyDescent="0.2">
      <c r="A3265" t="s">
        <v>649</v>
      </c>
      <c r="B3265" t="s">
        <v>646</v>
      </c>
      <c r="C3265" s="1" t="s">
        <v>343</v>
      </c>
      <c r="D3265" s="1" t="s">
        <v>352</v>
      </c>
      <c r="E3265" s="2">
        <v>10</v>
      </c>
      <c r="F3265" s="3">
        <v>140</v>
      </c>
      <c r="G3265" s="2">
        <v>121</v>
      </c>
      <c r="H3265" s="3">
        <v>959</v>
      </c>
      <c r="I3265" s="69" t="str">
        <f>VLOOKUP(C3265,СПРАВОЧНИК!B:D,2,0)</f>
        <v>РОССИЯ</v>
      </c>
      <c r="J3265" s="69" t="str">
        <f>VLOOKUP(C3265,СПРАВОЧНИК!B:D,3,0)</f>
        <v>ОТЕЧЕСТВЕННЫЕ</v>
      </c>
      <c r="K3265" s="69" t="str">
        <f>VLOOKUP(СВОД2023[[#This Row],[ФО]],СПРАВОЧНИК!H:P,2,0)</f>
        <v>Южный ФО</v>
      </c>
    </row>
    <row r="3266" spans="1:11" x14ac:dyDescent="0.2">
      <c r="A3266" t="s">
        <v>649</v>
      </c>
      <c r="B3266" t="s">
        <v>646</v>
      </c>
      <c r="C3266" s="1" t="s">
        <v>343</v>
      </c>
      <c r="D3266" s="1" t="s">
        <v>353</v>
      </c>
      <c r="E3266" s="2">
        <v>266</v>
      </c>
      <c r="F3266" s="3">
        <v>165</v>
      </c>
      <c r="G3266" s="2">
        <v>526</v>
      </c>
      <c r="H3266" s="3">
        <v>2136</v>
      </c>
      <c r="I3266" s="69" t="str">
        <f>VLOOKUP(C3266,СПРАВОЧНИК!B:D,2,0)</f>
        <v>РОССИЯ</v>
      </c>
      <c r="J3266" s="69" t="str">
        <f>VLOOKUP(C3266,СПРАВОЧНИК!B:D,3,0)</f>
        <v>ОТЕЧЕСТВЕННЫЕ</v>
      </c>
      <c r="K3266" s="69" t="str">
        <f>VLOOKUP(СВОД2023[[#This Row],[ФО]],СПРАВОЧНИК!H:P,2,0)</f>
        <v>Южный ФО</v>
      </c>
    </row>
    <row r="3267" spans="1:11" x14ac:dyDescent="0.2">
      <c r="A3267" t="s">
        <v>649</v>
      </c>
      <c r="B3267" t="s">
        <v>646</v>
      </c>
      <c r="C3267" s="1" t="s">
        <v>343</v>
      </c>
      <c r="D3267" s="1" t="s">
        <v>354</v>
      </c>
      <c r="E3267" s="2">
        <v>5</v>
      </c>
      <c r="F3267" s="3">
        <v>41</v>
      </c>
      <c r="G3267" s="2">
        <v>51</v>
      </c>
      <c r="H3267" s="3">
        <v>340</v>
      </c>
      <c r="I3267" s="69" t="str">
        <f>VLOOKUP(C3267,СПРАВОЧНИК!B:D,2,0)</f>
        <v>РОССИЯ</v>
      </c>
      <c r="J3267" s="69" t="str">
        <f>VLOOKUP(C3267,СПРАВОЧНИК!B:D,3,0)</f>
        <v>ОТЕЧЕСТВЕННЫЕ</v>
      </c>
      <c r="K3267" s="69" t="str">
        <f>VLOOKUP(СВОД2023[[#This Row],[ФО]],СПРАВОЧНИК!H:P,2,0)</f>
        <v>Южный ФО</v>
      </c>
    </row>
    <row r="3268" spans="1:11" x14ac:dyDescent="0.2">
      <c r="A3268" t="s">
        <v>649</v>
      </c>
      <c r="B3268" t="s">
        <v>646</v>
      </c>
      <c r="C3268" s="1" t="s">
        <v>355</v>
      </c>
      <c r="D3268" s="1" t="s">
        <v>357</v>
      </c>
      <c r="E3268" s="2"/>
      <c r="F3268" s="3"/>
      <c r="G3268" s="2">
        <v>1</v>
      </c>
      <c r="H3268" s="3"/>
      <c r="I3268" s="69" t="str">
        <f>VLOOKUP(C3268,СПРАВОЧНИК!B:D,2,0)</f>
        <v>ЕВРОПА</v>
      </c>
      <c r="J3268" s="69" t="str">
        <f>VLOOKUP(C3268,СПРАВОЧНИК!B:D,3,0)</f>
        <v>ИНОМАРКИ</v>
      </c>
      <c r="K3268" s="69" t="str">
        <f>VLOOKUP(СВОД2023[[#This Row],[ФО]],СПРАВОЧНИК!H:P,2,0)</f>
        <v>Южный ФО</v>
      </c>
    </row>
    <row r="3269" spans="1:11" x14ac:dyDescent="0.2">
      <c r="A3269" t="s">
        <v>649</v>
      </c>
      <c r="B3269" t="s">
        <v>646</v>
      </c>
      <c r="C3269" s="1" t="s">
        <v>355</v>
      </c>
      <c r="D3269" s="1" t="s">
        <v>358</v>
      </c>
      <c r="E3269" s="2"/>
      <c r="F3269" s="3">
        <v>1</v>
      </c>
      <c r="G3269" s="2">
        <v>2</v>
      </c>
      <c r="H3269" s="3">
        <v>2</v>
      </c>
      <c r="I3269" s="69" t="str">
        <f>VLOOKUP(C3269,СПРАВОЧНИК!B:D,2,0)</f>
        <v>ЕВРОПА</v>
      </c>
      <c r="J3269" s="69" t="str">
        <f>VLOOKUP(C3269,СПРАВОЧНИК!B:D,3,0)</f>
        <v>ИНОМАРКИ</v>
      </c>
      <c r="K3269" s="69" t="str">
        <f>VLOOKUP(СВОД2023[[#This Row],[ФО]],СПРАВОЧНИК!H:P,2,0)</f>
        <v>Южный ФО</v>
      </c>
    </row>
    <row r="3270" spans="1:11" x14ac:dyDescent="0.2">
      <c r="A3270" t="s">
        <v>649</v>
      </c>
      <c r="B3270" t="s">
        <v>646</v>
      </c>
      <c r="C3270" s="1" t="s">
        <v>359</v>
      </c>
      <c r="D3270" s="1" t="s">
        <v>360</v>
      </c>
      <c r="E3270" s="2">
        <v>4</v>
      </c>
      <c r="F3270" s="3">
        <v>1</v>
      </c>
      <c r="G3270" s="2">
        <v>8</v>
      </c>
      <c r="H3270" s="3">
        <v>26</v>
      </c>
      <c r="I3270" s="69" t="str">
        <f>VLOOKUP(C3270,СПРАВОЧНИК!B:D,2,0)</f>
        <v>ЕВРОПА</v>
      </c>
      <c r="J3270" s="69" t="str">
        <f>VLOOKUP(C3270,СПРАВОЧНИК!B:D,3,0)</f>
        <v>ИНОМАРКИ</v>
      </c>
      <c r="K3270" s="69" t="str">
        <f>VLOOKUP(СВОД2023[[#This Row],[ФО]],СПРАВОЧНИК!H:P,2,0)</f>
        <v>Южный ФО</v>
      </c>
    </row>
    <row r="3271" spans="1:11" x14ac:dyDescent="0.2">
      <c r="A3271" t="s">
        <v>649</v>
      </c>
      <c r="B3271" t="s">
        <v>646</v>
      </c>
      <c r="C3271" s="1" t="s">
        <v>359</v>
      </c>
      <c r="D3271" s="1" t="s">
        <v>361</v>
      </c>
      <c r="E3271" s="2"/>
      <c r="F3271" s="3"/>
      <c r="G3271" s="2">
        <v>1</v>
      </c>
      <c r="H3271" s="3"/>
      <c r="I3271" s="69" t="str">
        <f>VLOOKUP(C3271,СПРАВОЧНИК!B:D,2,0)</f>
        <v>ЕВРОПА</v>
      </c>
      <c r="J3271" s="69" t="str">
        <f>VLOOKUP(C3271,СПРАВОЧНИК!B:D,3,0)</f>
        <v>ИНОМАРКИ</v>
      </c>
      <c r="K3271" s="69" t="str">
        <f>VLOOKUP(СВОД2023[[#This Row],[ФО]],СПРАВОЧНИК!H:P,2,0)</f>
        <v>Южный ФО</v>
      </c>
    </row>
    <row r="3272" spans="1:11" x14ac:dyDescent="0.2">
      <c r="A3272" t="s">
        <v>649</v>
      </c>
      <c r="B3272" t="s">
        <v>646</v>
      </c>
      <c r="C3272" s="1" t="s">
        <v>359</v>
      </c>
      <c r="D3272" s="1" t="s">
        <v>362</v>
      </c>
      <c r="E3272" s="2">
        <v>1</v>
      </c>
      <c r="F3272" s="3">
        <v>2</v>
      </c>
      <c r="G3272" s="2">
        <v>1</v>
      </c>
      <c r="H3272" s="3">
        <v>12</v>
      </c>
      <c r="I3272" s="69" t="str">
        <f>VLOOKUP(C3272,СПРАВОЧНИК!B:D,2,0)</f>
        <v>ЕВРОПА</v>
      </c>
      <c r="J3272" s="69" t="str">
        <f>VLOOKUP(C3272,СПРАВОЧНИК!B:D,3,0)</f>
        <v>ИНОМАРКИ</v>
      </c>
      <c r="K3272" s="69" t="str">
        <f>VLOOKUP(СВОД2023[[#This Row],[ФО]],СПРАВОЧНИК!H:P,2,0)</f>
        <v>Южный ФО</v>
      </c>
    </row>
    <row r="3273" spans="1:11" x14ac:dyDescent="0.2">
      <c r="A3273" t="s">
        <v>649</v>
      </c>
      <c r="B3273" t="s">
        <v>646</v>
      </c>
      <c r="C3273" s="1" t="s">
        <v>359</v>
      </c>
      <c r="D3273" s="1" t="s">
        <v>363</v>
      </c>
      <c r="E3273" s="2">
        <v>3</v>
      </c>
      <c r="F3273" s="3">
        <v>2</v>
      </c>
      <c r="G3273" s="2">
        <v>40</v>
      </c>
      <c r="H3273" s="3">
        <v>16</v>
      </c>
      <c r="I3273" s="69" t="str">
        <f>VLOOKUP(C3273,СПРАВОЧНИК!B:D,2,0)</f>
        <v>ЕВРОПА</v>
      </c>
      <c r="J3273" s="69" t="str">
        <f>VLOOKUP(C3273,СПРАВОЧНИК!B:D,3,0)</f>
        <v>ИНОМАРКИ</v>
      </c>
      <c r="K3273" s="69" t="str">
        <f>VLOOKUP(СВОД2023[[#This Row],[ФО]],СПРАВОЧНИК!H:P,2,0)</f>
        <v>Южный ФО</v>
      </c>
    </row>
    <row r="3274" spans="1:11" x14ac:dyDescent="0.2">
      <c r="A3274" t="s">
        <v>649</v>
      </c>
      <c r="B3274" t="s">
        <v>646</v>
      </c>
      <c r="C3274" s="1" t="s">
        <v>359</v>
      </c>
      <c r="D3274" s="1" t="s">
        <v>364</v>
      </c>
      <c r="E3274" s="2"/>
      <c r="F3274" s="3">
        <v>2</v>
      </c>
      <c r="G3274" s="2">
        <v>4</v>
      </c>
      <c r="H3274" s="3">
        <v>12</v>
      </c>
      <c r="I3274" s="69" t="str">
        <f>VLOOKUP(C3274,СПРАВОЧНИК!B:D,2,0)</f>
        <v>ЕВРОПА</v>
      </c>
      <c r="J3274" s="69" t="str">
        <f>VLOOKUP(C3274,СПРАВОЧНИК!B:D,3,0)</f>
        <v>ИНОМАРКИ</v>
      </c>
      <c r="K3274" s="69" t="str">
        <f>VLOOKUP(СВОД2023[[#This Row],[ФО]],СПРАВОЧНИК!H:P,2,0)</f>
        <v>Южный ФО</v>
      </c>
    </row>
    <row r="3275" spans="1:11" x14ac:dyDescent="0.2">
      <c r="A3275" t="s">
        <v>649</v>
      </c>
      <c r="B3275" t="s">
        <v>646</v>
      </c>
      <c r="C3275" s="1" t="s">
        <v>359</v>
      </c>
      <c r="D3275" s="1" t="s">
        <v>365</v>
      </c>
      <c r="E3275" s="2">
        <v>2</v>
      </c>
      <c r="F3275" s="3">
        <v>2</v>
      </c>
      <c r="G3275" s="2">
        <v>8</v>
      </c>
      <c r="H3275" s="3">
        <v>19</v>
      </c>
      <c r="I3275" s="69" t="str">
        <f>VLOOKUP(C3275,СПРАВОЧНИК!B:D,2,0)</f>
        <v>ЕВРОПА</v>
      </c>
      <c r="J3275" s="69" t="str">
        <f>VLOOKUP(C3275,СПРАВОЧНИК!B:D,3,0)</f>
        <v>ИНОМАРКИ</v>
      </c>
      <c r="K3275" s="69" t="str">
        <f>VLOOKUP(СВОД2023[[#This Row],[ФО]],СПРАВОЧНИК!H:P,2,0)</f>
        <v>Южный ФО</v>
      </c>
    </row>
    <row r="3276" spans="1:11" x14ac:dyDescent="0.2">
      <c r="A3276" t="s">
        <v>649</v>
      </c>
      <c r="B3276" t="s">
        <v>646</v>
      </c>
      <c r="C3276" s="1" t="s">
        <v>359</v>
      </c>
      <c r="D3276" s="1" t="s">
        <v>366</v>
      </c>
      <c r="E3276" s="2">
        <v>2</v>
      </c>
      <c r="F3276" s="3"/>
      <c r="G3276" s="2">
        <v>5</v>
      </c>
      <c r="H3276" s="3">
        <v>7</v>
      </c>
      <c r="I3276" s="69" t="str">
        <f>VLOOKUP(C3276,СПРАВОЧНИК!B:D,2,0)</f>
        <v>ЕВРОПА</v>
      </c>
      <c r="J3276" s="69" t="str">
        <f>VLOOKUP(C3276,СПРАВОЧНИК!B:D,3,0)</f>
        <v>ИНОМАРКИ</v>
      </c>
      <c r="K3276" s="69" t="str">
        <f>VLOOKUP(СВОД2023[[#This Row],[ФО]],СПРАВОЧНИК!H:P,2,0)</f>
        <v>Южный ФО</v>
      </c>
    </row>
    <row r="3277" spans="1:11" x14ac:dyDescent="0.2">
      <c r="A3277" t="s">
        <v>649</v>
      </c>
      <c r="B3277" t="s">
        <v>646</v>
      </c>
      <c r="C3277" s="1" t="s">
        <v>369</v>
      </c>
      <c r="D3277" s="1" t="s">
        <v>371</v>
      </c>
      <c r="E3277" s="2">
        <v>2</v>
      </c>
      <c r="F3277" s="3">
        <v>1</v>
      </c>
      <c r="G3277" s="2">
        <v>11</v>
      </c>
      <c r="H3277" s="3">
        <v>20</v>
      </c>
      <c r="I3277" s="69" t="str">
        <f>VLOOKUP(C3277,СПРАВОЧНИК!B:D,2,0)</f>
        <v>ЯПОНИЯ</v>
      </c>
      <c r="J3277" s="69" t="str">
        <f>VLOOKUP(C3277,СПРАВОЧНИК!B:D,3,0)</f>
        <v>ИНОМАРКИ</v>
      </c>
      <c r="K3277" s="69" t="str">
        <f>VLOOKUP(СВОД2023[[#This Row],[ФО]],СПРАВОЧНИК!H:P,2,0)</f>
        <v>Южный ФО</v>
      </c>
    </row>
    <row r="3278" spans="1:11" x14ac:dyDescent="0.2">
      <c r="A3278" t="s">
        <v>649</v>
      </c>
      <c r="B3278" t="s">
        <v>646</v>
      </c>
      <c r="C3278" s="1" t="s">
        <v>369</v>
      </c>
      <c r="D3278" s="1" t="s">
        <v>372</v>
      </c>
      <c r="E3278" s="2"/>
      <c r="F3278" s="3"/>
      <c r="G3278" s="2">
        <v>2</v>
      </c>
      <c r="H3278" s="3">
        <v>6</v>
      </c>
      <c r="I3278" s="69" t="str">
        <f>VLOOKUP(C3278,СПРАВОЧНИК!B:D,2,0)</f>
        <v>ЯПОНИЯ</v>
      </c>
      <c r="J3278" s="69" t="str">
        <f>VLOOKUP(C3278,СПРАВОЧНИК!B:D,3,0)</f>
        <v>ИНОМАРКИ</v>
      </c>
      <c r="K3278" s="69" t="str">
        <f>VLOOKUP(СВОД2023[[#This Row],[ФО]],СПРАВОЧНИК!H:P,2,0)</f>
        <v>Южный ФО</v>
      </c>
    </row>
    <row r="3279" spans="1:11" x14ac:dyDescent="0.2">
      <c r="A3279" t="s">
        <v>649</v>
      </c>
      <c r="B3279" t="s">
        <v>646</v>
      </c>
      <c r="C3279" s="1" t="s">
        <v>369</v>
      </c>
      <c r="D3279" s="1" t="s">
        <v>373</v>
      </c>
      <c r="E3279" s="2"/>
      <c r="F3279" s="3"/>
      <c r="G3279" s="2">
        <v>1</v>
      </c>
      <c r="H3279" s="3"/>
      <c r="I3279" s="69" t="str">
        <f>VLOOKUP(C3279,СПРАВОЧНИК!B:D,2,0)</f>
        <v>ЯПОНИЯ</v>
      </c>
      <c r="J3279" s="69" t="str">
        <f>VLOOKUP(C3279,СПРАВОЧНИК!B:D,3,0)</f>
        <v>ИНОМАРКИ</v>
      </c>
      <c r="K3279" s="69" t="str">
        <f>VLOOKUP(СВОД2023[[#This Row],[ФО]],СПРАВОЧНИК!H:P,2,0)</f>
        <v>Южный ФО</v>
      </c>
    </row>
    <row r="3280" spans="1:11" x14ac:dyDescent="0.2">
      <c r="A3280" t="s">
        <v>649</v>
      </c>
      <c r="B3280" t="s">
        <v>646</v>
      </c>
      <c r="C3280" s="1" t="s">
        <v>369</v>
      </c>
      <c r="D3280" s="1" t="s">
        <v>375</v>
      </c>
      <c r="E3280" s="2"/>
      <c r="F3280" s="3"/>
      <c r="G3280" s="2">
        <v>1</v>
      </c>
      <c r="H3280" s="3">
        <v>1</v>
      </c>
      <c r="I3280" s="69" t="str">
        <f>VLOOKUP(C3280,СПРАВОЧНИК!B:D,2,0)</f>
        <v>ЯПОНИЯ</v>
      </c>
      <c r="J3280" s="69" t="str">
        <f>VLOOKUP(C3280,СПРАВОЧНИК!B:D,3,0)</f>
        <v>ИНОМАРКИ</v>
      </c>
      <c r="K3280" s="69" t="str">
        <f>VLOOKUP(СВОД2023[[#This Row],[ФО]],СПРАВОЧНИК!H:P,2,0)</f>
        <v>Южный ФО</v>
      </c>
    </row>
    <row r="3281" spans="1:11" x14ac:dyDescent="0.2">
      <c r="A3281" t="s">
        <v>649</v>
      </c>
      <c r="B3281" t="s">
        <v>646</v>
      </c>
      <c r="C3281" s="1" t="s">
        <v>369</v>
      </c>
      <c r="D3281" s="1" t="s">
        <v>376</v>
      </c>
      <c r="E3281" s="2">
        <v>13</v>
      </c>
      <c r="F3281" s="3"/>
      <c r="G3281" s="2">
        <v>46</v>
      </c>
      <c r="H3281" s="3">
        <v>14</v>
      </c>
      <c r="I3281" s="69" t="str">
        <f>VLOOKUP(C3281,СПРАВОЧНИК!B:D,2,0)</f>
        <v>ЯПОНИЯ</v>
      </c>
      <c r="J3281" s="69" t="str">
        <f>VLOOKUP(C3281,СПРАВОЧНИК!B:D,3,0)</f>
        <v>ИНОМАРКИ</v>
      </c>
      <c r="K3281" s="69" t="str">
        <f>VLOOKUP(СВОД2023[[#This Row],[ФО]],СПРАВОЧНИК!H:P,2,0)</f>
        <v>Южный ФО</v>
      </c>
    </row>
    <row r="3282" spans="1:11" x14ac:dyDescent="0.2">
      <c r="A3282" t="s">
        <v>649</v>
      </c>
      <c r="B3282" t="s">
        <v>646</v>
      </c>
      <c r="C3282" s="1" t="s">
        <v>369</v>
      </c>
      <c r="D3282" s="1" t="s">
        <v>377</v>
      </c>
      <c r="E3282" s="2">
        <v>5</v>
      </c>
      <c r="F3282" s="3">
        <v>3</v>
      </c>
      <c r="G3282" s="2">
        <v>30</v>
      </c>
      <c r="H3282" s="3">
        <v>48</v>
      </c>
      <c r="I3282" s="69" t="str">
        <f>VLOOKUP(C3282,СПРАВОЧНИК!B:D,2,0)</f>
        <v>ЯПОНИЯ</v>
      </c>
      <c r="J3282" s="69" t="str">
        <f>VLOOKUP(C3282,СПРАВОЧНИК!B:D,3,0)</f>
        <v>ИНОМАРКИ</v>
      </c>
      <c r="K3282" s="69" t="str">
        <f>VLOOKUP(СВОД2023[[#This Row],[ФО]],СПРАВОЧНИК!H:P,2,0)</f>
        <v>Южный ФО</v>
      </c>
    </row>
    <row r="3283" spans="1:11" x14ac:dyDescent="0.2">
      <c r="A3283" t="s">
        <v>649</v>
      </c>
      <c r="B3283" t="s">
        <v>646</v>
      </c>
      <c r="C3283" s="1" t="s">
        <v>369</v>
      </c>
      <c r="D3283" s="1" t="s">
        <v>1112</v>
      </c>
      <c r="E3283" s="2"/>
      <c r="F3283" s="3">
        <v>1</v>
      </c>
      <c r="G3283" s="2"/>
      <c r="H3283" s="3">
        <v>1</v>
      </c>
      <c r="I3283" s="69" t="str">
        <f>VLOOKUP(C3283,СПРАВОЧНИК!B:D,2,0)</f>
        <v>ЯПОНИЯ</v>
      </c>
      <c r="J3283" s="69" t="str">
        <f>VLOOKUP(C3283,СПРАВОЧНИК!B:D,3,0)</f>
        <v>ИНОМАРКИ</v>
      </c>
      <c r="K3283" s="69" t="str">
        <f>VLOOKUP(СВОД2023[[#This Row],[ФО]],СПРАВОЧНИК!H:P,2,0)</f>
        <v>Южный ФО</v>
      </c>
    </row>
    <row r="3284" spans="1:11" x14ac:dyDescent="0.2">
      <c r="A3284" t="s">
        <v>649</v>
      </c>
      <c r="B3284" t="s">
        <v>646</v>
      </c>
      <c r="C3284" s="1" t="s">
        <v>369</v>
      </c>
      <c r="D3284" s="1" t="s">
        <v>378</v>
      </c>
      <c r="E3284" s="2">
        <v>27</v>
      </c>
      <c r="F3284" s="3"/>
      <c r="G3284" s="2">
        <v>85</v>
      </c>
      <c r="H3284" s="3">
        <v>130</v>
      </c>
      <c r="I3284" s="69" t="str">
        <f>VLOOKUP(C3284,СПРАВОЧНИК!B:D,2,0)</f>
        <v>ЯПОНИЯ</v>
      </c>
      <c r="J3284" s="69" t="str">
        <f>VLOOKUP(C3284,СПРАВОЧНИК!B:D,3,0)</f>
        <v>ИНОМАРКИ</v>
      </c>
      <c r="K3284" s="69" t="str">
        <f>VLOOKUP(СВОД2023[[#This Row],[ФО]],СПРАВОЧНИК!H:P,2,0)</f>
        <v>Южный ФО</v>
      </c>
    </row>
    <row r="3285" spans="1:11" x14ac:dyDescent="0.2">
      <c r="A3285" t="s">
        <v>649</v>
      </c>
      <c r="B3285" t="s">
        <v>646</v>
      </c>
      <c r="C3285" s="1" t="s">
        <v>369</v>
      </c>
      <c r="D3285" s="1" t="s">
        <v>379</v>
      </c>
      <c r="E3285" s="2">
        <v>1</v>
      </c>
      <c r="F3285" s="3"/>
      <c r="G3285" s="2">
        <v>1</v>
      </c>
      <c r="H3285" s="3">
        <v>14</v>
      </c>
      <c r="I3285" s="69" t="str">
        <f>VLOOKUP(C3285,СПРАВОЧНИК!B:D,2,0)</f>
        <v>ЯПОНИЯ</v>
      </c>
      <c r="J3285" s="69" t="str">
        <f>VLOOKUP(C3285,СПРАВОЧНИК!B:D,3,0)</f>
        <v>ИНОМАРКИ</v>
      </c>
      <c r="K3285" s="69" t="str">
        <f>VLOOKUP(СВОД2023[[#This Row],[ФО]],СПРАВОЧНИК!H:P,2,0)</f>
        <v>Южный ФО</v>
      </c>
    </row>
    <row r="3286" spans="1:11" x14ac:dyDescent="0.2">
      <c r="A3286" t="s">
        <v>649</v>
      </c>
      <c r="B3286" t="s">
        <v>646</v>
      </c>
      <c r="C3286" s="1" t="s">
        <v>380</v>
      </c>
      <c r="D3286" s="1" t="s">
        <v>381</v>
      </c>
      <c r="E3286" s="2"/>
      <c r="F3286" s="3"/>
      <c r="G3286" s="2">
        <v>4</v>
      </c>
      <c r="H3286" s="3">
        <v>1</v>
      </c>
      <c r="I3286" s="69" t="str">
        <f>VLOOKUP(C3286,СПРАВОЧНИК!B:D,2,0)</f>
        <v>КИТАЙ</v>
      </c>
      <c r="J3286" s="69" t="str">
        <f>VLOOKUP(C3286,СПРАВОЧНИК!B:D,3,0)</f>
        <v>ИНОМАРКИ</v>
      </c>
      <c r="K3286" s="69" t="str">
        <f>VLOOKUP(СВОД2023[[#This Row],[ФО]],СПРАВОЧНИК!H:P,2,0)</f>
        <v>Южный ФО</v>
      </c>
    </row>
    <row r="3287" spans="1:11" x14ac:dyDescent="0.2">
      <c r="A3287" t="s">
        <v>649</v>
      </c>
      <c r="B3287" t="s">
        <v>646</v>
      </c>
      <c r="C3287" s="1" t="s">
        <v>380</v>
      </c>
      <c r="D3287" s="1" t="s">
        <v>681</v>
      </c>
      <c r="E3287" s="2">
        <v>2</v>
      </c>
      <c r="F3287" s="3"/>
      <c r="G3287" s="2">
        <v>2</v>
      </c>
      <c r="H3287" s="3"/>
      <c r="I3287" s="69" t="str">
        <f>VLOOKUP(C3287,СПРАВОЧНИК!B:D,2,0)</f>
        <v>КИТАЙ</v>
      </c>
      <c r="J3287" s="69" t="str">
        <f>VLOOKUP(C3287,СПРАВОЧНИК!B:D,3,0)</f>
        <v>ИНОМАРКИ</v>
      </c>
      <c r="K3287" s="69" t="str">
        <f>VLOOKUP(СВОД2023[[#This Row],[ФО]],СПРАВОЧНИК!H:P,2,0)</f>
        <v>Южный ФО</v>
      </c>
    </row>
    <row r="3288" spans="1:11" x14ac:dyDescent="0.2">
      <c r="A3288" t="s">
        <v>649</v>
      </c>
      <c r="B3288" t="s">
        <v>646</v>
      </c>
      <c r="C3288" s="1" t="s">
        <v>380</v>
      </c>
      <c r="D3288" s="1" t="s">
        <v>382</v>
      </c>
      <c r="E3288" s="2">
        <v>2</v>
      </c>
      <c r="F3288" s="3"/>
      <c r="G3288" s="2">
        <v>3</v>
      </c>
      <c r="H3288" s="3"/>
      <c r="I3288" s="69" t="str">
        <f>VLOOKUP(C3288,СПРАВОЧНИК!B:D,2,0)</f>
        <v>КИТАЙ</v>
      </c>
      <c r="J3288" s="69" t="str">
        <f>VLOOKUP(C3288,СПРАВОЧНИК!B:D,3,0)</f>
        <v>ИНОМАРКИ</v>
      </c>
      <c r="K3288" s="69" t="str">
        <f>VLOOKUP(СВОД2023[[#This Row],[ФО]],СПРАВОЧНИК!H:P,2,0)</f>
        <v>Южный ФО</v>
      </c>
    </row>
    <row r="3289" spans="1:11" x14ac:dyDescent="0.2">
      <c r="A3289" t="s">
        <v>649</v>
      </c>
      <c r="B3289" t="s">
        <v>646</v>
      </c>
      <c r="C3289" s="1" t="s">
        <v>380</v>
      </c>
      <c r="D3289" s="1" t="s">
        <v>383</v>
      </c>
      <c r="E3289" s="2">
        <v>9</v>
      </c>
      <c r="F3289" s="3"/>
      <c r="G3289" s="2">
        <v>14</v>
      </c>
      <c r="H3289" s="3"/>
      <c r="I3289" s="69" t="str">
        <f>VLOOKUP(C3289,СПРАВОЧНИК!B:D,2,0)</f>
        <v>КИТАЙ</v>
      </c>
      <c r="J3289" s="69" t="str">
        <f>VLOOKUP(C3289,СПРАВОЧНИК!B:D,3,0)</f>
        <v>ИНОМАРКИ</v>
      </c>
      <c r="K3289" s="69" t="str">
        <f>VLOOKUP(СВОД2023[[#This Row],[ФО]],СПРАВОЧНИК!H:P,2,0)</f>
        <v>Южный ФО</v>
      </c>
    </row>
    <row r="3290" spans="1:11" x14ac:dyDescent="0.2">
      <c r="A3290" t="s">
        <v>649</v>
      </c>
      <c r="B3290" t="s">
        <v>646</v>
      </c>
      <c r="C3290" s="1" t="s">
        <v>384</v>
      </c>
      <c r="D3290" s="1" t="s">
        <v>385</v>
      </c>
      <c r="E3290" s="2">
        <v>1</v>
      </c>
      <c r="F3290" s="3"/>
      <c r="G3290" s="2">
        <v>1</v>
      </c>
      <c r="H3290" s="3"/>
      <c r="I3290" s="69" t="str">
        <f>VLOOKUP(C3290,СПРАВОЧНИК!B:D,2,0)</f>
        <v>США</v>
      </c>
      <c r="J3290" s="69" t="str">
        <f>VLOOKUP(C3290,СПРАВОЧНИК!B:D,3,0)</f>
        <v>ИНОМАРКИ</v>
      </c>
      <c r="K3290" s="69" t="str">
        <f>VLOOKUP(СВОД2023[[#This Row],[ФО]],СПРАВОЧНИК!H:P,2,0)</f>
        <v>Южный ФО</v>
      </c>
    </row>
    <row r="3291" spans="1:11" x14ac:dyDescent="0.2">
      <c r="A3291" t="s">
        <v>649</v>
      </c>
      <c r="B3291" t="s">
        <v>646</v>
      </c>
      <c r="C3291" s="1" t="s">
        <v>384</v>
      </c>
      <c r="D3291" s="1" t="s">
        <v>386</v>
      </c>
      <c r="E3291" s="2"/>
      <c r="F3291" s="3"/>
      <c r="G3291" s="2"/>
      <c r="H3291" s="3">
        <v>1</v>
      </c>
      <c r="I3291" s="69" t="str">
        <f>VLOOKUP(C3291,СПРАВОЧНИК!B:D,2,0)</f>
        <v>США</v>
      </c>
      <c r="J3291" s="69" t="str">
        <f>VLOOKUP(C3291,СПРАВОЧНИК!B:D,3,0)</f>
        <v>ИНОМАРКИ</v>
      </c>
      <c r="K3291" s="69" t="str">
        <f>VLOOKUP(СВОД2023[[#This Row],[ФО]],СПРАВОЧНИК!H:P,2,0)</f>
        <v>Южный ФО</v>
      </c>
    </row>
    <row r="3292" spans="1:11" x14ac:dyDescent="0.2">
      <c r="A3292" t="s">
        <v>649</v>
      </c>
      <c r="B3292" t="s">
        <v>646</v>
      </c>
      <c r="C3292" s="1" t="s">
        <v>384</v>
      </c>
      <c r="D3292" s="1" t="s">
        <v>388</v>
      </c>
      <c r="E3292" s="2"/>
      <c r="F3292" s="3"/>
      <c r="G3292" s="2">
        <v>1</v>
      </c>
      <c r="H3292" s="3"/>
      <c r="I3292" s="69" t="str">
        <f>VLOOKUP(C3292,СПРАВОЧНИК!B:D,2,0)</f>
        <v>США</v>
      </c>
      <c r="J3292" s="69" t="str">
        <f>VLOOKUP(C3292,СПРАВОЧНИК!B:D,3,0)</f>
        <v>ИНОМАРКИ</v>
      </c>
      <c r="K3292" s="69" t="str">
        <f>VLOOKUP(СВОД2023[[#This Row],[ФО]],СПРАВОЧНИК!H:P,2,0)</f>
        <v>Южный ФО</v>
      </c>
    </row>
    <row r="3293" spans="1:11" x14ac:dyDescent="0.2">
      <c r="A3293" t="s">
        <v>649</v>
      </c>
      <c r="B3293" t="s">
        <v>646</v>
      </c>
      <c r="C3293" s="1" t="s">
        <v>384</v>
      </c>
      <c r="D3293" s="1" t="s">
        <v>389</v>
      </c>
      <c r="E3293" s="2">
        <v>1</v>
      </c>
      <c r="F3293" s="3"/>
      <c r="G3293" s="2">
        <v>2</v>
      </c>
      <c r="H3293" s="3"/>
      <c r="I3293" s="69" t="str">
        <f>VLOOKUP(C3293,СПРАВОЧНИК!B:D,2,0)</f>
        <v>США</v>
      </c>
      <c r="J3293" s="69" t="str">
        <f>VLOOKUP(C3293,СПРАВОЧНИК!B:D,3,0)</f>
        <v>ИНОМАРКИ</v>
      </c>
      <c r="K3293" s="69" t="str">
        <f>VLOOKUP(СВОД2023[[#This Row],[ФО]],СПРАВОЧНИК!H:P,2,0)</f>
        <v>Южный ФО</v>
      </c>
    </row>
    <row r="3294" spans="1:11" x14ac:dyDescent="0.2">
      <c r="A3294" t="s">
        <v>649</v>
      </c>
      <c r="B3294" t="s">
        <v>646</v>
      </c>
      <c r="C3294" s="1" t="s">
        <v>694</v>
      </c>
      <c r="D3294" s="1" t="s">
        <v>695</v>
      </c>
      <c r="E3294" s="2">
        <v>1</v>
      </c>
      <c r="F3294" s="3"/>
      <c r="G3294" s="2">
        <v>1</v>
      </c>
      <c r="H3294" s="3"/>
      <c r="I3294" s="69" t="str">
        <f>VLOOKUP(C3294,СПРАВОЧНИК!B:D,2,0)</f>
        <v>КИТАЙ</v>
      </c>
      <c r="J3294" s="69" t="str">
        <f>VLOOKUP(C3294,СПРАВОЧНИК!B:D,3,0)</f>
        <v>ИНОМАРКИ</v>
      </c>
      <c r="K3294" s="69" t="str">
        <f>VLOOKUP(СВОД2023[[#This Row],[ФО]],СПРАВОЧНИК!H:P,2,0)</f>
        <v>Южный ФО</v>
      </c>
    </row>
    <row r="3295" spans="1:11" x14ac:dyDescent="0.2">
      <c r="A3295" t="s">
        <v>649</v>
      </c>
      <c r="B3295" t="s">
        <v>646</v>
      </c>
      <c r="C3295" s="1" t="s">
        <v>694</v>
      </c>
      <c r="D3295" s="1" t="s">
        <v>696</v>
      </c>
      <c r="E3295" s="2">
        <v>1</v>
      </c>
      <c r="F3295" s="3"/>
      <c r="G3295" s="2">
        <v>1</v>
      </c>
      <c r="H3295" s="3"/>
      <c r="I3295" s="69" t="str">
        <f>VLOOKUP(C3295,СПРАВОЧНИК!B:D,2,0)</f>
        <v>КИТАЙ</v>
      </c>
      <c r="J3295" s="69" t="str">
        <f>VLOOKUP(C3295,СПРАВОЧНИК!B:D,3,0)</f>
        <v>ИНОМАРКИ</v>
      </c>
      <c r="K3295" s="69" t="str">
        <f>VLOOKUP(СВОД2023[[#This Row],[ФО]],СПРАВОЧНИК!H:P,2,0)</f>
        <v>Южный ФО</v>
      </c>
    </row>
    <row r="3296" spans="1:11" x14ac:dyDescent="0.2">
      <c r="A3296" t="s">
        <v>649</v>
      </c>
      <c r="B3296" t="s">
        <v>646</v>
      </c>
      <c r="C3296" s="1" t="s">
        <v>390</v>
      </c>
      <c r="D3296" s="1" t="s">
        <v>392</v>
      </c>
      <c r="E3296" s="2"/>
      <c r="F3296" s="3"/>
      <c r="G3296" s="2">
        <v>1</v>
      </c>
      <c r="H3296" s="3">
        <v>3</v>
      </c>
      <c r="I3296" s="69" t="str">
        <f>VLOOKUP(C3296,СПРАВОЧНИК!B:D,2,0)</f>
        <v>ЕВРОПА</v>
      </c>
      <c r="J3296" s="69" t="str">
        <f>VLOOKUP(C3296,СПРАВОЧНИК!B:D,3,0)</f>
        <v>ИНОМАРКИ</v>
      </c>
      <c r="K3296" s="69" t="str">
        <f>VLOOKUP(СВОД2023[[#This Row],[ФО]],СПРАВОЧНИК!H:P,2,0)</f>
        <v>Южный ФО</v>
      </c>
    </row>
    <row r="3297" spans="1:11" x14ac:dyDescent="0.2">
      <c r="A3297" t="s">
        <v>649</v>
      </c>
      <c r="B3297" t="s">
        <v>646</v>
      </c>
      <c r="C3297" s="1" t="s">
        <v>393</v>
      </c>
      <c r="D3297" s="1" t="s">
        <v>394</v>
      </c>
      <c r="E3297" s="2">
        <v>50</v>
      </c>
      <c r="F3297" s="3"/>
      <c r="G3297" s="2">
        <v>94</v>
      </c>
      <c r="H3297" s="3"/>
      <c r="I3297" s="69" t="str">
        <f>VLOOKUP(C3297,СПРАВОЧНИК!B:D,2,0)</f>
        <v>ЯПОНИЯ</v>
      </c>
      <c r="J3297" s="69" t="str">
        <f>VLOOKUP(C3297,СПРАВОЧНИК!B:D,3,0)</f>
        <v>ИНОМАРКИ</v>
      </c>
      <c r="K3297" s="69" t="str">
        <f>VLOOKUP(СВОД2023[[#This Row],[ФО]],СПРАВОЧНИК!H:P,2,0)</f>
        <v>Южный ФО</v>
      </c>
    </row>
    <row r="3298" spans="1:11" x14ac:dyDescent="0.2">
      <c r="A3298" t="s">
        <v>649</v>
      </c>
      <c r="B3298" t="s">
        <v>646</v>
      </c>
      <c r="C3298" s="1" t="s">
        <v>393</v>
      </c>
      <c r="D3298" s="1" t="s">
        <v>395</v>
      </c>
      <c r="E3298" s="2"/>
      <c r="F3298" s="3"/>
      <c r="G3298" s="2">
        <v>1</v>
      </c>
      <c r="H3298" s="3"/>
      <c r="I3298" s="69" t="str">
        <f>VLOOKUP(C3298,СПРАВОЧНИК!B:D,2,0)</f>
        <v>ЯПОНИЯ</v>
      </c>
      <c r="J3298" s="69" t="str">
        <f>VLOOKUP(C3298,СПРАВОЧНИК!B:D,3,0)</f>
        <v>ИНОМАРКИ</v>
      </c>
      <c r="K3298" s="69" t="str">
        <f>VLOOKUP(СВОД2023[[#This Row],[ФО]],СПРАВОЧНИК!H:P,2,0)</f>
        <v>Южный ФО</v>
      </c>
    </row>
    <row r="3299" spans="1:11" x14ac:dyDescent="0.2">
      <c r="A3299" t="s">
        <v>649</v>
      </c>
      <c r="B3299" t="s">
        <v>646</v>
      </c>
      <c r="C3299" s="1" t="s">
        <v>393</v>
      </c>
      <c r="D3299" s="1" t="s">
        <v>396</v>
      </c>
      <c r="E3299" s="2">
        <v>2</v>
      </c>
      <c r="F3299" s="3">
        <v>1</v>
      </c>
      <c r="G3299" s="2">
        <v>8</v>
      </c>
      <c r="H3299" s="3">
        <v>1</v>
      </c>
      <c r="I3299" s="69" t="str">
        <f>VLOOKUP(C3299,СПРАВОЧНИК!B:D,2,0)</f>
        <v>ЯПОНИЯ</v>
      </c>
      <c r="J3299" s="69" t="str">
        <f>VLOOKUP(C3299,СПРАВОЧНИК!B:D,3,0)</f>
        <v>ИНОМАРКИ</v>
      </c>
      <c r="K3299" s="69" t="str">
        <f>VLOOKUP(СВОД2023[[#This Row],[ФО]],СПРАВОЧНИК!H:P,2,0)</f>
        <v>Южный ФО</v>
      </c>
    </row>
    <row r="3300" spans="1:11" x14ac:dyDescent="0.2">
      <c r="A3300" t="s">
        <v>649</v>
      </c>
      <c r="B3300" t="s">
        <v>646</v>
      </c>
      <c r="C3300" s="1" t="s">
        <v>393</v>
      </c>
      <c r="D3300" s="1" t="s">
        <v>397</v>
      </c>
      <c r="E3300" s="2">
        <v>15</v>
      </c>
      <c r="F3300" s="3">
        <v>42</v>
      </c>
      <c r="G3300" s="2">
        <v>76</v>
      </c>
      <c r="H3300" s="3">
        <v>360</v>
      </c>
      <c r="I3300" s="69" t="str">
        <f>VLOOKUP(C3300,СПРАВОЧНИК!B:D,2,0)</f>
        <v>ЯПОНИЯ</v>
      </c>
      <c r="J3300" s="69" t="str">
        <f>VLOOKUP(C3300,СПРАВОЧНИК!B:D,3,0)</f>
        <v>ИНОМАРКИ</v>
      </c>
      <c r="K3300" s="69" t="str">
        <f>VLOOKUP(СВОД2023[[#This Row],[ФО]],СПРАВОЧНИК!H:P,2,0)</f>
        <v>Южный ФО</v>
      </c>
    </row>
    <row r="3301" spans="1:11" x14ac:dyDescent="0.2">
      <c r="A3301" t="s">
        <v>649</v>
      </c>
      <c r="B3301" t="s">
        <v>646</v>
      </c>
      <c r="C3301" s="1" t="s">
        <v>393</v>
      </c>
      <c r="D3301" s="1" t="s">
        <v>400</v>
      </c>
      <c r="E3301" s="2">
        <v>2</v>
      </c>
      <c r="F3301" s="3">
        <v>3</v>
      </c>
      <c r="G3301" s="2">
        <v>12</v>
      </c>
      <c r="H3301" s="3">
        <v>28</v>
      </c>
      <c r="I3301" s="69" t="str">
        <f>VLOOKUP(C3301,СПРАВОЧНИК!B:D,2,0)</f>
        <v>ЯПОНИЯ</v>
      </c>
      <c r="J3301" s="69" t="str">
        <f>VLOOKUP(C3301,СПРАВОЧНИК!B:D,3,0)</f>
        <v>ИНОМАРКИ</v>
      </c>
      <c r="K3301" s="69" t="str">
        <f>VLOOKUP(СВОД2023[[#This Row],[ФО]],СПРАВОЧНИК!H:P,2,0)</f>
        <v>Южный ФО</v>
      </c>
    </row>
    <row r="3302" spans="1:11" x14ac:dyDescent="0.2">
      <c r="A3302" t="s">
        <v>649</v>
      </c>
      <c r="B3302" t="s">
        <v>646</v>
      </c>
      <c r="C3302" s="1" t="s">
        <v>393</v>
      </c>
      <c r="D3302" s="1" t="s">
        <v>403</v>
      </c>
      <c r="E3302" s="2">
        <v>2</v>
      </c>
      <c r="F3302" s="3">
        <v>1</v>
      </c>
      <c r="G3302" s="2">
        <v>11</v>
      </c>
      <c r="H3302" s="3">
        <v>2</v>
      </c>
      <c r="I3302" s="69" t="str">
        <f>VLOOKUP(C3302,СПРАВОЧНИК!B:D,2,0)</f>
        <v>ЯПОНИЯ</v>
      </c>
      <c r="J3302" s="69" t="str">
        <f>VLOOKUP(C3302,СПРАВОЧНИК!B:D,3,0)</f>
        <v>ИНОМАРКИ</v>
      </c>
      <c r="K3302" s="69" t="str">
        <f>VLOOKUP(СВОД2023[[#This Row],[ФО]],СПРАВОЧНИК!H:P,2,0)</f>
        <v>Южный ФО</v>
      </c>
    </row>
    <row r="3303" spans="1:11" x14ac:dyDescent="0.2">
      <c r="A3303" t="s">
        <v>649</v>
      </c>
      <c r="B3303" t="s">
        <v>646</v>
      </c>
      <c r="C3303" s="1" t="s">
        <v>393</v>
      </c>
      <c r="D3303" s="1" t="s">
        <v>404</v>
      </c>
      <c r="E3303" s="2">
        <v>2</v>
      </c>
      <c r="F3303" s="3">
        <v>12</v>
      </c>
      <c r="G3303" s="2">
        <v>9</v>
      </c>
      <c r="H3303" s="3">
        <v>118</v>
      </c>
      <c r="I3303" s="69" t="str">
        <f>VLOOKUP(C3303,СПРАВОЧНИК!B:D,2,0)</f>
        <v>ЯПОНИЯ</v>
      </c>
      <c r="J3303" s="69" t="str">
        <f>VLOOKUP(C3303,СПРАВОЧНИК!B:D,3,0)</f>
        <v>ИНОМАРКИ</v>
      </c>
      <c r="K3303" s="69" t="str">
        <f>VLOOKUP(СВОД2023[[#This Row],[ФО]],СПРАВОЧНИК!H:P,2,0)</f>
        <v>Южный ФО</v>
      </c>
    </row>
    <row r="3304" spans="1:11" x14ac:dyDescent="0.2">
      <c r="A3304" t="s">
        <v>649</v>
      </c>
      <c r="B3304" t="s">
        <v>646</v>
      </c>
      <c r="C3304" s="1" t="s">
        <v>393</v>
      </c>
      <c r="D3304" s="1" t="s">
        <v>405</v>
      </c>
      <c r="E3304" s="2">
        <v>41</v>
      </c>
      <c r="F3304" s="3"/>
      <c r="G3304" s="2">
        <v>214</v>
      </c>
      <c r="H3304" s="3"/>
      <c r="I3304" s="69" t="str">
        <f>VLOOKUP(C3304,СПРАВОЧНИК!B:D,2,0)</f>
        <v>ЯПОНИЯ</v>
      </c>
      <c r="J3304" s="69" t="str">
        <f>VLOOKUP(C3304,СПРАВОЧНИК!B:D,3,0)</f>
        <v>ИНОМАРКИ</v>
      </c>
      <c r="K3304" s="69" t="str">
        <f>VLOOKUP(СВОД2023[[#This Row],[ФО]],СПРАВОЧНИК!H:P,2,0)</f>
        <v>Южный ФО</v>
      </c>
    </row>
    <row r="3305" spans="1:11" x14ac:dyDescent="0.2">
      <c r="A3305" t="s">
        <v>649</v>
      </c>
      <c r="B3305" t="s">
        <v>646</v>
      </c>
      <c r="C3305" s="1" t="s">
        <v>393</v>
      </c>
      <c r="D3305" s="1" t="s">
        <v>407</v>
      </c>
      <c r="E3305" s="2"/>
      <c r="F3305" s="3"/>
      <c r="G3305" s="2"/>
      <c r="H3305" s="3">
        <v>4</v>
      </c>
      <c r="I3305" s="69" t="str">
        <f>VLOOKUP(C3305,СПРАВОЧНИК!B:D,2,0)</f>
        <v>ЯПОНИЯ</v>
      </c>
      <c r="J3305" s="69" t="str">
        <f>VLOOKUP(C3305,СПРАВОЧНИК!B:D,3,0)</f>
        <v>ИНОМАРКИ</v>
      </c>
      <c r="K3305" s="69" t="str">
        <f>VLOOKUP(СВОД2023[[#This Row],[ФО]],СПРАВОЧНИК!H:P,2,0)</f>
        <v>Южный ФО</v>
      </c>
    </row>
    <row r="3306" spans="1:11" x14ac:dyDescent="0.2">
      <c r="A3306" t="s">
        <v>649</v>
      </c>
      <c r="B3306" t="s">
        <v>646</v>
      </c>
      <c r="C3306" s="1" t="s">
        <v>411</v>
      </c>
      <c r="D3306" s="1" t="s">
        <v>412</v>
      </c>
      <c r="E3306" s="2"/>
      <c r="F3306" s="3"/>
      <c r="G3306" s="2"/>
      <c r="H3306" s="3">
        <v>11</v>
      </c>
      <c r="I3306" s="69" t="str">
        <f>VLOOKUP(C3306,СПРАВОЧНИК!B:D,2,0)</f>
        <v>ЕВРОПА</v>
      </c>
      <c r="J3306" s="69" t="str">
        <f>VLOOKUP(C3306,СПРАВОЧНИК!B:D,3,0)</f>
        <v>ИНОМАРКИ</v>
      </c>
      <c r="K3306" s="69" t="str">
        <f>VLOOKUP(СВОД2023[[#This Row],[ФО]],СПРАВОЧНИК!H:P,2,0)</f>
        <v>Южный ФО</v>
      </c>
    </row>
    <row r="3307" spans="1:11" x14ac:dyDescent="0.2">
      <c r="A3307" t="s">
        <v>649</v>
      </c>
      <c r="B3307" t="s">
        <v>646</v>
      </c>
      <c r="C3307" s="1" t="s">
        <v>411</v>
      </c>
      <c r="D3307" s="1" t="s">
        <v>413</v>
      </c>
      <c r="E3307" s="2"/>
      <c r="F3307" s="3">
        <v>1</v>
      </c>
      <c r="G3307" s="2"/>
      <c r="H3307" s="3">
        <v>5</v>
      </c>
      <c r="I3307" s="69" t="str">
        <f>VLOOKUP(C3307,СПРАВОЧНИК!B:D,2,0)</f>
        <v>ЕВРОПА</v>
      </c>
      <c r="J3307" s="69" t="str">
        <f>VLOOKUP(C3307,СПРАВОЧНИК!B:D,3,0)</f>
        <v>ИНОМАРКИ</v>
      </c>
      <c r="K3307" s="69" t="str">
        <f>VLOOKUP(СВОД2023[[#This Row],[ФО]],СПРАВОЧНИК!H:P,2,0)</f>
        <v>Южный ФО</v>
      </c>
    </row>
    <row r="3308" spans="1:11" x14ac:dyDescent="0.2">
      <c r="A3308" t="s">
        <v>649</v>
      </c>
      <c r="B3308" t="s">
        <v>646</v>
      </c>
      <c r="C3308" s="1" t="s">
        <v>411</v>
      </c>
      <c r="D3308" s="1" t="s">
        <v>414</v>
      </c>
      <c r="E3308" s="2"/>
      <c r="F3308" s="3">
        <v>1</v>
      </c>
      <c r="G3308" s="2">
        <v>4</v>
      </c>
      <c r="H3308" s="3">
        <v>8</v>
      </c>
      <c r="I3308" s="69" t="str">
        <f>VLOOKUP(C3308,СПРАВОЧНИК!B:D,2,0)</f>
        <v>ЕВРОПА</v>
      </c>
      <c r="J3308" s="69" t="str">
        <f>VLOOKUP(C3308,СПРАВОЧНИК!B:D,3,0)</f>
        <v>ИНОМАРКИ</v>
      </c>
      <c r="K3308" s="69" t="str">
        <f>VLOOKUP(СВОД2023[[#This Row],[ФО]],СПРАВОЧНИК!H:P,2,0)</f>
        <v>Южный ФО</v>
      </c>
    </row>
    <row r="3309" spans="1:11" x14ac:dyDescent="0.2">
      <c r="A3309" t="s">
        <v>649</v>
      </c>
      <c r="B3309" t="s">
        <v>646</v>
      </c>
      <c r="C3309" s="1" t="s">
        <v>411</v>
      </c>
      <c r="D3309" s="1" t="s">
        <v>415</v>
      </c>
      <c r="E3309" s="2"/>
      <c r="F3309" s="3"/>
      <c r="G3309" s="2">
        <v>3</v>
      </c>
      <c r="H3309" s="3">
        <v>9</v>
      </c>
      <c r="I3309" s="69" t="str">
        <f>VLOOKUP(C3309,СПРАВОЧНИК!B:D,2,0)</f>
        <v>ЕВРОПА</v>
      </c>
      <c r="J3309" s="69" t="str">
        <f>VLOOKUP(C3309,СПРАВОЧНИК!B:D,3,0)</f>
        <v>ИНОМАРКИ</v>
      </c>
      <c r="K3309" s="69" t="str">
        <f>VLOOKUP(СВОД2023[[#This Row],[ФО]],СПРАВОЧНИК!H:P,2,0)</f>
        <v>Южный ФО</v>
      </c>
    </row>
    <row r="3310" spans="1:11" x14ac:dyDescent="0.2">
      <c r="A3310" t="s">
        <v>649</v>
      </c>
      <c r="B3310" t="s">
        <v>646</v>
      </c>
      <c r="C3310" s="1" t="s">
        <v>411</v>
      </c>
      <c r="D3310" s="1" t="s">
        <v>416</v>
      </c>
      <c r="E3310" s="2">
        <v>1</v>
      </c>
      <c r="F3310" s="3">
        <v>1</v>
      </c>
      <c r="G3310" s="2">
        <v>1</v>
      </c>
      <c r="H3310" s="3">
        <v>5</v>
      </c>
      <c r="I3310" s="69" t="str">
        <f>VLOOKUP(C3310,СПРАВОЧНИК!B:D,2,0)</f>
        <v>ЕВРОПА</v>
      </c>
      <c r="J3310" s="69" t="str">
        <f>VLOOKUP(C3310,СПРАВОЧНИК!B:D,3,0)</f>
        <v>ИНОМАРКИ</v>
      </c>
      <c r="K3310" s="69" t="str">
        <f>VLOOKUP(СВОД2023[[#This Row],[ФО]],СПРАВОЧНИК!H:P,2,0)</f>
        <v>Южный ФО</v>
      </c>
    </row>
    <row r="3311" spans="1:11" x14ac:dyDescent="0.2">
      <c r="A3311" t="s">
        <v>649</v>
      </c>
      <c r="B3311" t="s">
        <v>646</v>
      </c>
      <c r="C3311" s="1" t="s">
        <v>411</v>
      </c>
      <c r="D3311" s="1" t="s">
        <v>417</v>
      </c>
      <c r="E3311" s="2">
        <v>1</v>
      </c>
      <c r="F3311" s="3">
        <v>8</v>
      </c>
      <c r="G3311" s="2">
        <v>20</v>
      </c>
      <c r="H3311" s="3">
        <v>114</v>
      </c>
      <c r="I3311" s="69" t="str">
        <f>VLOOKUP(C3311,СПРАВОЧНИК!B:D,2,0)</f>
        <v>ЕВРОПА</v>
      </c>
      <c r="J3311" s="69" t="str">
        <f>VLOOKUP(C3311,СПРАВОЧНИК!B:D,3,0)</f>
        <v>ИНОМАРКИ</v>
      </c>
      <c r="K3311" s="69" t="str">
        <f>VLOOKUP(СВОД2023[[#This Row],[ФО]],СПРАВОЧНИК!H:P,2,0)</f>
        <v>Южный ФО</v>
      </c>
    </row>
    <row r="3312" spans="1:11" x14ac:dyDescent="0.2">
      <c r="A3312" t="s">
        <v>649</v>
      </c>
      <c r="B3312" t="s">
        <v>646</v>
      </c>
      <c r="C3312" s="1" t="s">
        <v>411</v>
      </c>
      <c r="D3312" s="1" t="s">
        <v>418</v>
      </c>
      <c r="E3312" s="2">
        <v>6</v>
      </c>
      <c r="F3312" s="3">
        <v>2</v>
      </c>
      <c r="G3312" s="2">
        <v>34</v>
      </c>
      <c r="H3312" s="3">
        <v>15</v>
      </c>
      <c r="I3312" s="69" t="str">
        <f>VLOOKUP(C3312,СПРАВОЧНИК!B:D,2,0)</f>
        <v>ЕВРОПА</v>
      </c>
      <c r="J3312" s="69" t="str">
        <f>VLOOKUP(C3312,СПРАВОЧНИК!B:D,3,0)</f>
        <v>ИНОМАРКИ</v>
      </c>
      <c r="K3312" s="69" t="str">
        <f>VLOOKUP(СВОД2023[[#This Row],[ФО]],СПРАВОЧНИК!H:P,2,0)</f>
        <v>Южный ФО</v>
      </c>
    </row>
    <row r="3313" spans="1:11" x14ac:dyDescent="0.2">
      <c r="A3313" t="s">
        <v>649</v>
      </c>
      <c r="B3313" t="s">
        <v>646</v>
      </c>
      <c r="C3313" s="1" t="s">
        <v>411</v>
      </c>
      <c r="D3313" s="1" t="s">
        <v>419</v>
      </c>
      <c r="E3313" s="2"/>
      <c r="F3313" s="3"/>
      <c r="G3313" s="2">
        <v>1</v>
      </c>
      <c r="H3313" s="3">
        <v>6</v>
      </c>
      <c r="I3313" s="69" t="str">
        <f>VLOOKUP(C3313,СПРАВОЧНИК!B:D,2,0)</f>
        <v>ЕВРОПА</v>
      </c>
      <c r="J3313" s="69" t="str">
        <f>VLOOKUP(C3313,СПРАВОЧНИК!B:D,3,0)</f>
        <v>ИНОМАРКИ</v>
      </c>
      <c r="K3313" s="69" t="str">
        <f>VLOOKUP(СВОД2023[[#This Row],[ФО]],СПРАВОЧНИК!H:P,2,0)</f>
        <v>Южный ФО</v>
      </c>
    </row>
    <row r="3314" spans="1:11" x14ac:dyDescent="0.2">
      <c r="A3314" t="s">
        <v>649</v>
      </c>
      <c r="B3314" t="s">
        <v>646</v>
      </c>
      <c r="C3314" s="1" t="s">
        <v>411</v>
      </c>
      <c r="D3314" s="1" t="s">
        <v>420</v>
      </c>
      <c r="E3314" s="2"/>
      <c r="F3314" s="3">
        <v>1</v>
      </c>
      <c r="G3314" s="2">
        <v>4</v>
      </c>
      <c r="H3314" s="3">
        <v>40</v>
      </c>
      <c r="I3314" s="69" t="str">
        <f>VLOOKUP(C3314,СПРАВОЧНИК!B:D,2,0)</f>
        <v>ЕВРОПА</v>
      </c>
      <c r="J3314" s="69" t="str">
        <f>VLOOKUP(C3314,СПРАВОЧНИК!B:D,3,0)</f>
        <v>ИНОМАРКИ</v>
      </c>
      <c r="K3314" s="69" t="str">
        <f>VLOOKUP(СВОД2023[[#This Row],[ФО]],СПРАВОЧНИК!H:P,2,0)</f>
        <v>Южный ФО</v>
      </c>
    </row>
    <row r="3315" spans="1:11" x14ac:dyDescent="0.2">
      <c r="A3315" t="s">
        <v>649</v>
      </c>
      <c r="B3315" t="s">
        <v>646</v>
      </c>
      <c r="C3315" s="1" t="s">
        <v>411</v>
      </c>
      <c r="D3315" s="1" t="s">
        <v>421</v>
      </c>
      <c r="E3315" s="2">
        <v>3</v>
      </c>
      <c r="F3315" s="3">
        <v>5</v>
      </c>
      <c r="G3315" s="2">
        <v>11</v>
      </c>
      <c r="H3315" s="3">
        <v>121</v>
      </c>
      <c r="I3315" s="69" t="str">
        <f>VLOOKUP(C3315,СПРАВОЧНИК!B:D,2,0)</f>
        <v>ЕВРОПА</v>
      </c>
      <c r="J3315" s="69" t="str">
        <f>VLOOKUP(C3315,СПРАВОЧНИК!B:D,3,0)</f>
        <v>ИНОМАРКИ</v>
      </c>
      <c r="K3315" s="69" t="str">
        <f>VLOOKUP(СВОД2023[[#This Row],[ФО]],СПРАВОЧНИК!H:P,2,0)</f>
        <v>Южный ФО</v>
      </c>
    </row>
    <row r="3316" spans="1:11" x14ac:dyDescent="0.2">
      <c r="A3316" t="s">
        <v>649</v>
      </c>
      <c r="B3316" t="s">
        <v>646</v>
      </c>
      <c r="C3316" s="1" t="s">
        <v>411</v>
      </c>
      <c r="D3316" s="1" t="s">
        <v>422</v>
      </c>
      <c r="E3316" s="2">
        <v>8</v>
      </c>
      <c r="F3316" s="3">
        <v>6</v>
      </c>
      <c r="G3316" s="2">
        <v>55</v>
      </c>
      <c r="H3316" s="3">
        <v>99</v>
      </c>
      <c r="I3316" s="69" t="str">
        <f>VLOOKUP(C3316,СПРАВОЧНИК!B:D,2,0)</f>
        <v>ЕВРОПА</v>
      </c>
      <c r="J3316" s="69" t="str">
        <f>VLOOKUP(C3316,СПРАВОЧНИК!B:D,3,0)</f>
        <v>ИНОМАРКИ</v>
      </c>
      <c r="K3316" s="69" t="str">
        <f>VLOOKUP(СВОД2023[[#This Row],[ФО]],СПРАВОЧНИК!H:P,2,0)</f>
        <v>Южный ФО</v>
      </c>
    </row>
    <row r="3317" spans="1:11" x14ac:dyDescent="0.2">
      <c r="A3317" t="s">
        <v>649</v>
      </c>
      <c r="B3317" t="s">
        <v>646</v>
      </c>
      <c r="C3317" s="1" t="s">
        <v>411</v>
      </c>
      <c r="D3317" s="1" t="s">
        <v>424</v>
      </c>
      <c r="E3317" s="2">
        <v>3</v>
      </c>
      <c r="F3317" s="3">
        <v>1</v>
      </c>
      <c r="G3317" s="2">
        <v>29</v>
      </c>
      <c r="H3317" s="3">
        <v>71</v>
      </c>
      <c r="I3317" s="69" t="str">
        <f>VLOOKUP(C3317,СПРАВОЧНИК!B:D,2,0)</f>
        <v>ЕВРОПА</v>
      </c>
      <c r="J3317" s="69" t="str">
        <f>VLOOKUP(C3317,СПРАВОЧНИК!B:D,3,0)</f>
        <v>ИНОМАРКИ</v>
      </c>
      <c r="K3317" s="69" t="str">
        <f>VLOOKUP(СВОД2023[[#This Row],[ФО]],СПРАВОЧНИК!H:P,2,0)</f>
        <v>Южный ФО</v>
      </c>
    </row>
    <row r="3318" spans="1:11" x14ac:dyDescent="0.2">
      <c r="A3318" t="s">
        <v>649</v>
      </c>
      <c r="B3318" t="s">
        <v>646</v>
      </c>
      <c r="C3318" s="1" t="s">
        <v>411</v>
      </c>
      <c r="D3318" s="1" t="s">
        <v>427</v>
      </c>
      <c r="E3318" s="2"/>
      <c r="F3318" s="3"/>
      <c r="G3318" s="2">
        <v>1</v>
      </c>
      <c r="H3318" s="3">
        <v>1</v>
      </c>
      <c r="I3318" s="69" t="str">
        <f>VLOOKUP(C3318,СПРАВОЧНИК!B:D,2,0)</f>
        <v>ЕВРОПА</v>
      </c>
      <c r="J3318" s="69" t="str">
        <f>VLOOKUP(C3318,СПРАВОЧНИК!B:D,3,0)</f>
        <v>ИНОМАРКИ</v>
      </c>
      <c r="K3318" s="69" t="str">
        <f>VLOOKUP(СВОД2023[[#This Row],[ФО]],СПРАВОЧНИК!H:P,2,0)</f>
        <v>Южный ФО</v>
      </c>
    </row>
    <row r="3319" spans="1:11" x14ac:dyDescent="0.2">
      <c r="A3319" t="s">
        <v>649</v>
      </c>
      <c r="B3319" t="s">
        <v>646</v>
      </c>
      <c r="C3319" s="1" t="s">
        <v>411</v>
      </c>
      <c r="D3319" s="1" t="s">
        <v>429</v>
      </c>
      <c r="E3319" s="2"/>
      <c r="F3319" s="3"/>
      <c r="G3319" s="2">
        <v>1</v>
      </c>
      <c r="H3319" s="3"/>
      <c r="I3319" s="69" t="str">
        <f>VLOOKUP(C3319,СПРАВОЧНИК!B:D,2,0)</f>
        <v>ЕВРОПА</v>
      </c>
      <c r="J3319" s="69" t="str">
        <f>VLOOKUP(C3319,СПРАВОЧНИК!B:D,3,0)</f>
        <v>ИНОМАРКИ</v>
      </c>
      <c r="K3319" s="69" t="str">
        <f>VLOOKUP(СВОД2023[[#This Row],[ФО]],СПРАВОЧНИК!H:P,2,0)</f>
        <v>Южный ФО</v>
      </c>
    </row>
    <row r="3320" spans="1:11" x14ac:dyDescent="0.2">
      <c r="A3320" t="s">
        <v>649</v>
      </c>
      <c r="B3320" t="s">
        <v>646</v>
      </c>
      <c r="C3320" s="1" t="s">
        <v>411</v>
      </c>
      <c r="D3320" s="1" t="s">
        <v>430</v>
      </c>
      <c r="E3320" s="2">
        <v>7</v>
      </c>
      <c r="F3320" s="3">
        <v>2</v>
      </c>
      <c r="G3320" s="2">
        <v>35</v>
      </c>
      <c r="H3320" s="3">
        <v>19</v>
      </c>
      <c r="I3320" s="69" t="str">
        <f>VLOOKUP(C3320,СПРАВОЧНИК!B:D,2,0)</f>
        <v>ЕВРОПА</v>
      </c>
      <c r="J3320" s="69" t="str">
        <f>VLOOKUP(C3320,СПРАВОЧНИК!B:D,3,0)</f>
        <v>ИНОМАРКИ</v>
      </c>
      <c r="K3320" s="69" t="str">
        <f>VLOOKUP(СВОД2023[[#This Row],[ФО]],СПРАВОЧНИК!H:P,2,0)</f>
        <v>Южный ФО</v>
      </c>
    </row>
    <row r="3321" spans="1:11" x14ac:dyDescent="0.2">
      <c r="A3321" t="s">
        <v>649</v>
      </c>
      <c r="B3321" t="s">
        <v>646</v>
      </c>
      <c r="C3321" s="1" t="s">
        <v>411</v>
      </c>
      <c r="D3321" s="1" t="s">
        <v>431</v>
      </c>
      <c r="E3321" s="2"/>
      <c r="F3321" s="3"/>
      <c r="G3321" s="2">
        <v>2</v>
      </c>
      <c r="H3321" s="3"/>
      <c r="I3321" s="69" t="str">
        <f>VLOOKUP(C3321,СПРАВОЧНИК!B:D,2,0)</f>
        <v>ЕВРОПА</v>
      </c>
      <c r="J3321" s="69" t="str">
        <f>VLOOKUP(C3321,СПРАВОЧНИК!B:D,3,0)</f>
        <v>ИНОМАРКИ</v>
      </c>
      <c r="K3321" s="69" t="str">
        <f>VLOOKUP(СВОД2023[[#This Row],[ФО]],СПРАВОЧНИК!H:P,2,0)</f>
        <v>Южный ФО</v>
      </c>
    </row>
    <row r="3322" spans="1:11" x14ac:dyDescent="0.2">
      <c r="A3322" t="s">
        <v>649</v>
      </c>
      <c r="B3322" t="s">
        <v>646</v>
      </c>
      <c r="C3322" s="1" t="s">
        <v>437</v>
      </c>
      <c r="D3322" s="1" t="s">
        <v>438</v>
      </c>
      <c r="E3322" s="2">
        <v>5</v>
      </c>
      <c r="F3322" s="3">
        <v>7</v>
      </c>
      <c r="G3322" s="2">
        <v>17</v>
      </c>
      <c r="H3322" s="3">
        <v>58</v>
      </c>
      <c r="I3322" s="69" t="str">
        <f>VLOOKUP(C3322,СПРАВОЧНИК!B:D,2,0)</f>
        <v>ЕВРОПА</v>
      </c>
      <c r="J3322" s="69" t="str">
        <f>VLOOKUP(C3322,СПРАВОЧНИК!B:D,3,0)</f>
        <v>ИНОМАРКИ</v>
      </c>
      <c r="K3322" s="69" t="str">
        <f>VLOOKUP(СВОД2023[[#This Row],[ФО]],СПРАВОЧНИК!H:P,2,0)</f>
        <v>Южный ФО</v>
      </c>
    </row>
    <row r="3323" spans="1:11" x14ac:dyDescent="0.2">
      <c r="A3323" t="s">
        <v>649</v>
      </c>
      <c r="B3323" t="s">
        <v>646</v>
      </c>
      <c r="C3323" s="1" t="s">
        <v>439</v>
      </c>
      <c r="D3323" s="1" t="s">
        <v>440</v>
      </c>
      <c r="E3323" s="2"/>
      <c r="F3323" s="3"/>
      <c r="G3323" s="2">
        <v>3</v>
      </c>
      <c r="H3323" s="3"/>
      <c r="I3323" s="69" t="str">
        <f>VLOOKUP(C3323,СПРАВОЧНИК!B:D,2,0)</f>
        <v>ЯПОНИЯ</v>
      </c>
      <c r="J3323" s="69" t="str">
        <f>VLOOKUP(C3323,СПРАВОЧНИК!B:D,3,0)</f>
        <v>ИНОМАРКИ</v>
      </c>
      <c r="K3323" s="69" t="str">
        <f>VLOOKUP(СВОД2023[[#This Row],[ФО]],СПРАВОЧНИК!H:P,2,0)</f>
        <v>Южный ФО</v>
      </c>
    </row>
    <row r="3324" spans="1:11" x14ac:dyDescent="0.2">
      <c r="A3324" t="s">
        <v>649</v>
      </c>
      <c r="B3324" t="s">
        <v>646</v>
      </c>
      <c r="C3324" s="1" t="s">
        <v>439</v>
      </c>
      <c r="D3324" s="1" t="s">
        <v>441</v>
      </c>
      <c r="E3324" s="2">
        <v>3</v>
      </c>
      <c r="F3324" s="3">
        <v>1</v>
      </c>
      <c r="G3324" s="2">
        <v>11</v>
      </c>
      <c r="H3324" s="3">
        <v>42</v>
      </c>
      <c r="I3324" s="69" t="str">
        <f>VLOOKUP(C3324,СПРАВОЧНИК!B:D,2,0)</f>
        <v>ЯПОНИЯ</v>
      </c>
      <c r="J3324" s="69" t="str">
        <f>VLOOKUP(C3324,СПРАВОЧНИК!B:D,3,0)</f>
        <v>ИНОМАРКИ</v>
      </c>
      <c r="K3324" s="69" t="str">
        <f>VLOOKUP(СВОД2023[[#This Row],[ФО]],СПРАВОЧНИК!H:P,2,0)</f>
        <v>Южный ФО</v>
      </c>
    </row>
    <row r="3325" spans="1:11" x14ac:dyDescent="0.2">
      <c r="A3325" t="s">
        <v>649</v>
      </c>
      <c r="B3325" t="s">
        <v>646</v>
      </c>
      <c r="C3325" s="1" t="s">
        <v>439</v>
      </c>
      <c r="D3325" s="1" t="s">
        <v>442</v>
      </c>
      <c r="E3325" s="2"/>
      <c r="F3325" s="3">
        <v>1</v>
      </c>
      <c r="G3325" s="2">
        <v>2</v>
      </c>
      <c r="H3325" s="3">
        <v>17</v>
      </c>
      <c r="I3325" s="69" t="str">
        <f>VLOOKUP(C3325,СПРАВОЧНИК!B:D,2,0)</f>
        <v>ЯПОНИЯ</v>
      </c>
      <c r="J3325" s="69" t="str">
        <f>VLOOKUP(C3325,СПРАВОЧНИК!B:D,3,0)</f>
        <v>ИНОМАРКИ</v>
      </c>
      <c r="K3325" s="69" t="str">
        <f>VLOOKUP(СВОД2023[[#This Row],[ФО]],СПРАВОЧНИК!H:P,2,0)</f>
        <v>Южный ФО</v>
      </c>
    </row>
    <row r="3326" spans="1:11" x14ac:dyDescent="0.2">
      <c r="A3326" t="s">
        <v>649</v>
      </c>
      <c r="B3326" t="s">
        <v>646</v>
      </c>
      <c r="C3326" s="1" t="s">
        <v>439</v>
      </c>
      <c r="D3326" s="1" t="s">
        <v>443</v>
      </c>
      <c r="E3326" s="2"/>
      <c r="F3326" s="3"/>
      <c r="G3326" s="2"/>
      <c r="H3326" s="3">
        <v>1</v>
      </c>
      <c r="I3326" s="69" t="str">
        <f>VLOOKUP(C3326,СПРАВОЧНИК!B:D,2,0)</f>
        <v>ЯПОНИЯ</v>
      </c>
      <c r="J3326" s="69" t="str">
        <f>VLOOKUP(C3326,СПРАВОЧНИК!B:D,3,0)</f>
        <v>ИНОМАРКИ</v>
      </c>
      <c r="K3326" s="69" t="str">
        <f>VLOOKUP(СВОД2023[[#This Row],[ФО]],СПРАВОЧНИК!H:P,2,0)</f>
        <v>Южный ФО</v>
      </c>
    </row>
    <row r="3327" spans="1:11" x14ac:dyDescent="0.2">
      <c r="A3327" t="s">
        <v>649</v>
      </c>
      <c r="B3327" t="s">
        <v>646</v>
      </c>
      <c r="C3327" s="1" t="s">
        <v>439</v>
      </c>
      <c r="D3327" s="1" t="s">
        <v>444</v>
      </c>
      <c r="E3327" s="2"/>
      <c r="F3327" s="3"/>
      <c r="G3327" s="2">
        <v>1</v>
      </c>
      <c r="H3327" s="3"/>
      <c r="I3327" s="69" t="str">
        <f>VLOOKUP(C3327,СПРАВОЧНИК!B:D,2,0)</f>
        <v>ЯПОНИЯ</v>
      </c>
      <c r="J3327" s="69" t="str">
        <f>VLOOKUP(C3327,СПРАВОЧНИК!B:D,3,0)</f>
        <v>ИНОМАРКИ</v>
      </c>
      <c r="K3327" s="69" t="str">
        <f>VLOOKUP(СВОД2023[[#This Row],[ФО]],СПРАВОЧНИК!H:P,2,0)</f>
        <v>Южный ФО</v>
      </c>
    </row>
    <row r="3328" spans="1:11" x14ac:dyDescent="0.2">
      <c r="A3328" t="s">
        <v>649</v>
      </c>
      <c r="B3328" t="s">
        <v>646</v>
      </c>
      <c r="C3328" s="1" t="s">
        <v>439</v>
      </c>
      <c r="D3328" s="1" t="s">
        <v>445</v>
      </c>
      <c r="E3328" s="2">
        <v>8</v>
      </c>
      <c r="F3328" s="3">
        <v>1</v>
      </c>
      <c r="G3328" s="2">
        <v>61</v>
      </c>
      <c r="H3328" s="3">
        <v>1</v>
      </c>
      <c r="I3328" s="69" t="str">
        <f>VLOOKUP(C3328,СПРАВОЧНИК!B:D,2,0)</f>
        <v>ЯПОНИЯ</v>
      </c>
      <c r="J3328" s="69" t="str">
        <f>VLOOKUP(C3328,СПРАВОЧНИК!B:D,3,0)</f>
        <v>ИНОМАРКИ</v>
      </c>
      <c r="K3328" s="69" t="str">
        <f>VLOOKUP(СВОД2023[[#This Row],[ФО]],СПРАВОЧНИК!H:P,2,0)</f>
        <v>Южный ФО</v>
      </c>
    </row>
    <row r="3329" spans="1:11" x14ac:dyDescent="0.2">
      <c r="A3329" t="s">
        <v>649</v>
      </c>
      <c r="B3329" t="s">
        <v>646</v>
      </c>
      <c r="C3329" s="1" t="s">
        <v>439</v>
      </c>
      <c r="D3329" s="1" t="s">
        <v>446</v>
      </c>
      <c r="E3329" s="2">
        <v>6</v>
      </c>
      <c r="F3329" s="3">
        <v>3</v>
      </c>
      <c r="G3329" s="2">
        <v>61</v>
      </c>
      <c r="H3329" s="3">
        <v>3</v>
      </c>
      <c r="I3329" s="69" t="str">
        <f>VLOOKUP(C3329,СПРАВОЧНИК!B:D,2,0)</f>
        <v>ЯПОНИЯ</v>
      </c>
      <c r="J3329" s="69" t="str">
        <f>VLOOKUP(C3329,СПРАВОЧНИК!B:D,3,0)</f>
        <v>ИНОМАРКИ</v>
      </c>
      <c r="K3329" s="69" t="str">
        <f>VLOOKUP(СВОД2023[[#This Row],[ФО]],СПРАВОЧНИК!H:P,2,0)</f>
        <v>Южный ФО</v>
      </c>
    </row>
    <row r="3330" spans="1:11" x14ac:dyDescent="0.2">
      <c r="A3330" t="s">
        <v>649</v>
      </c>
      <c r="B3330" t="s">
        <v>646</v>
      </c>
      <c r="C3330" s="1" t="s">
        <v>439</v>
      </c>
      <c r="D3330" s="1" t="s">
        <v>447</v>
      </c>
      <c r="E3330" s="2">
        <v>29</v>
      </c>
      <c r="F3330" s="3">
        <v>16</v>
      </c>
      <c r="G3330" s="2">
        <v>114</v>
      </c>
      <c r="H3330" s="3">
        <v>232</v>
      </c>
      <c r="I3330" s="69" t="str">
        <f>VLOOKUP(C3330,СПРАВОЧНИК!B:D,2,0)</f>
        <v>ЯПОНИЯ</v>
      </c>
      <c r="J3330" s="69" t="str">
        <f>VLOOKUP(C3330,СПРАВОЧНИК!B:D,3,0)</f>
        <v>ИНОМАРКИ</v>
      </c>
      <c r="K3330" s="69" t="str">
        <f>VLOOKUP(СВОД2023[[#This Row],[ФО]],СПРАВОЧНИК!H:P,2,0)</f>
        <v>Южный ФО</v>
      </c>
    </row>
    <row r="3331" spans="1:11" x14ac:dyDescent="0.2">
      <c r="A3331" t="s">
        <v>649</v>
      </c>
      <c r="B3331" t="s">
        <v>646</v>
      </c>
      <c r="C3331" s="1" t="s">
        <v>439</v>
      </c>
      <c r="D3331" s="1" t="s">
        <v>448</v>
      </c>
      <c r="E3331" s="2"/>
      <c r="F3331" s="3">
        <v>11</v>
      </c>
      <c r="G3331" s="2">
        <v>23</v>
      </c>
      <c r="H3331" s="3">
        <v>20</v>
      </c>
      <c r="I3331" s="69" t="str">
        <f>VLOOKUP(C3331,СПРАВОЧНИК!B:D,2,0)</f>
        <v>ЯПОНИЯ</v>
      </c>
      <c r="J3331" s="69" t="str">
        <f>VLOOKUP(C3331,СПРАВОЧНИК!B:D,3,0)</f>
        <v>ИНОМАРКИ</v>
      </c>
      <c r="K3331" s="69" t="str">
        <f>VLOOKUP(СВОД2023[[#This Row],[ФО]],СПРАВОЧНИК!H:P,2,0)</f>
        <v>Южный ФО</v>
      </c>
    </row>
    <row r="3332" spans="1:11" x14ac:dyDescent="0.2">
      <c r="A3332" t="s">
        <v>649</v>
      </c>
      <c r="B3332" t="s">
        <v>646</v>
      </c>
      <c r="C3332" s="1" t="s">
        <v>439</v>
      </c>
      <c r="D3332" s="1" t="s">
        <v>449</v>
      </c>
      <c r="E3332" s="2">
        <v>5</v>
      </c>
      <c r="F3332" s="3">
        <v>21</v>
      </c>
      <c r="G3332" s="2">
        <v>37</v>
      </c>
      <c r="H3332" s="3">
        <v>134</v>
      </c>
      <c r="I3332" s="69" t="str">
        <f>VLOOKUP(C3332,СПРАВОЧНИК!B:D,2,0)</f>
        <v>ЯПОНИЯ</v>
      </c>
      <c r="J3332" s="69" t="str">
        <f>VLOOKUP(C3332,СПРАВОЧНИК!B:D,3,0)</f>
        <v>ИНОМАРКИ</v>
      </c>
      <c r="K3332" s="69" t="str">
        <f>VLOOKUP(СВОД2023[[#This Row],[ФО]],СПРАВОЧНИК!H:P,2,0)</f>
        <v>Южный ФО</v>
      </c>
    </row>
    <row r="3333" spans="1:11" x14ac:dyDescent="0.2">
      <c r="A3333" t="s">
        <v>649</v>
      </c>
      <c r="B3333" t="s">
        <v>646</v>
      </c>
      <c r="C3333" s="1" t="s">
        <v>439</v>
      </c>
      <c r="D3333" s="1" t="s">
        <v>450</v>
      </c>
      <c r="E3333" s="2">
        <v>1</v>
      </c>
      <c r="F3333" s="3"/>
      <c r="G3333" s="2">
        <v>3</v>
      </c>
      <c r="H3333" s="3"/>
      <c r="I3333" s="69" t="str">
        <f>VLOOKUP(C3333,СПРАВОЧНИК!B:D,2,0)</f>
        <v>ЯПОНИЯ</v>
      </c>
      <c r="J3333" s="69" t="str">
        <f>VLOOKUP(C3333,СПРАВОЧНИК!B:D,3,0)</f>
        <v>ИНОМАРКИ</v>
      </c>
      <c r="K3333" s="69" t="str">
        <f>VLOOKUP(СВОД2023[[#This Row],[ФО]],СПРАВОЧНИК!H:P,2,0)</f>
        <v>Южный ФО</v>
      </c>
    </row>
    <row r="3334" spans="1:11" x14ac:dyDescent="0.2">
      <c r="A3334" t="s">
        <v>649</v>
      </c>
      <c r="B3334" t="s">
        <v>646</v>
      </c>
      <c r="C3334" s="1" t="s">
        <v>456</v>
      </c>
      <c r="D3334" s="1" t="s">
        <v>457</v>
      </c>
      <c r="E3334" s="2"/>
      <c r="F3334" s="3"/>
      <c r="G3334" s="2"/>
      <c r="H3334" s="3">
        <v>1</v>
      </c>
      <c r="I3334" s="69" t="str">
        <f>VLOOKUP(C3334,СПРАВОЧНИК!B:D,2,0)</f>
        <v>ЯПОНИЯ</v>
      </c>
      <c r="J3334" s="69" t="str">
        <f>VLOOKUP(C3334,СПРАВОЧНИК!B:D,3,0)</f>
        <v>ИНОМАРКИ</v>
      </c>
      <c r="K3334" s="69" t="str">
        <f>VLOOKUP(СВОД2023[[#This Row],[ФО]],СПРАВОЧНИК!H:P,2,0)</f>
        <v>Южный ФО</v>
      </c>
    </row>
    <row r="3335" spans="1:11" x14ac:dyDescent="0.2">
      <c r="A3335" t="s">
        <v>649</v>
      </c>
      <c r="B3335" t="s">
        <v>646</v>
      </c>
      <c r="C3335" s="1" t="s">
        <v>456</v>
      </c>
      <c r="D3335" s="1" t="s">
        <v>461</v>
      </c>
      <c r="E3335" s="2"/>
      <c r="F3335" s="3"/>
      <c r="G3335" s="2">
        <v>4</v>
      </c>
      <c r="H3335" s="3">
        <v>2</v>
      </c>
      <c r="I3335" s="69" t="str">
        <f>VLOOKUP(C3335,СПРАВОЧНИК!B:D,2,0)</f>
        <v>ЯПОНИЯ</v>
      </c>
      <c r="J3335" s="69" t="str">
        <f>VLOOKUP(C3335,СПРАВОЧНИК!B:D,3,0)</f>
        <v>ИНОМАРКИ</v>
      </c>
      <c r="K3335" s="69" t="str">
        <f>VLOOKUP(СВОД2023[[#This Row],[ФО]],СПРАВОЧНИК!H:P,2,0)</f>
        <v>Южный ФО</v>
      </c>
    </row>
    <row r="3336" spans="1:11" x14ac:dyDescent="0.2">
      <c r="A3336" t="s">
        <v>649</v>
      </c>
      <c r="B3336" t="s">
        <v>646</v>
      </c>
      <c r="C3336" s="1" t="s">
        <v>456</v>
      </c>
      <c r="D3336" s="1" t="s">
        <v>462</v>
      </c>
      <c r="E3336" s="2"/>
      <c r="F3336" s="3"/>
      <c r="G3336" s="2"/>
      <c r="H3336" s="3">
        <v>3</v>
      </c>
      <c r="I3336" s="69" t="str">
        <f>VLOOKUP(C3336,СПРАВОЧНИК!B:D,2,0)</f>
        <v>ЯПОНИЯ</v>
      </c>
      <c r="J3336" s="69" t="str">
        <f>VLOOKUP(C3336,СПРАВОЧНИК!B:D,3,0)</f>
        <v>ИНОМАРКИ</v>
      </c>
      <c r="K3336" s="69" t="str">
        <f>VLOOKUP(СВОД2023[[#This Row],[ФО]],СПРАВОЧНИК!H:P,2,0)</f>
        <v>Южный ФО</v>
      </c>
    </row>
    <row r="3337" spans="1:11" x14ac:dyDescent="0.2">
      <c r="A3337" t="s">
        <v>649</v>
      </c>
      <c r="B3337" t="s">
        <v>646</v>
      </c>
      <c r="C3337" s="1" t="s">
        <v>456</v>
      </c>
      <c r="D3337" s="1" t="s">
        <v>464</v>
      </c>
      <c r="E3337" s="2"/>
      <c r="F3337" s="3">
        <v>2</v>
      </c>
      <c r="G3337" s="2">
        <v>2</v>
      </c>
      <c r="H3337" s="3">
        <v>50</v>
      </c>
      <c r="I3337" s="69" t="str">
        <f>VLOOKUP(C3337,СПРАВОЧНИК!B:D,2,0)</f>
        <v>ЯПОНИЯ</v>
      </c>
      <c r="J3337" s="69" t="str">
        <f>VLOOKUP(C3337,СПРАВОЧНИК!B:D,3,0)</f>
        <v>ИНОМАРКИ</v>
      </c>
      <c r="K3337" s="69" t="str">
        <f>VLOOKUP(СВОД2023[[#This Row],[ФО]],СПРАВОЧНИК!H:P,2,0)</f>
        <v>Южный ФО</v>
      </c>
    </row>
    <row r="3338" spans="1:11" x14ac:dyDescent="0.2">
      <c r="A3338" t="s">
        <v>649</v>
      </c>
      <c r="B3338" t="s">
        <v>646</v>
      </c>
      <c r="C3338" s="1" t="s">
        <v>456</v>
      </c>
      <c r="D3338" s="1" t="s">
        <v>465</v>
      </c>
      <c r="E3338" s="2"/>
      <c r="F3338" s="3">
        <v>1</v>
      </c>
      <c r="G3338" s="2"/>
      <c r="H3338" s="3">
        <v>1</v>
      </c>
      <c r="I3338" s="69" t="str">
        <f>VLOOKUP(C3338,СПРАВОЧНИК!B:D,2,0)</f>
        <v>ЯПОНИЯ</v>
      </c>
      <c r="J3338" s="69" t="str">
        <f>VLOOKUP(C3338,СПРАВОЧНИК!B:D,3,0)</f>
        <v>ИНОМАРКИ</v>
      </c>
      <c r="K3338" s="69" t="str">
        <f>VLOOKUP(СВОД2023[[#This Row],[ФО]],СПРАВОЧНИК!H:P,2,0)</f>
        <v>Южный ФО</v>
      </c>
    </row>
    <row r="3339" spans="1:11" x14ac:dyDescent="0.2">
      <c r="A3339" t="s">
        <v>649</v>
      </c>
      <c r="B3339" t="s">
        <v>646</v>
      </c>
      <c r="C3339" s="1" t="s">
        <v>456</v>
      </c>
      <c r="D3339" s="1" t="s">
        <v>466</v>
      </c>
      <c r="E3339" s="2">
        <v>1</v>
      </c>
      <c r="F3339" s="3"/>
      <c r="G3339" s="2">
        <v>5</v>
      </c>
      <c r="H3339" s="3"/>
      <c r="I3339" s="69" t="str">
        <f>VLOOKUP(C3339,СПРАВОЧНИК!B:D,2,0)</f>
        <v>ЯПОНИЯ</v>
      </c>
      <c r="J3339" s="69" t="str">
        <f>VLOOKUP(C3339,СПРАВОЧНИК!B:D,3,0)</f>
        <v>ИНОМАРКИ</v>
      </c>
      <c r="K3339" s="69" t="str">
        <f>VLOOKUP(СВОД2023[[#This Row],[ФО]],СПРАВОЧНИК!H:P,2,0)</f>
        <v>Южный ФО</v>
      </c>
    </row>
    <row r="3340" spans="1:11" x14ac:dyDescent="0.2">
      <c r="A3340" t="s">
        <v>649</v>
      </c>
      <c r="B3340" t="s">
        <v>646</v>
      </c>
      <c r="C3340" s="1" t="s">
        <v>456</v>
      </c>
      <c r="D3340" s="1" t="s">
        <v>467</v>
      </c>
      <c r="E3340" s="2"/>
      <c r="F3340" s="3"/>
      <c r="G3340" s="2"/>
      <c r="H3340" s="3">
        <v>10</v>
      </c>
      <c r="I3340" s="69" t="str">
        <f>VLOOKUP(C3340,СПРАВОЧНИК!B:D,2,0)</f>
        <v>ЯПОНИЯ</v>
      </c>
      <c r="J3340" s="69" t="str">
        <f>VLOOKUP(C3340,СПРАВОЧНИК!B:D,3,0)</f>
        <v>ИНОМАРКИ</v>
      </c>
      <c r="K3340" s="69" t="str">
        <f>VLOOKUP(СВОД2023[[#This Row],[ФО]],СПРАВОЧНИК!H:P,2,0)</f>
        <v>Южный ФО</v>
      </c>
    </row>
    <row r="3341" spans="1:11" x14ac:dyDescent="0.2">
      <c r="A3341" t="s">
        <v>649</v>
      </c>
      <c r="B3341" t="s">
        <v>646</v>
      </c>
      <c r="C3341" s="1" t="s">
        <v>456</v>
      </c>
      <c r="D3341" s="1" t="s">
        <v>468</v>
      </c>
      <c r="E3341" s="2">
        <v>1</v>
      </c>
      <c r="F3341" s="3"/>
      <c r="G3341" s="2">
        <v>6</v>
      </c>
      <c r="H3341" s="3"/>
      <c r="I3341" s="69" t="str">
        <f>VLOOKUP(C3341,СПРАВОЧНИК!B:D,2,0)</f>
        <v>ЯПОНИЯ</v>
      </c>
      <c r="J3341" s="69" t="str">
        <f>VLOOKUP(C3341,СПРАВОЧНИК!B:D,3,0)</f>
        <v>ИНОМАРКИ</v>
      </c>
      <c r="K3341" s="69" t="str">
        <f>VLOOKUP(СВОД2023[[#This Row],[ФО]],СПРАВОЧНИК!H:P,2,0)</f>
        <v>Южный ФО</v>
      </c>
    </row>
    <row r="3342" spans="1:11" x14ac:dyDescent="0.2">
      <c r="A3342" t="s">
        <v>649</v>
      </c>
      <c r="B3342" t="s">
        <v>646</v>
      </c>
      <c r="C3342" s="1" t="s">
        <v>456</v>
      </c>
      <c r="D3342" s="1" t="s">
        <v>469</v>
      </c>
      <c r="E3342" s="2">
        <v>10</v>
      </c>
      <c r="F3342" s="3">
        <v>25</v>
      </c>
      <c r="G3342" s="2">
        <v>51</v>
      </c>
      <c r="H3342" s="3">
        <v>409</v>
      </c>
      <c r="I3342" s="69" t="str">
        <f>VLOOKUP(C3342,СПРАВОЧНИК!B:D,2,0)</f>
        <v>ЯПОНИЯ</v>
      </c>
      <c r="J3342" s="69" t="str">
        <f>VLOOKUP(C3342,СПРАВОЧНИК!B:D,3,0)</f>
        <v>ИНОМАРКИ</v>
      </c>
      <c r="K3342" s="69" t="str">
        <f>VLOOKUP(СВОД2023[[#This Row],[ФО]],СПРАВОЧНИК!H:P,2,0)</f>
        <v>Южный ФО</v>
      </c>
    </row>
    <row r="3343" spans="1:11" x14ac:dyDescent="0.2">
      <c r="A3343" t="s">
        <v>649</v>
      </c>
      <c r="B3343" t="s">
        <v>646</v>
      </c>
      <c r="C3343" s="1" t="s">
        <v>456</v>
      </c>
      <c r="D3343" s="1" t="s">
        <v>470</v>
      </c>
      <c r="E3343" s="2"/>
      <c r="F3343" s="3"/>
      <c r="G3343" s="2">
        <v>6</v>
      </c>
      <c r="H3343" s="3"/>
      <c r="I3343" s="69" t="str">
        <f>VLOOKUP(C3343,СПРАВОЧНИК!B:D,2,0)</f>
        <v>ЯПОНИЯ</v>
      </c>
      <c r="J3343" s="69" t="str">
        <f>VLOOKUP(C3343,СПРАВОЧНИК!B:D,3,0)</f>
        <v>ИНОМАРКИ</v>
      </c>
      <c r="K3343" s="69" t="str">
        <f>VLOOKUP(СВОД2023[[#This Row],[ФО]],СПРАВОЧНИК!H:P,2,0)</f>
        <v>Южный ФО</v>
      </c>
    </row>
    <row r="3344" spans="1:11" x14ac:dyDescent="0.2">
      <c r="A3344" t="s">
        <v>649</v>
      </c>
      <c r="B3344" t="s">
        <v>646</v>
      </c>
      <c r="C3344" s="1" t="s">
        <v>456</v>
      </c>
      <c r="D3344" s="1" t="s">
        <v>471</v>
      </c>
      <c r="E3344" s="2"/>
      <c r="F3344" s="3"/>
      <c r="G3344" s="2"/>
      <c r="H3344" s="3">
        <v>3</v>
      </c>
      <c r="I3344" s="69" t="str">
        <f>VLOOKUP(C3344,СПРАВОЧНИК!B:D,2,0)</f>
        <v>ЯПОНИЯ</v>
      </c>
      <c r="J3344" s="69" t="str">
        <f>VLOOKUP(C3344,СПРАВОЧНИК!B:D,3,0)</f>
        <v>ИНОМАРКИ</v>
      </c>
      <c r="K3344" s="69" t="str">
        <f>VLOOKUP(СВОД2023[[#This Row],[ФО]],СПРАВОЧНИК!H:P,2,0)</f>
        <v>Южный ФО</v>
      </c>
    </row>
    <row r="3345" spans="1:11" x14ac:dyDescent="0.2">
      <c r="A3345" t="s">
        <v>649</v>
      </c>
      <c r="B3345" t="s">
        <v>646</v>
      </c>
      <c r="C3345" s="1" t="s">
        <v>456</v>
      </c>
      <c r="D3345" s="1" t="s">
        <v>472</v>
      </c>
      <c r="E3345" s="2">
        <v>1</v>
      </c>
      <c r="F3345" s="3">
        <v>8</v>
      </c>
      <c r="G3345" s="2">
        <v>9</v>
      </c>
      <c r="H3345" s="3">
        <v>125</v>
      </c>
      <c r="I3345" s="69" t="str">
        <f>VLOOKUP(C3345,СПРАВОЧНИК!B:D,2,0)</f>
        <v>ЯПОНИЯ</v>
      </c>
      <c r="J3345" s="69" t="str">
        <f>VLOOKUP(C3345,СПРАВОЧНИК!B:D,3,0)</f>
        <v>ИНОМАРКИ</v>
      </c>
      <c r="K3345" s="69" t="str">
        <f>VLOOKUP(СВОД2023[[#This Row],[ФО]],СПРАВОЧНИК!H:P,2,0)</f>
        <v>Южный ФО</v>
      </c>
    </row>
    <row r="3346" spans="1:11" x14ac:dyDescent="0.2">
      <c r="A3346" t="s">
        <v>649</v>
      </c>
      <c r="B3346" t="s">
        <v>646</v>
      </c>
      <c r="C3346" s="1" t="s">
        <v>456</v>
      </c>
      <c r="D3346" s="1" t="s">
        <v>473</v>
      </c>
      <c r="E3346" s="2">
        <v>1</v>
      </c>
      <c r="F3346" s="3"/>
      <c r="G3346" s="2">
        <v>3</v>
      </c>
      <c r="H3346" s="3"/>
      <c r="I3346" s="69" t="str">
        <f>VLOOKUP(C3346,СПРАВОЧНИК!B:D,2,0)</f>
        <v>ЯПОНИЯ</v>
      </c>
      <c r="J3346" s="69" t="str">
        <f>VLOOKUP(C3346,СПРАВОЧНИК!B:D,3,0)</f>
        <v>ИНОМАРКИ</v>
      </c>
      <c r="K3346" s="69" t="str">
        <f>VLOOKUP(СВОД2023[[#This Row],[ФО]],СПРАВОЧНИК!H:P,2,0)</f>
        <v>Южный ФО</v>
      </c>
    </row>
    <row r="3347" spans="1:11" x14ac:dyDescent="0.2">
      <c r="A3347" t="s">
        <v>649</v>
      </c>
      <c r="B3347" t="s">
        <v>646</v>
      </c>
      <c r="C3347" s="1" t="s">
        <v>456</v>
      </c>
      <c r="D3347" s="1" t="s">
        <v>474</v>
      </c>
      <c r="E3347" s="2">
        <v>2</v>
      </c>
      <c r="F3347" s="3">
        <v>25</v>
      </c>
      <c r="G3347" s="2">
        <v>16</v>
      </c>
      <c r="H3347" s="3">
        <v>334</v>
      </c>
      <c r="I3347" s="69" t="str">
        <f>VLOOKUP(C3347,СПРАВОЧНИК!B:D,2,0)</f>
        <v>ЯПОНИЯ</v>
      </c>
      <c r="J3347" s="69" t="str">
        <f>VLOOKUP(C3347,СПРАВОЧНИК!B:D,3,0)</f>
        <v>ИНОМАРКИ</v>
      </c>
      <c r="K3347" s="69" t="str">
        <f>VLOOKUP(СВОД2023[[#This Row],[ФО]],СПРАВОЧНИК!H:P,2,0)</f>
        <v>Южный ФО</v>
      </c>
    </row>
    <row r="3348" spans="1:11" x14ac:dyDescent="0.2">
      <c r="A3348" t="s">
        <v>649</v>
      </c>
      <c r="B3348" t="s">
        <v>646</v>
      </c>
      <c r="C3348" s="1" t="s">
        <v>475</v>
      </c>
      <c r="D3348" s="1" t="s">
        <v>476</v>
      </c>
      <c r="E3348" s="2">
        <v>463</v>
      </c>
      <c r="F3348" s="3"/>
      <c r="G3348" s="2">
        <v>1888</v>
      </c>
      <c r="H3348" s="3"/>
      <c r="I3348" s="69" t="str">
        <f>VLOOKUP(C3348,СПРАВОЧНИК!B:D,2,0)</f>
        <v>КИТАЙ</v>
      </c>
      <c r="J3348" s="69" t="str">
        <f>VLOOKUP(C3348,СПРАВОЧНИК!B:D,3,0)</f>
        <v>ИНОМАРКИ</v>
      </c>
      <c r="K3348" s="69" t="str">
        <f>VLOOKUP(СВОД2023[[#This Row],[ФО]],СПРАВОЧНИК!H:P,2,0)</f>
        <v>Южный ФО</v>
      </c>
    </row>
    <row r="3349" spans="1:11" x14ac:dyDescent="0.2">
      <c r="A3349" t="s">
        <v>649</v>
      </c>
      <c r="B3349" t="s">
        <v>646</v>
      </c>
      <c r="C3349" s="1" t="s">
        <v>475</v>
      </c>
      <c r="D3349" s="1" t="s">
        <v>683</v>
      </c>
      <c r="E3349" s="2">
        <v>27</v>
      </c>
      <c r="F3349" s="3"/>
      <c r="G3349" s="2">
        <v>41</v>
      </c>
      <c r="H3349" s="3"/>
      <c r="I3349" s="69" t="str">
        <f>VLOOKUP(C3349,СПРАВОЧНИК!B:D,2,0)</f>
        <v>КИТАЙ</v>
      </c>
      <c r="J3349" s="69" t="str">
        <f>VLOOKUP(C3349,СПРАВОЧНИК!B:D,3,0)</f>
        <v>ИНОМАРКИ</v>
      </c>
      <c r="K3349" s="69" t="str">
        <f>VLOOKUP(СВОД2023[[#This Row],[ФО]],СПРАВОЧНИК!H:P,2,0)</f>
        <v>Южный ФО</v>
      </c>
    </row>
    <row r="3350" spans="1:11" x14ac:dyDescent="0.2">
      <c r="A3350" t="s">
        <v>649</v>
      </c>
      <c r="B3350" t="s">
        <v>646</v>
      </c>
      <c r="C3350" s="1" t="s">
        <v>477</v>
      </c>
      <c r="D3350" s="1" t="s">
        <v>479</v>
      </c>
      <c r="E3350" s="2"/>
      <c r="F3350" s="3"/>
      <c r="G3350" s="2"/>
      <c r="H3350" s="3">
        <v>1</v>
      </c>
      <c r="I3350" s="69" t="str">
        <f>VLOOKUP(C3350,СПРАВОЧНИК!B:D,2,0)</f>
        <v>ЕВРОПА</v>
      </c>
      <c r="J3350" s="69" t="str">
        <f>VLOOKUP(C3350,СПРАВОЧНИК!B:D,3,0)</f>
        <v>ИНОМАРКИ</v>
      </c>
      <c r="K3350" s="69" t="str">
        <f>VLOOKUP(СВОД2023[[#This Row],[ФО]],СПРАВОЧНИК!H:P,2,0)</f>
        <v>Южный ФО</v>
      </c>
    </row>
    <row r="3351" spans="1:11" x14ac:dyDescent="0.2">
      <c r="A3351" t="s">
        <v>649</v>
      </c>
      <c r="B3351" t="s">
        <v>646</v>
      </c>
      <c r="C3351" s="1" t="s">
        <v>477</v>
      </c>
      <c r="D3351" s="1" t="s">
        <v>481</v>
      </c>
      <c r="E3351" s="2"/>
      <c r="F3351" s="3">
        <v>1</v>
      </c>
      <c r="G3351" s="2"/>
      <c r="H3351" s="3">
        <v>6</v>
      </c>
      <c r="I3351" s="69" t="str">
        <f>VLOOKUP(C3351,СПРАВОЧНИК!B:D,2,0)</f>
        <v>ЕВРОПА</v>
      </c>
      <c r="J3351" s="69" t="str">
        <f>VLOOKUP(C3351,СПРАВОЧНИК!B:D,3,0)</f>
        <v>ИНОМАРКИ</v>
      </c>
      <c r="K3351" s="69" t="str">
        <f>VLOOKUP(СВОД2023[[#This Row],[ФО]],СПРАВОЧНИК!H:P,2,0)</f>
        <v>Южный ФО</v>
      </c>
    </row>
    <row r="3352" spans="1:11" x14ac:dyDescent="0.2">
      <c r="A3352" t="s">
        <v>649</v>
      </c>
      <c r="B3352" t="s">
        <v>646</v>
      </c>
      <c r="C3352" s="1" t="s">
        <v>485</v>
      </c>
      <c r="D3352" s="1" t="s">
        <v>486</v>
      </c>
      <c r="E3352" s="2"/>
      <c r="F3352" s="3"/>
      <c r="G3352" s="2">
        <v>1</v>
      </c>
      <c r="H3352" s="3">
        <v>6</v>
      </c>
      <c r="I3352" s="69" t="str">
        <f>VLOOKUP(C3352,СПРАВОЧНИК!B:D,2,0)</f>
        <v>ЕВРОПА</v>
      </c>
      <c r="J3352" s="69" t="str">
        <f>VLOOKUP(C3352,СПРАВОЧНИК!B:D,3,0)</f>
        <v>ИНОМАРКИ</v>
      </c>
      <c r="K3352" s="69" t="str">
        <f>VLOOKUP(СВОД2023[[#This Row],[ФО]],СПРАВОЧНИК!H:P,2,0)</f>
        <v>Южный ФО</v>
      </c>
    </row>
    <row r="3353" spans="1:11" x14ac:dyDescent="0.2">
      <c r="A3353" t="s">
        <v>649</v>
      </c>
      <c r="B3353" t="s">
        <v>646</v>
      </c>
      <c r="C3353" s="1" t="s">
        <v>485</v>
      </c>
      <c r="D3353" s="1" t="s">
        <v>488</v>
      </c>
      <c r="E3353" s="2"/>
      <c r="F3353" s="3"/>
      <c r="G3353" s="2">
        <v>1</v>
      </c>
      <c r="H3353" s="3">
        <v>6</v>
      </c>
      <c r="I3353" s="69" t="str">
        <f>VLOOKUP(C3353,СПРАВОЧНИК!B:D,2,0)</f>
        <v>ЕВРОПА</v>
      </c>
      <c r="J3353" s="69" t="str">
        <f>VLOOKUP(C3353,СПРАВОЧНИК!B:D,3,0)</f>
        <v>ИНОМАРКИ</v>
      </c>
      <c r="K3353" s="69" t="str">
        <f>VLOOKUP(СВОД2023[[#This Row],[ФО]],СПРАВОЧНИК!H:P,2,0)</f>
        <v>Южный ФО</v>
      </c>
    </row>
    <row r="3354" spans="1:11" x14ac:dyDescent="0.2">
      <c r="A3354" t="s">
        <v>649</v>
      </c>
      <c r="B3354" t="s">
        <v>646</v>
      </c>
      <c r="C3354" s="1" t="s">
        <v>485</v>
      </c>
      <c r="D3354" s="1" t="s">
        <v>489</v>
      </c>
      <c r="E3354" s="2"/>
      <c r="F3354" s="3"/>
      <c r="G3354" s="2">
        <v>3</v>
      </c>
      <c r="H3354" s="3"/>
      <c r="I3354" s="69" t="str">
        <f>VLOOKUP(C3354,СПРАВОЧНИК!B:D,2,0)</f>
        <v>ЕВРОПА</v>
      </c>
      <c r="J3354" s="69" t="str">
        <f>VLOOKUP(C3354,СПРАВОЧНИК!B:D,3,0)</f>
        <v>ИНОМАРКИ</v>
      </c>
      <c r="K3354" s="69" t="str">
        <f>VLOOKUP(СВОД2023[[#This Row],[ФО]],СПРАВОЧНИК!H:P,2,0)</f>
        <v>Южный ФО</v>
      </c>
    </row>
    <row r="3355" spans="1:11" x14ac:dyDescent="0.2">
      <c r="A3355" t="s">
        <v>649</v>
      </c>
      <c r="B3355" t="s">
        <v>646</v>
      </c>
      <c r="C3355" s="1" t="s">
        <v>485</v>
      </c>
      <c r="D3355" s="1" t="s">
        <v>490</v>
      </c>
      <c r="E3355" s="2"/>
      <c r="F3355" s="3"/>
      <c r="G3355" s="2">
        <v>1</v>
      </c>
      <c r="H3355" s="3">
        <v>1</v>
      </c>
      <c r="I3355" s="69" t="str">
        <f>VLOOKUP(C3355,СПРАВОЧНИК!B:D,2,0)</f>
        <v>ЕВРОПА</v>
      </c>
      <c r="J3355" s="69" t="str">
        <f>VLOOKUP(C3355,СПРАВОЧНИК!B:D,3,0)</f>
        <v>ИНОМАРКИ</v>
      </c>
      <c r="K3355" s="69" t="str">
        <f>VLOOKUP(СВОД2023[[#This Row],[ФО]],СПРАВОЧНИК!H:P,2,0)</f>
        <v>Южный ФО</v>
      </c>
    </row>
    <row r="3356" spans="1:11" x14ac:dyDescent="0.2">
      <c r="A3356" t="s">
        <v>649</v>
      </c>
      <c r="B3356" t="s">
        <v>646</v>
      </c>
      <c r="C3356" s="1" t="s">
        <v>493</v>
      </c>
      <c r="D3356" s="1" t="s">
        <v>494</v>
      </c>
      <c r="E3356" s="2"/>
      <c r="F3356" s="3">
        <v>1</v>
      </c>
      <c r="G3356" s="2"/>
      <c r="H3356" s="3">
        <v>1</v>
      </c>
      <c r="I3356" s="69" t="str">
        <f>VLOOKUP(C3356,СПРАВОЧНИК!B:D,2,0)</f>
        <v>ЕВРОПА</v>
      </c>
      <c r="J3356" s="69" t="str">
        <f>VLOOKUP(C3356,СПРАВОЧНИК!B:D,3,0)</f>
        <v>ИНОМАРКИ</v>
      </c>
      <c r="K3356" s="69" t="str">
        <f>VLOOKUP(СВОД2023[[#This Row],[ФО]],СПРАВОЧНИК!H:P,2,0)</f>
        <v>Южный ФО</v>
      </c>
    </row>
    <row r="3357" spans="1:11" x14ac:dyDescent="0.2">
      <c r="A3357" t="s">
        <v>649</v>
      </c>
      <c r="B3357" t="s">
        <v>646</v>
      </c>
      <c r="C3357" s="1" t="s">
        <v>493</v>
      </c>
      <c r="D3357" s="1" t="s">
        <v>495</v>
      </c>
      <c r="E3357" s="2">
        <v>8</v>
      </c>
      <c r="F3357" s="3">
        <v>3</v>
      </c>
      <c r="G3357" s="2">
        <v>38</v>
      </c>
      <c r="H3357" s="3">
        <v>54</v>
      </c>
      <c r="I3357" s="69" t="str">
        <f>VLOOKUP(C3357,СПРАВОЧНИК!B:D,2,0)</f>
        <v>ЕВРОПА</v>
      </c>
      <c r="J3357" s="69" t="str">
        <f>VLOOKUP(C3357,СПРАВОЧНИК!B:D,3,0)</f>
        <v>ИНОМАРКИ</v>
      </c>
      <c r="K3357" s="69" t="str">
        <f>VLOOKUP(СВОД2023[[#This Row],[ФО]],СПРАВОЧНИК!H:P,2,0)</f>
        <v>Южный ФО</v>
      </c>
    </row>
    <row r="3358" spans="1:11" x14ac:dyDescent="0.2">
      <c r="A3358" t="s">
        <v>649</v>
      </c>
      <c r="B3358" t="s">
        <v>646</v>
      </c>
      <c r="C3358" s="1" t="s">
        <v>493</v>
      </c>
      <c r="D3358" s="1" t="s">
        <v>496</v>
      </c>
      <c r="E3358" s="2"/>
      <c r="F3358" s="3"/>
      <c r="G3358" s="2">
        <v>1</v>
      </c>
      <c r="H3358" s="3"/>
      <c r="I3358" s="69" t="str">
        <f>VLOOKUP(C3358,СПРАВОЧНИК!B:D,2,0)</f>
        <v>ЕВРОПА</v>
      </c>
      <c r="J3358" s="69" t="str">
        <f>VLOOKUP(C3358,СПРАВОЧНИК!B:D,3,0)</f>
        <v>ИНОМАРКИ</v>
      </c>
      <c r="K3358" s="69" t="str">
        <f>VLOOKUP(СВОД2023[[#This Row],[ФО]],СПРАВОЧНИК!H:P,2,0)</f>
        <v>Южный ФО</v>
      </c>
    </row>
    <row r="3359" spans="1:11" x14ac:dyDescent="0.2">
      <c r="A3359" t="s">
        <v>649</v>
      </c>
      <c r="B3359" t="s">
        <v>646</v>
      </c>
      <c r="C3359" s="1" t="s">
        <v>493</v>
      </c>
      <c r="D3359" s="1" t="s">
        <v>497</v>
      </c>
      <c r="E3359" s="2">
        <v>1</v>
      </c>
      <c r="F3359" s="3"/>
      <c r="G3359" s="2">
        <v>16</v>
      </c>
      <c r="H3359" s="3">
        <v>25</v>
      </c>
      <c r="I3359" s="69" t="str">
        <f>VLOOKUP(C3359,СПРАВОЧНИК!B:D,2,0)</f>
        <v>ЕВРОПА</v>
      </c>
      <c r="J3359" s="69" t="str">
        <f>VLOOKUP(C3359,СПРАВОЧНИК!B:D,3,0)</f>
        <v>ИНОМАРКИ</v>
      </c>
      <c r="K3359" s="69" t="str">
        <f>VLOOKUP(СВОД2023[[#This Row],[ФО]],СПРАВОЧНИК!H:P,2,0)</f>
        <v>Южный ФО</v>
      </c>
    </row>
    <row r="3360" spans="1:11" x14ac:dyDescent="0.2">
      <c r="A3360" t="s">
        <v>649</v>
      </c>
      <c r="B3360" t="s">
        <v>646</v>
      </c>
      <c r="C3360" s="1" t="s">
        <v>493</v>
      </c>
      <c r="D3360" s="1" t="s">
        <v>498</v>
      </c>
      <c r="E3360" s="2">
        <v>1</v>
      </c>
      <c r="F3360" s="3"/>
      <c r="G3360" s="2">
        <v>2</v>
      </c>
      <c r="H3360" s="3">
        <v>4</v>
      </c>
      <c r="I3360" s="69" t="str">
        <f>VLOOKUP(C3360,СПРАВОЧНИК!B:D,2,0)</f>
        <v>ЕВРОПА</v>
      </c>
      <c r="J3360" s="69" t="str">
        <f>VLOOKUP(C3360,СПРАВОЧНИК!B:D,3,0)</f>
        <v>ИНОМАРКИ</v>
      </c>
      <c r="K3360" s="69" t="str">
        <f>VLOOKUP(СВОД2023[[#This Row],[ФО]],СПРАВОЧНИК!H:P,2,0)</f>
        <v>Южный ФО</v>
      </c>
    </row>
    <row r="3361" spans="1:11" x14ac:dyDescent="0.2">
      <c r="A3361" t="s">
        <v>649</v>
      </c>
      <c r="B3361" t="s">
        <v>646</v>
      </c>
      <c r="C3361" s="1" t="s">
        <v>493</v>
      </c>
      <c r="D3361" s="1" t="s">
        <v>499</v>
      </c>
      <c r="E3361" s="2"/>
      <c r="F3361" s="3"/>
      <c r="G3361" s="2"/>
      <c r="H3361" s="3">
        <v>1</v>
      </c>
      <c r="I3361" s="69" t="str">
        <f>VLOOKUP(C3361,СПРАВОЧНИК!B:D,2,0)</f>
        <v>ЕВРОПА</v>
      </c>
      <c r="J3361" s="69" t="str">
        <f>VLOOKUP(C3361,СПРАВОЧНИК!B:D,3,0)</f>
        <v>ИНОМАРКИ</v>
      </c>
      <c r="K3361" s="69" t="str">
        <f>VLOOKUP(СВОД2023[[#This Row],[ФО]],СПРАВОЧНИК!H:P,2,0)</f>
        <v>Южный ФО</v>
      </c>
    </row>
    <row r="3362" spans="1:11" x14ac:dyDescent="0.2">
      <c r="A3362" t="s">
        <v>649</v>
      </c>
      <c r="B3362" t="s">
        <v>646</v>
      </c>
      <c r="C3362" s="1" t="s">
        <v>493</v>
      </c>
      <c r="D3362" s="1" t="s">
        <v>500</v>
      </c>
      <c r="E3362" s="2"/>
      <c r="F3362" s="3"/>
      <c r="G3362" s="2">
        <v>1</v>
      </c>
      <c r="H3362" s="3"/>
      <c r="I3362" s="69" t="str">
        <f>VLOOKUP(C3362,СПРАВОЧНИК!B:D,2,0)</f>
        <v>ЕВРОПА</v>
      </c>
      <c r="J3362" s="69" t="str">
        <f>VLOOKUP(C3362,СПРАВОЧНИК!B:D,3,0)</f>
        <v>ИНОМАРКИ</v>
      </c>
      <c r="K3362" s="69" t="str">
        <f>VLOOKUP(СВОД2023[[#This Row],[ФО]],СПРАВОЧНИК!H:P,2,0)</f>
        <v>Южный ФО</v>
      </c>
    </row>
    <row r="3363" spans="1:11" x14ac:dyDescent="0.2">
      <c r="A3363" t="s">
        <v>649</v>
      </c>
      <c r="B3363" t="s">
        <v>646</v>
      </c>
      <c r="C3363" s="1" t="s">
        <v>493</v>
      </c>
      <c r="D3363" s="1" t="s">
        <v>501</v>
      </c>
      <c r="E3363" s="2"/>
      <c r="F3363" s="3"/>
      <c r="G3363" s="2">
        <v>6</v>
      </c>
      <c r="H3363" s="3">
        <v>7</v>
      </c>
      <c r="I3363" s="69" t="str">
        <f>VLOOKUP(C3363,СПРАВОЧНИК!B:D,2,0)</f>
        <v>ЕВРОПА</v>
      </c>
      <c r="J3363" s="69" t="str">
        <f>VLOOKUP(C3363,СПРАВОЧНИК!B:D,3,0)</f>
        <v>ИНОМАРКИ</v>
      </c>
      <c r="K3363" s="69" t="str">
        <f>VLOOKUP(СВОД2023[[#This Row],[ФО]],СПРАВОЧНИК!H:P,2,0)</f>
        <v>Южный ФО</v>
      </c>
    </row>
    <row r="3364" spans="1:11" x14ac:dyDescent="0.2">
      <c r="A3364" t="s">
        <v>649</v>
      </c>
      <c r="B3364" t="s">
        <v>646</v>
      </c>
      <c r="C3364" s="1" t="s">
        <v>504</v>
      </c>
      <c r="D3364" s="1" t="s">
        <v>505</v>
      </c>
      <c r="E3364" s="2">
        <v>4</v>
      </c>
      <c r="F3364" s="3">
        <v>10</v>
      </c>
      <c r="G3364" s="2">
        <v>24</v>
      </c>
      <c r="H3364" s="3">
        <v>325</v>
      </c>
      <c r="I3364" s="69" t="str">
        <f>VLOOKUP(C3364,СПРАВОЧНИК!B:D,2,0)</f>
        <v>ЕВРОПА</v>
      </c>
      <c r="J3364" s="69" t="str">
        <f>VLOOKUP(C3364,СПРАВОЧНИК!B:D,3,0)</f>
        <v>ИНОМАРКИ</v>
      </c>
      <c r="K3364" s="69" t="str">
        <f>VLOOKUP(СВОД2023[[#This Row],[ФО]],СПРАВОЧНИК!H:P,2,0)</f>
        <v>Южный ФО</v>
      </c>
    </row>
    <row r="3365" spans="1:11" x14ac:dyDescent="0.2">
      <c r="A3365" t="s">
        <v>649</v>
      </c>
      <c r="B3365" t="s">
        <v>646</v>
      </c>
      <c r="C3365" s="1" t="s">
        <v>504</v>
      </c>
      <c r="D3365" s="1" t="s">
        <v>506</v>
      </c>
      <c r="E3365" s="2">
        <v>4</v>
      </c>
      <c r="F3365" s="3">
        <v>71</v>
      </c>
      <c r="G3365" s="2">
        <v>53</v>
      </c>
      <c r="H3365" s="3">
        <v>1052</v>
      </c>
      <c r="I3365" s="69" t="str">
        <f>VLOOKUP(C3365,СПРАВОЧНИК!B:D,2,0)</f>
        <v>ЕВРОПА</v>
      </c>
      <c r="J3365" s="69" t="str">
        <f>VLOOKUP(C3365,СПРАВОЧНИК!B:D,3,0)</f>
        <v>ИНОМАРКИ</v>
      </c>
      <c r="K3365" s="69" t="str">
        <f>VLOOKUP(СВОД2023[[#This Row],[ФО]],СПРАВОЧНИК!H:P,2,0)</f>
        <v>Южный ФО</v>
      </c>
    </row>
    <row r="3366" spans="1:11" x14ac:dyDescent="0.2">
      <c r="A3366" t="s">
        <v>649</v>
      </c>
      <c r="B3366" t="s">
        <v>646</v>
      </c>
      <c r="C3366" s="1" t="s">
        <v>504</v>
      </c>
      <c r="D3366" s="1" t="s">
        <v>507</v>
      </c>
      <c r="E3366" s="2">
        <v>5</v>
      </c>
      <c r="F3366" s="3">
        <v>20</v>
      </c>
      <c r="G3366" s="2">
        <v>23</v>
      </c>
      <c r="H3366" s="3">
        <v>363</v>
      </c>
      <c r="I3366" s="69" t="str">
        <f>VLOOKUP(C3366,СПРАВОЧНИК!B:D,2,0)</f>
        <v>ЕВРОПА</v>
      </c>
      <c r="J3366" s="69" t="str">
        <f>VLOOKUP(C3366,СПРАВОЧНИК!B:D,3,0)</f>
        <v>ИНОМАРКИ</v>
      </c>
      <c r="K3366" s="69" t="str">
        <f>VLOOKUP(СВОД2023[[#This Row],[ФО]],СПРАВОЧНИК!H:P,2,0)</f>
        <v>Южный ФО</v>
      </c>
    </row>
    <row r="3367" spans="1:11" x14ac:dyDescent="0.2">
      <c r="A3367" t="s">
        <v>649</v>
      </c>
      <c r="B3367" t="s">
        <v>646</v>
      </c>
      <c r="C3367" s="1" t="s">
        <v>504</v>
      </c>
      <c r="D3367" s="1" t="s">
        <v>508</v>
      </c>
      <c r="E3367" s="2">
        <v>1</v>
      </c>
      <c r="F3367" s="3"/>
      <c r="G3367" s="2">
        <v>2</v>
      </c>
      <c r="H3367" s="3"/>
      <c r="I3367" s="69" t="str">
        <f>VLOOKUP(C3367,СПРАВОЧНИК!B:D,2,0)</f>
        <v>ЕВРОПА</v>
      </c>
      <c r="J3367" s="69" t="str">
        <f>VLOOKUP(C3367,СПРАВОЧНИК!B:D,3,0)</f>
        <v>ИНОМАРКИ</v>
      </c>
      <c r="K3367" s="69" t="str">
        <f>VLOOKUP(СВОД2023[[#This Row],[ФО]],СПРАВОЧНИК!H:P,2,0)</f>
        <v>Южный ФО</v>
      </c>
    </row>
    <row r="3368" spans="1:11" x14ac:dyDescent="0.2">
      <c r="A3368" t="s">
        <v>649</v>
      </c>
      <c r="B3368" t="s">
        <v>646</v>
      </c>
      <c r="C3368" s="1" t="s">
        <v>504</v>
      </c>
      <c r="D3368" s="1" t="s">
        <v>510</v>
      </c>
      <c r="E3368" s="2">
        <v>5</v>
      </c>
      <c r="F3368" s="3">
        <v>53</v>
      </c>
      <c r="G3368" s="2">
        <v>140</v>
      </c>
      <c r="H3368" s="3">
        <v>480</v>
      </c>
      <c r="I3368" s="69" t="str">
        <f>VLOOKUP(C3368,СПРАВОЧНИК!B:D,2,0)</f>
        <v>ЕВРОПА</v>
      </c>
      <c r="J3368" s="69" t="str">
        <f>VLOOKUP(C3368,СПРАВОЧНИК!B:D,3,0)</f>
        <v>ИНОМАРКИ</v>
      </c>
      <c r="K3368" s="69" t="str">
        <f>VLOOKUP(СВОД2023[[#This Row],[ФО]],СПРАВОЧНИК!H:P,2,0)</f>
        <v>Южный ФО</v>
      </c>
    </row>
    <row r="3369" spans="1:11" x14ac:dyDescent="0.2">
      <c r="A3369" t="s">
        <v>649</v>
      </c>
      <c r="B3369" t="s">
        <v>646</v>
      </c>
      <c r="C3369" s="1" t="s">
        <v>504</v>
      </c>
      <c r="D3369" s="1" t="s">
        <v>511</v>
      </c>
      <c r="E3369" s="2">
        <v>1</v>
      </c>
      <c r="F3369" s="3">
        <v>22</v>
      </c>
      <c r="G3369" s="2">
        <v>70</v>
      </c>
      <c r="H3369" s="3">
        <v>382</v>
      </c>
      <c r="I3369" s="69" t="str">
        <f>VLOOKUP(C3369,СПРАВОЧНИК!B:D,2,0)</f>
        <v>ЕВРОПА</v>
      </c>
      <c r="J3369" s="69" t="str">
        <f>VLOOKUP(C3369,СПРАВОЧНИК!B:D,3,0)</f>
        <v>ИНОМАРКИ</v>
      </c>
      <c r="K3369" s="69" t="str">
        <f>VLOOKUP(СВОД2023[[#This Row],[ФО]],СПРАВОЧНИК!H:P,2,0)</f>
        <v>Южный ФО</v>
      </c>
    </row>
    <row r="3370" spans="1:11" x14ac:dyDescent="0.2">
      <c r="A3370" t="s">
        <v>649</v>
      </c>
      <c r="B3370" t="s">
        <v>646</v>
      </c>
      <c r="C3370" s="1" t="s">
        <v>513</v>
      </c>
      <c r="D3370" s="1" t="s">
        <v>514</v>
      </c>
      <c r="E3370" s="2"/>
      <c r="F3370" s="3"/>
      <c r="G3370" s="2">
        <v>1</v>
      </c>
      <c r="H3370" s="3"/>
      <c r="I3370" s="69" t="str">
        <f>VLOOKUP(C3370,СПРАВОЧНИК!B:D,2,0)</f>
        <v>КИТАЙ</v>
      </c>
      <c r="J3370" s="69" t="str">
        <f>VLOOKUP(C3370,СПРАВОЧНИК!B:D,3,0)</f>
        <v>ИНОМАРКИ</v>
      </c>
      <c r="K3370" s="69" t="str">
        <f>VLOOKUP(СВОД2023[[#This Row],[ФО]],СПРАВОЧНИК!H:P,2,0)</f>
        <v>Южный ФО</v>
      </c>
    </row>
    <row r="3371" spans="1:11" x14ac:dyDescent="0.2">
      <c r="A3371" t="s">
        <v>649</v>
      </c>
      <c r="B3371" t="s">
        <v>646</v>
      </c>
      <c r="C3371" s="1" t="s">
        <v>517</v>
      </c>
      <c r="D3371" s="1" t="s">
        <v>518</v>
      </c>
      <c r="E3371" s="2"/>
      <c r="F3371" s="3"/>
      <c r="G3371" s="2">
        <v>1</v>
      </c>
      <c r="H3371" s="3">
        <v>1</v>
      </c>
      <c r="I3371" s="69" t="str">
        <f>VLOOKUP(C3371,СПРАВОЧНИК!B:D,2,0)</f>
        <v>ЕВРОПА</v>
      </c>
      <c r="J3371" s="69" t="str">
        <f>VLOOKUP(C3371,СПРАВОЧНИК!B:D,3,0)</f>
        <v>ИНОМАРКИ</v>
      </c>
      <c r="K3371" s="69" t="str">
        <f>VLOOKUP(СВОД2023[[#This Row],[ФО]],СПРАВОЧНИК!H:P,2,0)</f>
        <v>Южный ФО</v>
      </c>
    </row>
    <row r="3372" spans="1:11" x14ac:dyDescent="0.2">
      <c r="A3372" t="s">
        <v>649</v>
      </c>
      <c r="B3372" t="s">
        <v>646</v>
      </c>
      <c r="C3372" s="1" t="s">
        <v>517</v>
      </c>
      <c r="D3372" s="1" t="s">
        <v>519</v>
      </c>
      <c r="E3372" s="2"/>
      <c r="F3372" s="3"/>
      <c r="G3372" s="2"/>
      <c r="H3372" s="3">
        <v>1</v>
      </c>
      <c r="I3372" s="69" t="str">
        <f>VLOOKUP(C3372,СПРАВОЧНИК!B:D,2,0)</f>
        <v>ЕВРОПА</v>
      </c>
      <c r="J3372" s="69" t="str">
        <f>VLOOKUP(C3372,СПРАВОЧНИК!B:D,3,0)</f>
        <v>ИНОМАРКИ</v>
      </c>
      <c r="K3372" s="69" t="str">
        <f>VLOOKUP(СВОД2023[[#This Row],[ФО]],СПРАВОЧНИК!H:P,2,0)</f>
        <v>Южный ФО</v>
      </c>
    </row>
    <row r="3373" spans="1:11" x14ac:dyDescent="0.2">
      <c r="A3373" t="s">
        <v>649</v>
      </c>
      <c r="B3373" t="s">
        <v>646</v>
      </c>
      <c r="C3373" s="1" t="s">
        <v>517</v>
      </c>
      <c r="D3373" s="1" t="s">
        <v>521</v>
      </c>
      <c r="E3373" s="2"/>
      <c r="F3373" s="3"/>
      <c r="G3373" s="2"/>
      <c r="H3373" s="3">
        <v>1</v>
      </c>
      <c r="I3373" s="69" t="str">
        <f>VLOOKUP(C3373,СПРАВОЧНИК!B:D,2,0)</f>
        <v>ЕВРОПА</v>
      </c>
      <c r="J3373" s="69" t="str">
        <f>VLOOKUP(C3373,СПРАВОЧНИК!B:D,3,0)</f>
        <v>ИНОМАРКИ</v>
      </c>
      <c r="K3373" s="69" t="str">
        <f>VLOOKUP(СВОД2023[[#This Row],[ФО]],СПРАВОЧНИК!H:P,2,0)</f>
        <v>Южный ФО</v>
      </c>
    </row>
    <row r="3374" spans="1:11" x14ac:dyDescent="0.2">
      <c r="A3374" t="s">
        <v>649</v>
      </c>
      <c r="B3374" t="s">
        <v>646</v>
      </c>
      <c r="C3374" s="1" t="s">
        <v>522</v>
      </c>
      <c r="D3374" s="1" t="s">
        <v>523</v>
      </c>
      <c r="E3374" s="2"/>
      <c r="F3374" s="3"/>
      <c r="G3374" s="2"/>
      <c r="H3374" s="3">
        <v>1</v>
      </c>
      <c r="I3374" s="69" t="str">
        <f>VLOOKUP(C3374,СПРАВОЧНИК!B:D,2,0)</f>
        <v>КИТАЙ</v>
      </c>
      <c r="J3374" s="69" t="str">
        <f>VLOOKUP(C3374,СПРАВОЧНИК!B:D,3,0)</f>
        <v>ИНОМАРКИ</v>
      </c>
      <c r="K3374" s="69" t="str">
        <f>VLOOKUP(СВОД2023[[#This Row],[ФО]],СПРАВОЧНИК!H:P,2,0)</f>
        <v>Южный ФО</v>
      </c>
    </row>
    <row r="3375" spans="1:11" x14ac:dyDescent="0.2">
      <c r="A3375" t="s">
        <v>649</v>
      </c>
      <c r="B3375" t="s">
        <v>646</v>
      </c>
      <c r="C3375" s="1" t="s">
        <v>524</v>
      </c>
      <c r="D3375" s="1" t="s">
        <v>526</v>
      </c>
      <c r="E3375" s="2">
        <v>2</v>
      </c>
      <c r="F3375" s="3">
        <v>15</v>
      </c>
      <c r="G3375" s="2">
        <v>21</v>
      </c>
      <c r="H3375" s="3">
        <v>309</v>
      </c>
      <c r="I3375" s="69" t="str">
        <f>VLOOKUP(C3375,СПРАВОЧНИК!B:D,2,0)</f>
        <v>ЕВРОПА</v>
      </c>
      <c r="J3375" s="69" t="str">
        <f>VLOOKUP(C3375,СПРАВОЧНИК!B:D,3,0)</f>
        <v>ИНОМАРКИ</v>
      </c>
      <c r="K3375" s="69" t="str">
        <f>VLOOKUP(СВОД2023[[#This Row],[ФО]],СПРАВОЧНИК!H:P,2,0)</f>
        <v>Южный ФО</v>
      </c>
    </row>
    <row r="3376" spans="1:11" x14ac:dyDescent="0.2">
      <c r="A3376" t="s">
        <v>649</v>
      </c>
      <c r="B3376" t="s">
        <v>646</v>
      </c>
      <c r="C3376" s="1" t="s">
        <v>524</v>
      </c>
      <c r="D3376" s="1" t="s">
        <v>527</v>
      </c>
      <c r="E3376" s="2">
        <v>9</v>
      </c>
      <c r="F3376" s="3">
        <v>10</v>
      </c>
      <c r="G3376" s="2">
        <v>41</v>
      </c>
      <c r="H3376" s="3">
        <v>264</v>
      </c>
      <c r="I3376" s="69" t="str">
        <f>VLOOKUP(C3376,СПРАВОЧНИК!B:D,2,0)</f>
        <v>ЕВРОПА</v>
      </c>
      <c r="J3376" s="69" t="str">
        <f>VLOOKUP(C3376,СПРАВОЧНИК!B:D,3,0)</f>
        <v>ИНОМАРКИ</v>
      </c>
      <c r="K3376" s="69" t="str">
        <f>VLOOKUP(СВОД2023[[#This Row],[ФО]],СПРАВОЧНИК!H:P,2,0)</f>
        <v>Южный ФО</v>
      </c>
    </row>
    <row r="3377" spans="1:11" x14ac:dyDescent="0.2">
      <c r="A3377" t="s">
        <v>649</v>
      </c>
      <c r="B3377" t="s">
        <v>646</v>
      </c>
      <c r="C3377" s="1" t="s">
        <v>524</v>
      </c>
      <c r="D3377" s="1" t="s">
        <v>528</v>
      </c>
      <c r="E3377" s="2">
        <v>5</v>
      </c>
      <c r="F3377" s="3">
        <v>5</v>
      </c>
      <c r="G3377" s="2">
        <v>15</v>
      </c>
      <c r="H3377" s="3">
        <v>126</v>
      </c>
      <c r="I3377" s="69" t="str">
        <f>VLOOKUP(C3377,СПРАВОЧНИК!B:D,2,0)</f>
        <v>ЕВРОПА</v>
      </c>
      <c r="J3377" s="69" t="str">
        <f>VLOOKUP(C3377,СПРАВОЧНИК!B:D,3,0)</f>
        <v>ИНОМАРКИ</v>
      </c>
      <c r="K3377" s="69" t="str">
        <f>VLOOKUP(СВОД2023[[#This Row],[ФО]],СПРАВОЧНИК!H:P,2,0)</f>
        <v>Южный ФО</v>
      </c>
    </row>
    <row r="3378" spans="1:11" x14ac:dyDescent="0.2">
      <c r="A3378" t="s">
        <v>649</v>
      </c>
      <c r="B3378" t="s">
        <v>646</v>
      </c>
      <c r="C3378" s="1" t="s">
        <v>524</v>
      </c>
      <c r="D3378" s="1" t="s">
        <v>1113</v>
      </c>
      <c r="E3378" s="2"/>
      <c r="F3378" s="3">
        <v>1</v>
      </c>
      <c r="G3378" s="2"/>
      <c r="H3378" s="3">
        <v>1</v>
      </c>
      <c r="I3378" s="69" t="str">
        <f>VLOOKUP(C3378,СПРАВОЧНИК!B:D,2,0)</f>
        <v>ЕВРОПА</v>
      </c>
      <c r="J3378" s="69" t="str">
        <f>VLOOKUP(C3378,СПРАВОЧНИК!B:D,3,0)</f>
        <v>ИНОМАРКИ</v>
      </c>
      <c r="K3378" s="69" t="str">
        <f>VLOOKUP(СВОД2023[[#This Row],[ФО]],СПРАВОЧНИК!H:P,2,0)</f>
        <v>Южный ФО</v>
      </c>
    </row>
    <row r="3379" spans="1:11" x14ac:dyDescent="0.2">
      <c r="A3379" t="s">
        <v>649</v>
      </c>
      <c r="B3379" t="s">
        <v>646</v>
      </c>
      <c r="C3379" s="1" t="s">
        <v>524</v>
      </c>
      <c r="D3379" s="1" t="s">
        <v>530</v>
      </c>
      <c r="E3379" s="2">
        <v>9</v>
      </c>
      <c r="F3379" s="3">
        <v>51</v>
      </c>
      <c r="G3379" s="2">
        <v>91</v>
      </c>
      <c r="H3379" s="3">
        <v>613</v>
      </c>
      <c r="I3379" s="69" t="str">
        <f>VLOOKUP(C3379,СПРАВОЧНИК!B:D,2,0)</f>
        <v>ЕВРОПА</v>
      </c>
      <c r="J3379" s="69" t="str">
        <f>VLOOKUP(C3379,СПРАВОЧНИК!B:D,3,0)</f>
        <v>ИНОМАРКИ</v>
      </c>
      <c r="K3379" s="69" t="str">
        <f>VLOOKUP(СВОД2023[[#This Row],[ФО]],СПРАВОЧНИК!H:P,2,0)</f>
        <v>Южный ФО</v>
      </c>
    </row>
    <row r="3380" spans="1:11" x14ac:dyDescent="0.2">
      <c r="A3380" t="s">
        <v>649</v>
      </c>
      <c r="B3380" t="s">
        <v>646</v>
      </c>
      <c r="C3380" s="1" t="s">
        <v>524</v>
      </c>
      <c r="D3380" s="1" t="s">
        <v>531</v>
      </c>
      <c r="E3380" s="2"/>
      <c r="F3380" s="3">
        <v>2</v>
      </c>
      <c r="G3380" s="2">
        <v>7</v>
      </c>
      <c r="H3380" s="3">
        <v>18</v>
      </c>
      <c r="I3380" s="69" t="str">
        <f>VLOOKUP(C3380,СПРАВОЧНИК!B:D,2,0)</f>
        <v>ЕВРОПА</v>
      </c>
      <c r="J3380" s="69" t="str">
        <f>VLOOKUP(C3380,СПРАВОЧНИК!B:D,3,0)</f>
        <v>ИНОМАРКИ</v>
      </c>
      <c r="K3380" s="69" t="str">
        <f>VLOOKUP(СВОД2023[[#This Row],[ФО]],СПРАВОЧНИК!H:P,2,0)</f>
        <v>Южный ФО</v>
      </c>
    </row>
    <row r="3381" spans="1:11" x14ac:dyDescent="0.2">
      <c r="A3381" t="s">
        <v>649</v>
      </c>
      <c r="B3381" t="s">
        <v>646</v>
      </c>
      <c r="C3381" s="1" t="s">
        <v>532</v>
      </c>
      <c r="D3381" s="1" t="s">
        <v>533</v>
      </c>
      <c r="E3381" s="2">
        <v>3</v>
      </c>
      <c r="F3381" s="3"/>
      <c r="G3381" s="2">
        <v>14</v>
      </c>
      <c r="H3381" s="3"/>
      <c r="I3381" s="69" t="str">
        <f>VLOOKUP(C3381,СПРАВОЧНИК!B:D,2,0)</f>
        <v>КИТАЙ</v>
      </c>
      <c r="J3381" s="69" t="str">
        <f>VLOOKUP(C3381,СПРАВОЧНИК!B:D,3,0)</f>
        <v>ИНОМАРКИ</v>
      </c>
      <c r="K3381" s="69" t="str">
        <f>VLOOKUP(СВОД2023[[#This Row],[ФО]],СПРАВОЧНИК!H:P,2,0)</f>
        <v>Южный ФО</v>
      </c>
    </row>
    <row r="3382" spans="1:11" x14ac:dyDescent="0.2">
      <c r="A3382" t="s">
        <v>649</v>
      </c>
      <c r="B3382" t="s">
        <v>646</v>
      </c>
      <c r="C3382" s="1" t="s">
        <v>537</v>
      </c>
      <c r="D3382" s="1" t="s">
        <v>538</v>
      </c>
      <c r="E3382" s="2"/>
      <c r="F3382" s="3"/>
      <c r="G3382" s="2"/>
      <c r="H3382" s="3">
        <v>1</v>
      </c>
      <c r="I3382" s="69" t="str">
        <f>VLOOKUP(C3382,СПРАВОЧНИК!B:D,2,0)</f>
        <v>ЕВРОПА</v>
      </c>
      <c r="J3382" s="69" t="str">
        <f>VLOOKUP(C3382,СПРАВОЧНИК!B:D,3,0)</f>
        <v>ИНОМАРКИ</v>
      </c>
      <c r="K3382" s="69" t="str">
        <f>VLOOKUP(СВОД2023[[#This Row],[ФО]],СПРАВОЧНИК!H:P,2,0)</f>
        <v>Южный ФО</v>
      </c>
    </row>
    <row r="3383" spans="1:11" x14ac:dyDescent="0.2">
      <c r="A3383" t="s">
        <v>649</v>
      </c>
      <c r="B3383" t="s">
        <v>646</v>
      </c>
      <c r="C3383" s="1" t="s">
        <v>537</v>
      </c>
      <c r="D3383" s="1" t="s">
        <v>734</v>
      </c>
      <c r="E3383" s="2"/>
      <c r="F3383" s="3"/>
      <c r="G3383" s="2">
        <v>1</v>
      </c>
      <c r="H3383" s="3"/>
      <c r="I3383" s="69" t="str">
        <f>VLOOKUP(C3383,СПРАВОЧНИК!B:D,2,0)</f>
        <v>ЕВРОПА</v>
      </c>
      <c r="J3383" s="69" t="str">
        <f>VLOOKUP(C3383,СПРАВОЧНИК!B:D,3,0)</f>
        <v>ИНОМАРКИ</v>
      </c>
      <c r="K3383" s="69" t="str">
        <f>VLOOKUP(СВОД2023[[#This Row],[ФО]],СПРАВОЧНИК!H:P,2,0)</f>
        <v>Южный ФО</v>
      </c>
    </row>
    <row r="3384" spans="1:11" x14ac:dyDescent="0.2">
      <c r="A3384" t="s">
        <v>649</v>
      </c>
      <c r="B3384" t="s">
        <v>646</v>
      </c>
      <c r="C3384" s="1" t="s">
        <v>539</v>
      </c>
      <c r="D3384" s="1" t="s">
        <v>540</v>
      </c>
      <c r="E3384" s="2"/>
      <c r="F3384" s="3"/>
      <c r="G3384" s="2">
        <v>1</v>
      </c>
      <c r="H3384" s="3"/>
      <c r="I3384" s="69" t="str">
        <f>VLOOKUP(C3384,СПРАВОЧНИК!B:D,2,0)</f>
        <v>КИТАЙ</v>
      </c>
      <c r="J3384" s="69" t="str">
        <f>VLOOKUP(C3384,СПРАВОЧНИК!B:D,3,0)</f>
        <v>ИНОМАРКИ</v>
      </c>
      <c r="K3384" s="69" t="str">
        <f>VLOOKUP(СВОД2023[[#This Row],[ФО]],СПРАВОЧНИК!H:P,2,0)</f>
        <v>Южный ФО</v>
      </c>
    </row>
    <row r="3385" spans="1:11" x14ac:dyDescent="0.2">
      <c r="A3385" t="s">
        <v>649</v>
      </c>
      <c r="B3385" t="s">
        <v>646</v>
      </c>
      <c r="C3385" s="1" t="s">
        <v>541</v>
      </c>
      <c r="D3385" s="1" t="s">
        <v>542</v>
      </c>
      <c r="E3385" s="2"/>
      <c r="F3385" s="3"/>
      <c r="G3385" s="2">
        <v>3</v>
      </c>
      <c r="H3385" s="3"/>
      <c r="I3385" s="69" t="str">
        <f>VLOOKUP(C3385,СПРАВОЧНИК!B:D,2,0)</f>
        <v>КОРЕЯ</v>
      </c>
      <c r="J3385" s="69" t="str">
        <f>VLOOKUP(C3385,СПРАВОЧНИК!B:D,3,0)</f>
        <v>ИНОМАРКИ</v>
      </c>
      <c r="K3385" s="69" t="str">
        <f>VLOOKUP(СВОД2023[[#This Row],[ФО]],СПРАВОЧНИК!H:P,2,0)</f>
        <v>Южный ФО</v>
      </c>
    </row>
    <row r="3386" spans="1:11" x14ac:dyDescent="0.2">
      <c r="A3386" t="s">
        <v>649</v>
      </c>
      <c r="B3386" t="s">
        <v>646</v>
      </c>
      <c r="C3386" s="1" t="s">
        <v>544</v>
      </c>
      <c r="D3386" s="1" t="s">
        <v>547</v>
      </c>
      <c r="E3386" s="2">
        <v>4</v>
      </c>
      <c r="F3386" s="3">
        <v>2</v>
      </c>
      <c r="G3386" s="2">
        <v>34</v>
      </c>
      <c r="H3386" s="3">
        <v>41</v>
      </c>
      <c r="I3386" s="69" t="str">
        <f>VLOOKUP(C3386,СПРАВОЧНИК!B:D,2,0)</f>
        <v>ЯПОНИЯ</v>
      </c>
      <c r="J3386" s="69" t="str">
        <f>VLOOKUP(C3386,СПРАВОЧНИК!B:D,3,0)</f>
        <v>ИНОМАРКИ</v>
      </c>
      <c r="K3386" s="69" t="str">
        <f>VLOOKUP(СВОД2023[[#This Row],[ФО]],СПРАВОЧНИК!H:P,2,0)</f>
        <v>Южный ФО</v>
      </c>
    </row>
    <row r="3387" spans="1:11" x14ac:dyDescent="0.2">
      <c r="A3387" t="s">
        <v>649</v>
      </c>
      <c r="B3387" t="s">
        <v>646</v>
      </c>
      <c r="C3387" s="1" t="s">
        <v>544</v>
      </c>
      <c r="D3387" s="1" t="s">
        <v>551</v>
      </c>
      <c r="E3387" s="2">
        <v>3</v>
      </c>
      <c r="F3387" s="3"/>
      <c r="G3387" s="2">
        <v>19</v>
      </c>
      <c r="H3387" s="3">
        <v>20</v>
      </c>
      <c r="I3387" s="69" t="str">
        <f>VLOOKUP(C3387,СПРАВОЧНИК!B:D,2,0)</f>
        <v>ЯПОНИЯ</v>
      </c>
      <c r="J3387" s="69" t="str">
        <f>VLOOKUP(C3387,СПРАВОЧНИК!B:D,3,0)</f>
        <v>ИНОМАРКИ</v>
      </c>
      <c r="K3387" s="69" t="str">
        <f>VLOOKUP(СВОД2023[[#This Row],[ФО]],СПРАВОЧНИК!H:P,2,0)</f>
        <v>Южный ФО</v>
      </c>
    </row>
    <row r="3388" spans="1:11" x14ac:dyDescent="0.2">
      <c r="A3388" t="s">
        <v>649</v>
      </c>
      <c r="B3388" t="s">
        <v>646</v>
      </c>
      <c r="C3388" s="1" t="s">
        <v>544</v>
      </c>
      <c r="D3388" s="1" t="s">
        <v>552</v>
      </c>
      <c r="E3388" s="2"/>
      <c r="F3388" s="3"/>
      <c r="G3388" s="2">
        <v>1</v>
      </c>
      <c r="H3388" s="3"/>
      <c r="I3388" s="69" t="str">
        <f>VLOOKUP(C3388,СПРАВОЧНИК!B:D,2,0)</f>
        <v>ЯПОНИЯ</v>
      </c>
      <c r="J3388" s="69" t="str">
        <f>VLOOKUP(C3388,СПРАВОЧНИК!B:D,3,0)</f>
        <v>ИНОМАРКИ</v>
      </c>
      <c r="K3388" s="69" t="str">
        <f>VLOOKUP(СВОД2023[[#This Row],[ФО]],СПРАВОЧНИК!H:P,2,0)</f>
        <v>Южный ФО</v>
      </c>
    </row>
    <row r="3389" spans="1:11" x14ac:dyDescent="0.2">
      <c r="A3389" t="s">
        <v>649</v>
      </c>
      <c r="B3389" t="s">
        <v>646</v>
      </c>
      <c r="C3389" s="1" t="s">
        <v>544</v>
      </c>
      <c r="D3389" s="1" t="s">
        <v>553</v>
      </c>
      <c r="E3389" s="2"/>
      <c r="F3389" s="3"/>
      <c r="G3389" s="2">
        <v>3</v>
      </c>
      <c r="H3389" s="3">
        <v>4</v>
      </c>
      <c r="I3389" s="69" t="str">
        <f>VLOOKUP(C3389,СПРАВОЧНИК!B:D,2,0)</f>
        <v>ЯПОНИЯ</v>
      </c>
      <c r="J3389" s="69" t="str">
        <f>VLOOKUP(C3389,СПРАВОЧНИК!B:D,3,0)</f>
        <v>ИНОМАРКИ</v>
      </c>
      <c r="K3389" s="69" t="str">
        <f>VLOOKUP(СВОД2023[[#This Row],[ФО]],СПРАВОЧНИК!H:P,2,0)</f>
        <v>Южный ФО</v>
      </c>
    </row>
    <row r="3390" spans="1:11" x14ac:dyDescent="0.2">
      <c r="A3390" t="s">
        <v>649</v>
      </c>
      <c r="B3390" t="s">
        <v>646</v>
      </c>
      <c r="C3390" s="1" t="s">
        <v>555</v>
      </c>
      <c r="D3390" s="1" t="s">
        <v>557</v>
      </c>
      <c r="E3390" s="2">
        <v>23</v>
      </c>
      <c r="F3390" s="3"/>
      <c r="G3390" s="2">
        <v>87</v>
      </c>
      <c r="H3390" s="3"/>
      <c r="I3390" s="69" t="str">
        <f>VLOOKUP(C3390,СПРАВОЧНИК!B:D,2,0)</f>
        <v>ЯПОНИЯ</v>
      </c>
      <c r="J3390" s="69" t="str">
        <f>VLOOKUP(C3390,СПРАВОЧНИК!B:D,3,0)</f>
        <v>ИНОМАРКИ</v>
      </c>
      <c r="K3390" s="69" t="str">
        <f>VLOOKUP(СВОД2023[[#This Row],[ФО]],СПРАВОЧНИК!H:P,2,0)</f>
        <v>Южный ФО</v>
      </c>
    </row>
    <row r="3391" spans="1:11" x14ac:dyDescent="0.2">
      <c r="A3391" t="s">
        <v>649</v>
      </c>
      <c r="B3391" t="s">
        <v>646</v>
      </c>
      <c r="C3391" s="1" t="s">
        <v>555</v>
      </c>
      <c r="D3391" s="1" t="s">
        <v>560</v>
      </c>
      <c r="E3391" s="2">
        <v>7</v>
      </c>
      <c r="F3391" s="3">
        <v>9</v>
      </c>
      <c r="G3391" s="2">
        <v>26</v>
      </c>
      <c r="H3391" s="3">
        <v>73</v>
      </c>
      <c r="I3391" s="69" t="str">
        <f>VLOOKUP(C3391,СПРАВОЧНИК!B:D,2,0)</f>
        <v>ЯПОНИЯ</v>
      </c>
      <c r="J3391" s="69" t="str">
        <f>VLOOKUP(C3391,СПРАВОЧНИК!B:D,3,0)</f>
        <v>ИНОМАРКИ</v>
      </c>
      <c r="K3391" s="69" t="str">
        <f>VLOOKUP(СВОД2023[[#This Row],[ФО]],СПРАВОЧНИК!H:P,2,0)</f>
        <v>Южный ФО</v>
      </c>
    </row>
    <row r="3392" spans="1:11" x14ac:dyDescent="0.2">
      <c r="A3392" t="s">
        <v>649</v>
      </c>
      <c r="B3392" t="s">
        <v>646</v>
      </c>
      <c r="C3392" s="1" t="s">
        <v>555</v>
      </c>
      <c r="D3392" s="1" t="s">
        <v>563</v>
      </c>
      <c r="E3392" s="2">
        <v>2</v>
      </c>
      <c r="F3392" s="3">
        <v>4</v>
      </c>
      <c r="G3392" s="2">
        <v>6</v>
      </c>
      <c r="H3392" s="3">
        <v>38</v>
      </c>
      <c r="I3392" s="69" t="str">
        <f>VLOOKUP(C3392,СПРАВОЧНИК!B:D,2,0)</f>
        <v>ЯПОНИЯ</v>
      </c>
      <c r="J3392" s="69" t="str">
        <f>VLOOKUP(C3392,СПРАВОЧНИК!B:D,3,0)</f>
        <v>ИНОМАРКИ</v>
      </c>
      <c r="K3392" s="69" t="str">
        <f>VLOOKUP(СВОД2023[[#This Row],[ФО]],СПРАВОЧНИК!H:P,2,0)</f>
        <v>Южный ФО</v>
      </c>
    </row>
    <row r="3393" spans="1:11" x14ac:dyDescent="0.2">
      <c r="A3393" t="s">
        <v>649</v>
      </c>
      <c r="B3393" t="s">
        <v>646</v>
      </c>
      <c r="C3393" s="1" t="s">
        <v>555</v>
      </c>
      <c r="D3393" s="1" t="s">
        <v>565</v>
      </c>
      <c r="E3393" s="2">
        <v>10</v>
      </c>
      <c r="F3393" s="3"/>
      <c r="G3393" s="2">
        <v>27</v>
      </c>
      <c r="H3393" s="3"/>
      <c r="I3393" s="69" t="str">
        <f>VLOOKUP(C3393,СПРАВОЧНИК!B:D,2,0)</f>
        <v>ЯПОНИЯ</v>
      </c>
      <c r="J3393" s="69" t="str">
        <f>VLOOKUP(C3393,СПРАВОЧНИК!B:D,3,0)</f>
        <v>ИНОМАРКИ</v>
      </c>
      <c r="K3393" s="69" t="str">
        <f>VLOOKUP(СВОД2023[[#This Row],[ФО]],СПРАВОЧНИК!H:P,2,0)</f>
        <v>Южный ФО</v>
      </c>
    </row>
    <row r="3394" spans="1:11" x14ac:dyDescent="0.2">
      <c r="A3394" t="s">
        <v>649</v>
      </c>
      <c r="B3394" t="s">
        <v>646</v>
      </c>
      <c r="C3394" s="1" t="s">
        <v>555</v>
      </c>
      <c r="D3394" s="1" t="s">
        <v>566</v>
      </c>
      <c r="E3394" s="2">
        <v>2</v>
      </c>
      <c r="F3394" s="3"/>
      <c r="G3394" s="2">
        <v>2</v>
      </c>
      <c r="H3394" s="3"/>
      <c r="I3394" s="69" t="str">
        <f>VLOOKUP(C3394,СПРАВОЧНИК!B:D,2,0)</f>
        <v>ЯПОНИЯ</v>
      </c>
      <c r="J3394" s="69" t="str">
        <f>VLOOKUP(C3394,СПРАВОЧНИК!B:D,3,0)</f>
        <v>ИНОМАРКИ</v>
      </c>
      <c r="K3394" s="69" t="str">
        <f>VLOOKUP(СВОД2023[[#This Row],[ФО]],СПРАВОЧНИК!H:P,2,0)</f>
        <v>Южный ФО</v>
      </c>
    </row>
    <row r="3395" spans="1:11" x14ac:dyDescent="0.2">
      <c r="A3395" t="s">
        <v>649</v>
      </c>
      <c r="B3395" t="s">
        <v>646</v>
      </c>
      <c r="C3395" s="1" t="s">
        <v>555</v>
      </c>
      <c r="D3395" s="1" t="s">
        <v>567</v>
      </c>
      <c r="E3395" s="2">
        <v>1</v>
      </c>
      <c r="F3395" s="3"/>
      <c r="G3395" s="2">
        <v>5</v>
      </c>
      <c r="H3395" s="3"/>
      <c r="I3395" s="69" t="str">
        <f>VLOOKUP(C3395,СПРАВОЧНИК!B:D,2,0)</f>
        <v>ЯПОНИЯ</v>
      </c>
      <c r="J3395" s="69" t="str">
        <f>VLOOKUP(C3395,СПРАВОЧНИК!B:D,3,0)</f>
        <v>ИНОМАРКИ</v>
      </c>
      <c r="K3395" s="69" t="str">
        <f>VLOOKUP(СВОД2023[[#This Row],[ФО]],СПРАВОЧНИК!H:P,2,0)</f>
        <v>Южный ФО</v>
      </c>
    </row>
    <row r="3396" spans="1:11" x14ac:dyDescent="0.2">
      <c r="A3396" t="s">
        <v>649</v>
      </c>
      <c r="B3396" t="s">
        <v>646</v>
      </c>
      <c r="C3396" s="1" t="s">
        <v>555</v>
      </c>
      <c r="D3396" s="1" t="s">
        <v>568</v>
      </c>
      <c r="E3396" s="2">
        <v>7</v>
      </c>
      <c r="F3396" s="3"/>
      <c r="G3396" s="2">
        <v>34</v>
      </c>
      <c r="H3396" s="3"/>
      <c r="I3396" s="69" t="str">
        <f>VLOOKUP(C3396,СПРАВОЧНИК!B:D,2,0)</f>
        <v>ЯПОНИЯ</v>
      </c>
      <c r="J3396" s="69" t="str">
        <f>VLOOKUP(C3396,СПРАВОЧНИК!B:D,3,0)</f>
        <v>ИНОМАРКИ</v>
      </c>
      <c r="K3396" s="69" t="str">
        <f>VLOOKUP(СВОД2023[[#This Row],[ФО]],СПРАВОЧНИК!H:P,2,0)</f>
        <v>Южный ФО</v>
      </c>
    </row>
    <row r="3397" spans="1:11" x14ac:dyDescent="0.2">
      <c r="A3397" t="s">
        <v>649</v>
      </c>
      <c r="B3397" t="s">
        <v>646</v>
      </c>
      <c r="C3397" s="1" t="s">
        <v>555</v>
      </c>
      <c r="D3397" s="1" t="s">
        <v>569</v>
      </c>
      <c r="E3397" s="2"/>
      <c r="F3397" s="3">
        <v>1</v>
      </c>
      <c r="G3397" s="2"/>
      <c r="H3397" s="3">
        <v>13</v>
      </c>
      <c r="I3397" s="69" t="str">
        <f>VLOOKUP(C3397,СПРАВОЧНИК!B:D,2,0)</f>
        <v>ЯПОНИЯ</v>
      </c>
      <c r="J3397" s="69" t="str">
        <f>VLOOKUP(C3397,СПРАВОЧНИК!B:D,3,0)</f>
        <v>ИНОМАРКИ</v>
      </c>
      <c r="K3397" s="69" t="str">
        <f>VLOOKUP(СВОД2023[[#This Row],[ФО]],СПРАВОЧНИК!H:P,2,0)</f>
        <v>Южный ФО</v>
      </c>
    </row>
    <row r="3398" spans="1:11" x14ac:dyDescent="0.2">
      <c r="A3398" t="s">
        <v>649</v>
      </c>
      <c r="B3398" t="s">
        <v>646</v>
      </c>
      <c r="C3398" s="1" t="s">
        <v>571</v>
      </c>
      <c r="D3398" s="1" t="s">
        <v>572</v>
      </c>
      <c r="E3398" s="2">
        <v>30</v>
      </c>
      <c r="F3398" s="3"/>
      <c r="G3398" s="2">
        <v>57</v>
      </c>
      <c r="H3398" s="3"/>
      <c r="I3398" s="69" t="str">
        <f>VLOOKUP(C3398,СПРАВОЧНИК!B:D,2,0)</f>
        <v>КИТАЙ</v>
      </c>
      <c r="J3398" s="69" t="str">
        <f>VLOOKUP(C3398,СПРАВОЧНИК!B:D,3,0)</f>
        <v>ИНОМАРКИ</v>
      </c>
      <c r="K3398" s="69" t="str">
        <f>VLOOKUP(СВОД2023[[#This Row],[ФО]],СПРАВОЧНИК!H:P,2,0)</f>
        <v>Южный ФО</v>
      </c>
    </row>
    <row r="3399" spans="1:11" x14ac:dyDescent="0.2">
      <c r="A3399" t="s">
        <v>649</v>
      </c>
      <c r="B3399" t="s">
        <v>646</v>
      </c>
      <c r="C3399" s="1" t="s">
        <v>571</v>
      </c>
      <c r="D3399" s="1" t="s">
        <v>573</v>
      </c>
      <c r="E3399" s="2">
        <v>12</v>
      </c>
      <c r="F3399" s="3"/>
      <c r="G3399" s="2">
        <v>20</v>
      </c>
      <c r="H3399" s="3"/>
      <c r="I3399" s="69" t="str">
        <f>VLOOKUP(C3399,СПРАВОЧНИК!B:D,2,0)</f>
        <v>КИТАЙ</v>
      </c>
      <c r="J3399" s="69" t="str">
        <f>VLOOKUP(C3399,СПРАВОЧНИК!B:D,3,0)</f>
        <v>ИНОМАРКИ</v>
      </c>
      <c r="K3399" s="69" t="str">
        <f>VLOOKUP(СВОД2023[[#This Row],[ФО]],СПРАВОЧНИК!H:P,2,0)</f>
        <v>Южный ФО</v>
      </c>
    </row>
    <row r="3400" spans="1:11" x14ac:dyDescent="0.2">
      <c r="A3400" t="s">
        <v>649</v>
      </c>
      <c r="B3400" t="s">
        <v>646</v>
      </c>
      <c r="C3400" s="1" t="s">
        <v>574</v>
      </c>
      <c r="D3400" s="1" t="s">
        <v>575</v>
      </c>
      <c r="E3400" s="2">
        <v>2</v>
      </c>
      <c r="F3400" s="3">
        <v>3</v>
      </c>
      <c r="G3400" s="2">
        <v>11</v>
      </c>
      <c r="H3400" s="3">
        <v>19</v>
      </c>
      <c r="I3400" s="69" t="str">
        <f>VLOOKUP(C3400,СПРАВОЧНИК!B:D,2,0)</f>
        <v>США</v>
      </c>
      <c r="J3400" s="69" t="str">
        <f>VLOOKUP(C3400,СПРАВОЧНИК!B:D,3,0)</f>
        <v>ИНОМАРКИ</v>
      </c>
      <c r="K3400" s="69" t="str">
        <f>VLOOKUP(СВОД2023[[#This Row],[ФО]],СПРАВОЧНИК!H:P,2,0)</f>
        <v>Южный ФО</v>
      </c>
    </row>
    <row r="3401" spans="1:11" x14ac:dyDescent="0.2">
      <c r="A3401" t="s">
        <v>649</v>
      </c>
      <c r="B3401" t="s">
        <v>646</v>
      </c>
      <c r="C3401" s="1" t="s">
        <v>574</v>
      </c>
      <c r="D3401" s="1" t="s">
        <v>576</v>
      </c>
      <c r="E3401" s="2">
        <v>1</v>
      </c>
      <c r="F3401" s="3">
        <v>1</v>
      </c>
      <c r="G3401" s="2">
        <v>4</v>
      </c>
      <c r="H3401" s="3">
        <v>7</v>
      </c>
      <c r="I3401" s="69" t="str">
        <f>VLOOKUP(C3401,СПРАВОЧНИК!B:D,2,0)</f>
        <v>США</v>
      </c>
      <c r="J3401" s="69" t="str">
        <f>VLOOKUP(C3401,СПРАВОЧНИК!B:D,3,0)</f>
        <v>ИНОМАРКИ</v>
      </c>
      <c r="K3401" s="69" t="str">
        <f>VLOOKUP(СВОД2023[[#This Row],[ФО]],СПРАВОЧНИК!H:P,2,0)</f>
        <v>Южный ФО</v>
      </c>
    </row>
    <row r="3402" spans="1:11" x14ac:dyDescent="0.2">
      <c r="A3402" t="s">
        <v>649</v>
      </c>
      <c r="B3402" t="s">
        <v>646</v>
      </c>
      <c r="C3402" s="1" t="s">
        <v>574</v>
      </c>
      <c r="D3402" s="1" t="s">
        <v>577</v>
      </c>
      <c r="E3402" s="2"/>
      <c r="F3402" s="3"/>
      <c r="G3402" s="2">
        <v>7</v>
      </c>
      <c r="H3402" s="3">
        <v>3</v>
      </c>
      <c r="I3402" s="69" t="str">
        <f>VLOOKUP(C3402,СПРАВОЧНИК!B:D,2,0)</f>
        <v>США</v>
      </c>
      <c r="J3402" s="69" t="str">
        <f>VLOOKUP(C3402,СПРАВОЧНИК!B:D,3,0)</f>
        <v>ИНОМАРКИ</v>
      </c>
      <c r="K3402" s="69" t="str">
        <f>VLOOKUP(СВОД2023[[#This Row],[ФО]],СПРАВОЧНИК!H:P,2,0)</f>
        <v>Южный ФО</v>
      </c>
    </row>
    <row r="3403" spans="1:11" x14ac:dyDescent="0.2">
      <c r="A3403" t="s">
        <v>649</v>
      </c>
      <c r="B3403" t="s">
        <v>646</v>
      </c>
      <c r="C3403" s="1" t="s">
        <v>574</v>
      </c>
      <c r="D3403" s="1" t="s">
        <v>578</v>
      </c>
      <c r="E3403" s="2">
        <v>3</v>
      </c>
      <c r="F3403" s="3">
        <v>2</v>
      </c>
      <c r="G3403" s="2">
        <v>21</v>
      </c>
      <c r="H3403" s="3">
        <v>21</v>
      </c>
      <c r="I3403" s="69" t="str">
        <f>VLOOKUP(C3403,СПРАВОЧНИК!B:D,2,0)</f>
        <v>США</v>
      </c>
      <c r="J3403" s="69" t="str">
        <f>VLOOKUP(C3403,СПРАВОЧНИК!B:D,3,0)</f>
        <v>ИНОМАРКИ</v>
      </c>
      <c r="K3403" s="69" t="str">
        <f>VLOOKUP(СВОД2023[[#This Row],[ФО]],СПРАВОЧНИК!H:P,2,0)</f>
        <v>Южный ФО</v>
      </c>
    </row>
    <row r="3404" spans="1:11" x14ac:dyDescent="0.2">
      <c r="A3404" t="s">
        <v>649</v>
      </c>
      <c r="B3404" t="s">
        <v>646</v>
      </c>
      <c r="C3404" s="1" t="s">
        <v>579</v>
      </c>
      <c r="D3404" s="1" t="s">
        <v>580</v>
      </c>
      <c r="E3404" s="2"/>
      <c r="F3404" s="3">
        <v>1</v>
      </c>
      <c r="G3404" s="2">
        <v>3</v>
      </c>
      <c r="H3404" s="3">
        <v>6</v>
      </c>
      <c r="I3404" s="69" t="str">
        <f>VLOOKUP(C3404,СПРАВОЧНИК!B:D,2,0)</f>
        <v>ЯПОНИЯ</v>
      </c>
      <c r="J3404" s="69" t="str">
        <f>VLOOKUP(C3404,СПРАВОЧНИК!B:D,3,0)</f>
        <v>ИНОМАРКИ</v>
      </c>
      <c r="K3404" s="69" t="str">
        <f>VLOOKUP(СВОД2023[[#This Row],[ФО]],СПРАВОЧНИК!H:P,2,0)</f>
        <v>Южный ФО</v>
      </c>
    </row>
    <row r="3405" spans="1:11" x14ac:dyDescent="0.2">
      <c r="A3405" t="s">
        <v>649</v>
      </c>
      <c r="B3405" t="s">
        <v>646</v>
      </c>
      <c r="C3405" s="1" t="s">
        <v>579</v>
      </c>
      <c r="D3405" s="1" t="s">
        <v>581</v>
      </c>
      <c r="E3405" s="2">
        <v>24</v>
      </c>
      <c r="F3405" s="3"/>
      <c r="G3405" s="2">
        <v>101</v>
      </c>
      <c r="H3405" s="3"/>
      <c r="I3405" s="69" t="str">
        <f>VLOOKUP(C3405,СПРАВОЧНИК!B:D,2,0)</f>
        <v>ЯПОНИЯ</v>
      </c>
      <c r="J3405" s="69" t="str">
        <f>VLOOKUP(C3405,СПРАВОЧНИК!B:D,3,0)</f>
        <v>ИНОМАРКИ</v>
      </c>
      <c r="K3405" s="69" t="str">
        <f>VLOOKUP(СВОД2023[[#This Row],[ФО]],СПРАВОЧНИК!H:P,2,0)</f>
        <v>Южный ФО</v>
      </c>
    </row>
    <row r="3406" spans="1:11" x14ac:dyDescent="0.2">
      <c r="A3406" t="s">
        <v>649</v>
      </c>
      <c r="B3406" t="s">
        <v>646</v>
      </c>
      <c r="C3406" s="1" t="s">
        <v>579</v>
      </c>
      <c r="D3406" s="1" t="s">
        <v>582</v>
      </c>
      <c r="E3406" s="2">
        <v>66</v>
      </c>
      <c r="F3406" s="3">
        <v>28</v>
      </c>
      <c r="G3406" s="2">
        <v>270</v>
      </c>
      <c r="H3406" s="3">
        <v>577</v>
      </c>
      <c r="I3406" s="69" t="str">
        <f>VLOOKUP(C3406,СПРАВОЧНИК!B:D,2,0)</f>
        <v>ЯПОНИЯ</v>
      </c>
      <c r="J3406" s="69" t="str">
        <f>VLOOKUP(C3406,СПРАВОЧНИК!B:D,3,0)</f>
        <v>ИНОМАРКИ</v>
      </c>
      <c r="K3406" s="69" t="str">
        <f>VLOOKUP(СВОД2023[[#This Row],[ФО]],СПРАВОЧНИК!H:P,2,0)</f>
        <v>Южный ФО</v>
      </c>
    </row>
    <row r="3407" spans="1:11" x14ac:dyDescent="0.2">
      <c r="A3407" t="s">
        <v>649</v>
      </c>
      <c r="B3407" t="s">
        <v>646</v>
      </c>
      <c r="C3407" s="1" t="s">
        <v>579</v>
      </c>
      <c r="D3407" s="1" t="s">
        <v>583</v>
      </c>
      <c r="E3407" s="2">
        <v>5</v>
      </c>
      <c r="F3407" s="3">
        <v>1</v>
      </c>
      <c r="G3407" s="2">
        <v>18</v>
      </c>
      <c r="H3407" s="3">
        <v>10</v>
      </c>
      <c r="I3407" s="69" t="str">
        <f>VLOOKUP(C3407,СПРАВОЧНИК!B:D,2,0)</f>
        <v>ЯПОНИЯ</v>
      </c>
      <c r="J3407" s="69" t="str">
        <f>VLOOKUP(C3407,СПРАВОЧНИК!B:D,3,0)</f>
        <v>ИНОМАРКИ</v>
      </c>
      <c r="K3407" s="69" t="str">
        <f>VLOOKUP(СВОД2023[[#This Row],[ФО]],СПРАВОЧНИК!H:P,2,0)</f>
        <v>Южный ФО</v>
      </c>
    </row>
    <row r="3408" spans="1:11" x14ac:dyDescent="0.2">
      <c r="A3408" t="s">
        <v>649</v>
      </c>
      <c r="B3408" t="s">
        <v>646</v>
      </c>
      <c r="C3408" s="1" t="s">
        <v>579</v>
      </c>
      <c r="D3408" s="1" t="s">
        <v>584</v>
      </c>
      <c r="E3408" s="2">
        <v>24</v>
      </c>
      <c r="F3408" s="3">
        <v>1</v>
      </c>
      <c r="G3408" s="2">
        <v>76</v>
      </c>
      <c r="H3408" s="3">
        <v>5</v>
      </c>
      <c r="I3408" s="69" t="str">
        <f>VLOOKUP(C3408,СПРАВОЧНИК!B:D,2,0)</f>
        <v>ЯПОНИЯ</v>
      </c>
      <c r="J3408" s="69" t="str">
        <f>VLOOKUP(C3408,СПРАВОЧНИК!B:D,3,0)</f>
        <v>ИНОМАРКИ</v>
      </c>
      <c r="K3408" s="69" t="str">
        <f>VLOOKUP(СВОД2023[[#This Row],[ФО]],СПРАВОЧНИК!H:P,2,0)</f>
        <v>Южный ФО</v>
      </c>
    </row>
    <row r="3409" spans="1:11" x14ac:dyDescent="0.2">
      <c r="A3409" t="s">
        <v>649</v>
      </c>
      <c r="B3409" t="s">
        <v>646</v>
      </c>
      <c r="C3409" s="1" t="s">
        <v>579</v>
      </c>
      <c r="D3409" s="1" t="s">
        <v>585</v>
      </c>
      <c r="E3409" s="2">
        <v>4</v>
      </c>
      <c r="F3409" s="3">
        <v>2</v>
      </c>
      <c r="G3409" s="2">
        <v>13</v>
      </c>
      <c r="H3409" s="3">
        <v>4</v>
      </c>
      <c r="I3409" s="69" t="str">
        <f>VLOOKUP(C3409,СПРАВОЧНИК!B:D,2,0)</f>
        <v>ЯПОНИЯ</v>
      </c>
      <c r="J3409" s="69" t="str">
        <f>VLOOKUP(C3409,СПРАВОЧНИК!B:D,3,0)</f>
        <v>ИНОМАРКИ</v>
      </c>
      <c r="K3409" s="69" t="str">
        <f>VLOOKUP(СВОД2023[[#This Row],[ФО]],СПРАВОЧНИК!H:P,2,0)</f>
        <v>Южный ФО</v>
      </c>
    </row>
    <row r="3410" spans="1:11" x14ac:dyDescent="0.2">
      <c r="A3410" t="s">
        <v>649</v>
      </c>
      <c r="B3410" t="s">
        <v>646</v>
      </c>
      <c r="C3410" s="1" t="s">
        <v>579</v>
      </c>
      <c r="D3410" s="1" t="s">
        <v>586</v>
      </c>
      <c r="E3410" s="2">
        <v>4</v>
      </c>
      <c r="F3410" s="3">
        <v>6</v>
      </c>
      <c r="G3410" s="2">
        <v>29</v>
      </c>
      <c r="H3410" s="3">
        <v>55</v>
      </c>
      <c r="I3410" s="69" t="str">
        <f>VLOOKUP(C3410,СПРАВОЧНИК!B:D,2,0)</f>
        <v>ЯПОНИЯ</v>
      </c>
      <c r="J3410" s="69" t="str">
        <f>VLOOKUP(C3410,СПРАВОЧНИК!B:D,3,0)</f>
        <v>ИНОМАРКИ</v>
      </c>
      <c r="K3410" s="69" t="str">
        <f>VLOOKUP(СВОД2023[[#This Row],[ФО]],СПРАВОЧНИК!H:P,2,0)</f>
        <v>Южный ФО</v>
      </c>
    </row>
    <row r="3411" spans="1:11" x14ac:dyDescent="0.2">
      <c r="A3411" t="s">
        <v>649</v>
      </c>
      <c r="B3411" t="s">
        <v>646</v>
      </c>
      <c r="C3411" s="1" t="s">
        <v>579</v>
      </c>
      <c r="D3411" s="1" t="s">
        <v>587</v>
      </c>
      <c r="E3411" s="2">
        <v>1</v>
      </c>
      <c r="F3411" s="3"/>
      <c r="G3411" s="2">
        <v>9</v>
      </c>
      <c r="H3411" s="3"/>
      <c r="I3411" s="69" t="str">
        <f>VLOOKUP(C3411,СПРАВОЧНИК!B:D,2,0)</f>
        <v>ЯПОНИЯ</v>
      </c>
      <c r="J3411" s="69" t="str">
        <f>VLOOKUP(C3411,СПРАВОЧНИК!B:D,3,0)</f>
        <v>ИНОМАРКИ</v>
      </c>
      <c r="K3411" s="69" t="str">
        <f>VLOOKUP(СВОД2023[[#This Row],[ФО]],СПРАВОЧНИК!H:P,2,0)</f>
        <v>Южный ФО</v>
      </c>
    </row>
    <row r="3412" spans="1:11" x14ac:dyDescent="0.2">
      <c r="A3412" t="s">
        <v>649</v>
      </c>
      <c r="B3412" t="s">
        <v>646</v>
      </c>
      <c r="C3412" s="1" t="s">
        <v>579</v>
      </c>
      <c r="D3412" s="1" t="s">
        <v>588</v>
      </c>
      <c r="E3412" s="2"/>
      <c r="F3412" s="3"/>
      <c r="G3412" s="2">
        <v>1</v>
      </c>
      <c r="H3412" s="3"/>
      <c r="I3412" s="69" t="str">
        <f>VLOOKUP(C3412,СПРАВОЧНИК!B:D,2,0)</f>
        <v>ЯПОНИЯ</v>
      </c>
      <c r="J3412" s="69" t="str">
        <f>VLOOKUP(C3412,СПРАВОЧНИК!B:D,3,0)</f>
        <v>ИНОМАРКИ</v>
      </c>
      <c r="K3412" s="69" t="str">
        <f>VLOOKUP(СВОД2023[[#This Row],[ФО]],СПРАВОЧНИК!H:P,2,0)</f>
        <v>Южный ФО</v>
      </c>
    </row>
    <row r="3413" spans="1:11" x14ac:dyDescent="0.2">
      <c r="A3413" t="s">
        <v>649</v>
      </c>
      <c r="B3413" t="s">
        <v>646</v>
      </c>
      <c r="C3413" s="1" t="s">
        <v>579</v>
      </c>
      <c r="D3413" s="1" t="s">
        <v>589</v>
      </c>
      <c r="E3413" s="2">
        <v>1</v>
      </c>
      <c r="F3413" s="3"/>
      <c r="G3413" s="2">
        <v>3</v>
      </c>
      <c r="H3413" s="3"/>
      <c r="I3413" s="69" t="str">
        <f>VLOOKUP(C3413,СПРАВОЧНИК!B:D,2,0)</f>
        <v>ЯПОНИЯ</v>
      </c>
      <c r="J3413" s="69" t="str">
        <f>VLOOKUP(C3413,СПРАВОЧНИК!B:D,3,0)</f>
        <v>ИНОМАРКИ</v>
      </c>
      <c r="K3413" s="69" t="str">
        <f>VLOOKUP(СВОД2023[[#This Row],[ФО]],СПРАВОЧНИК!H:P,2,0)</f>
        <v>Южный ФО</v>
      </c>
    </row>
    <row r="3414" spans="1:11" x14ac:dyDescent="0.2">
      <c r="A3414" t="s">
        <v>649</v>
      </c>
      <c r="B3414" t="s">
        <v>646</v>
      </c>
      <c r="C3414" s="1" t="s">
        <v>579</v>
      </c>
      <c r="D3414" s="1" t="s">
        <v>590</v>
      </c>
      <c r="E3414" s="2">
        <v>9</v>
      </c>
      <c r="F3414" s="3"/>
      <c r="G3414" s="2">
        <v>41</v>
      </c>
      <c r="H3414" s="3">
        <v>12</v>
      </c>
      <c r="I3414" s="69" t="str">
        <f>VLOOKUP(C3414,СПРАВОЧНИК!B:D,2,0)</f>
        <v>ЯПОНИЯ</v>
      </c>
      <c r="J3414" s="69" t="str">
        <f>VLOOKUP(C3414,СПРАВОЧНИК!B:D,3,0)</f>
        <v>ИНОМАРКИ</v>
      </c>
      <c r="K3414" s="69" t="str">
        <f>VLOOKUP(СВОД2023[[#This Row],[ФО]],СПРАВОЧНИК!H:P,2,0)</f>
        <v>Южный ФО</v>
      </c>
    </row>
    <row r="3415" spans="1:11" x14ac:dyDescent="0.2">
      <c r="A3415" t="s">
        <v>649</v>
      </c>
      <c r="B3415" t="s">
        <v>646</v>
      </c>
      <c r="C3415" s="1" t="s">
        <v>579</v>
      </c>
      <c r="D3415" s="1" t="s">
        <v>591</v>
      </c>
      <c r="E3415" s="2">
        <v>24</v>
      </c>
      <c r="F3415" s="3">
        <v>5</v>
      </c>
      <c r="G3415" s="2">
        <v>109</v>
      </c>
      <c r="H3415" s="3">
        <v>78</v>
      </c>
      <c r="I3415" s="69" t="str">
        <f>VLOOKUP(C3415,СПРАВОЧНИК!B:D,2,0)</f>
        <v>ЯПОНИЯ</v>
      </c>
      <c r="J3415" s="69" t="str">
        <f>VLOOKUP(C3415,СПРАВОЧНИК!B:D,3,0)</f>
        <v>ИНОМАРКИ</v>
      </c>
      <c r="K3415" s="69" t="str">
        <f>VLOOKUP(СВОД2023[[#This Row],[ФО]],СПРАВОЧНИК!H:P,2,0)</f>
        <v>Южный ФО</v>
      </c>
    </row>
    <row r="3416" spans="1:11" x14ac:dyDescent="0.2">
      <c r="A3416" t="s">
        <v>649</v>
      </c>
      <c r="B3416" t="s">
        <v>646</v>
      </c>
      <c r="C3416" s="1" t="s">
        <v>579</v>
      </c>
      <c r="D3416" s="1" t="s">
        <v>592</v>
      </c>
      <c r="E3416" s="2">
        <v>13</v>
      </c>
      <c r="F3416" s="3">
        <v>15</v>
      </c>
      <c r="G3416" s="2">
        <v>128</v>
      </c>
      <c r="H3416" s="3">
        <v>191</v>
      </c>
      <c r="I3416" s="69" t="str">
        <f>VLOOKUP(C3416,СПРАВОЧНИК!B:D,2,0)</f>
        <v>ЯПОНИЯ</v>
      </c>
      <c r="J3416" s="69" t="str">
        <f>VLOOKUP(C3416,СПРАВОЧНИК!B:D,3,0)</f>
        <v>ИНОМАРКИ</v>
      </c>
      <c r="K3416" s="69" t="str">
        <f>VLOOKUP(СВОД2023[[#This Row],[ФО]],СПРАВОЧНИК!H:P,2,0)</f>
        <v>Южный ФО</v>
      </c>
    </row>
    <row r="3417" spans="1:11" x14ac:dyDescent="0.2">
      <c r="A3417" t="s">
        <v>649</v>
      </c>
      <c r="B3417" t="s">
        <v>646</v>
      </c>
      <c r="C3417" s="1" t="s">
        <v>579</v>
      </c>
      <c r="D3417" s="1" t="s">
        <v>593</v>
      </c>
      <c r="E3417" s="2"/>
      <c r="F3417" s="3">
        <v>3</v>
      </c>
      <c r="G3417" s="2">
        <v>2</v>
      </c>
      <c r="H3417" s="3">
        <v>6</v>
      </c>
      <c r="I3417" s="69" t="str">
        <f>VLOOKUP(C3417,СПРАВОЧНИК!B:D,2,0)</f>
        <v>ЯПОНИЯ</v>
      </c>
      <c r="J3417" s="69" t="str">
        <f>VLOOKUP(C3417,СПРАВОЧНИК!B:D,3,0)</f>
        <v>ИНОМАРКИ</v>
      </c>
      <c r="K3417" s="69" t="str">
        <f>VLOOKUP(СВОД2023[[#This Row],[ФО]],СПРАВОЧНИК!H:P,2,0)</f>
        <v>Южный ФО</v>
      </c>
    </row>
    <row r="3418" spans="1:11" x14ac:dyDescent="0.2">
      <c r="A3418" t="s">
        <v>649</v>
      </c>
      <c r="B3418" t="s">
        <v>646</v>
      </c>
      <c r="C3418" s="1" t="s">
        <v>579</v>
      </c>
      <c r="D3418" s="1" t="s">
        <v>594</v>
      </c>
      <c r="E3418" s="2">
        <v>1</v>
      </c>
      <c r="F3418" s="3"/>
      <c r="G3418" s="2">
        <v>1</v>
      </c>
      <c r="H3418" s="3"/>
      <c r="I3418" s="69" t="str">
        <f>VLOOKUP(C3418,СПРАВОЧНИК!B:D,2,0)</f>
        <v>ЯПОНИЯ</v>
      </c>
      <c r="J3418" s="69" t="str">
        <f>VLOOKUP(C3418,СПРАВОЧНИК!B:D,3,0)</f>
        <v>ИНОМАРКИ</v>
      </c>
      <c r="K3418" s="69" t="str">
        <f>VLOOKUP(СВОД2023[[#This Row],[ФО]],СПРАВОЧНИК!H:P,2,0)</f>
        <v>Южный ФО</v>
      </c>
    </row>
    <row r="3419" spans="1:11" x14ac:dyDescent="0.2">
      <c r="A3419" t="s">
        <v>649</v>
      </c>
      <c r="B3419" t="s">
        <v>646</v>
      </c>
      <c r="C3419" s="1" t="s">
        <v>579</v>
      </c>
      <c r="D3419" s="1" t="s">
        <v>595</v>
      </c>
      <c r="E3419" s="2"/>
      <c r="F3419" s="3"/>
      <c r="G3419" s="2"/>
      <c r="H3419" s="3">
        <v>1</v>
      </c>
      <c r="I3419" s="69" t="str">
        <f>VLOOKUP(C3419,СПРАВОЧНИК!B:D,2,0)</f>
        <v>ЯПОНИЯ</v>
      </c>
      <c r="J3419" s="69" t="str">
        <f>VLOOKUP(C3419,СПРАВОЧНИК!B:D,3,0)</f>
        <v>ИНОМАРКИ</v>
      </c>
      <c r="K3419" s="69" t="str">
        <f>VLOOKUP(СВОД2023[[#This Row],[ФО]],СПРАВОЧНИК!H:P,2,0)</f>
        <v>Южный ФО</v>
      </c>
    </row>
    <row r="3420" spans="1:11" x14ac:dyDescent="0.2">
      <c r="A3420" t="s">
        <v>649</v>
      </c>
      <c r="B3420" t="s">
        <v>646</v>
      </c>
      <c r="C3420" s="1" t="s">
        <v>579</v>
      </c>
      <c r="D3420" s="1" t="s">
        <v>596</v>
      </c>
      <c r="E3420" s="2"/>
      <c r="F3420" s="3"/>
      <c r="G3420" s="2"/>
      <c r="H3420" s="3">
        <v>1</v>
      </c>
      <c r="I3420" s="69" t="str">
        <f>VLOOKUP(C3420,СПРАВОЧНИК!B:D,2,0)</f>
        <v>ЯПОНИЯ</v>
      </c>
      <c r="J3420" s="69" t="str">
        <f>VLOOKUP(C3420,СПРАВОЧНИК!B:D,3,0)</f>
        <v>ИНОМАРКИ</v>
      </c>
      <c r="K3420" s="69" t="str">
        <f>VLOOKUP(СВОД2023[[#This Row],[ФО]],СПРАВОЧНИК!H:P,2,0)</f>
        <v>Южный ФО</v>
      </c>
    </row>
    <row r="3421" spans="1:11" x14ac:dyDescent="0.2">
      <c r="A3421" t="s">
        <v>649</v>
      </c>
      <c r="B3421" t="s">
        <v>646</v>
      </c>
      <c r="C3421" s="1" t="s">
        <v>579</v>
      </c>
      <c r="D3421" s="1" t="s">
        <v>597</v>
      </c>
      <c r="E3421" s="2"/>
      <c r="F3421" s="3"/>
      <c r="G3421" s="2"/>
      <c r="H3421" s="3">
        <v>1</v>
      </c>
      <c r="I3421" s="69" t="str">
        <f>VLOOKUP(C3421,СПРАВОЧНИК!B:D,2,0)</f>
        <v>ЯПОНИЯ</v>
      </c>
      <c r="J3421" s="69" t="str">
        <f>VLOOKUP(C3421,СПРАВОЧНИК!B:D,3,0)</f>
        <v>ИНОМАРКИ</v>
      </c>
      <c r="K3421" s="69" t="str">
        <f>VLOOKUP(СВОД2023[[#This Row],[ФО]],СПРАВОЧНИК!H:P,2,0)</f>
        <v>Южный ФО</v>
      </c>
    </row>
    <row r="3422" spans="1:11" x14ac:dyDescent="0.2">
      <c r="A3422" t="s">
        <v>649</v>
      </c>
      <c r="B3422" t="s">
        <v>646</v>
      </c>
      <c r="C3422" s="1" t="s">
        <v>579</v>
      </c>
      <c r="D3422" s="1" t="s">
        <v>598</v>
      </c>
      <c r="E3422" s="2">
        <v>80</v>
      </c>
      <c r="F3422" s="3">
        <v>28</v>
      </c>
      <c r="G3422" s="2">
        <v>326</v>
      </c>
      <c r="H3422" s="3">
        <v>616</v>
      </c>
      <c r="I3422" s="69" t="str">
        <f>VLOOKUP(C3422,СПРАВОЧНИК!B:D,2,0)</f>
        <v>ЯПОНИЯ</v>
      </c>
      <c r="J3422" s="69" t="str">
        <f>VLOOKUP(C3422,СПРАВОЧНИК!B:D,3,0)</f>
        <v>ИНОМАРКИ</v>
      </c>
      <c r="K3422" s="69" t="str">
        <f>VLOOKUP(СВОД2023[[#This Row],[ФО]],СПРАВОЧНИК!H:P,2,0)</f>
        <v>Южный ФО</v>
      </c>
    </row>
    <row r="3423" spans="1:11" x14ac:dyDescent="0.2">
      <c r="A3423" t="s">
        <v>649</v>
      </c>
      <c r="B3423" t="s">
        <v>646</v>
      </c>
      <c r="C3423" s="1" t="s">
        <v>579</v>
      </c>
      <c r="D3423" s="1" t="s">
        <v>599</v>
      </c>
      <c r="E3423" s="2"/>
      <c r="F3423" s="3"/>
      <c r="G3423" s="2">
        <v>1</v>
      </c>
      <c r="H3423" s="3"/>
      <c r="I3423" s="69" t="str">
        <f>VLOOKUP(C3423,СПРАВОЧНИК!B:D,2,0)</f>
        <v>ЯПОНИЯ</v>
      </c>
      <c r="J3423" s="69" t="str">
        <f>VLOOKUP(C3423,СПРАВОЧНИК!B:D,3,0)</f>
        <v>ИНОМАРКИ</v>
      </c>
      <c r="K3423" s="69" t="str">
        <f>VLOOKUP(СВОД2023[[#This Row],[ФО]],СПРАВОЧНИК!H:P,2,0)</f>
        <v>Южный ФО</v>
      </c>
    </row>
    <row r="3424" spans="1:11" x14ac:dyDescent="0.2">
      <c r="A3424" t="s">
        <v>649</v>
      </c>
      <c r="B3424" t="s">
        <v>646</v>
      </c>
      <c r="C3424" s="1" t="s">
        <v>579</v>
      </c>
      <c r="D3424" s="1" t="s">
        <v>600</v>
      </c>
      <c r="E3424" s="2"/>
      <c r="F3424" s="3"/>
      <c r="G3424" s="2">
        <v>1</v>
      </c>
      <c r="H3424" s="3"/>
      <c r="I3424" s="69" t="str">
        <f>VLOOKUP(C3424,СПРАВОЧНИК!B:D,2,0)</f>
        <v>ЯПОНИЯ</v>
      </c>
      <c r="J3424" s="69" t="str">
        <f>VLOOKUP(C3424,СПРАВОЧНИК!B:D,3,0)</f>
        <v>ИНОМАРКИ</v>
      </c>
      <c r="K3424" s="69" t="str">
        <f>VLOOKUP(СВОД2023[[#This Row],[ФО]],СПРАВОЧНИК!H:P,2,0)</f>
        <v>Южный ФО</v>
      </c>
    </row>
    <row r="3425" spans="1:11" x14ac:dyDescent="0.2">
      <c r="A3425" t="s">
        <v>649</v>
      </c>
      <c r="B3425" t="s">
        <v>646</v>
      </c>
      <c r="C3425" s="1" t="s">
        <v>579</v>
      </c>
      <c r="D3425" s="1" t="s">
        <v>601</v>
      </c>
      <c r="E3425" s="2">
        <v>1</v>
      </c>
      <c r="F3425" s="3"/>
      <c r="G3425" s="2">
        <v>19</v>
      </c>
      <c r="H3425" s="3"/>
      <c r="I3425" s="69" t="str">
        <f>VLOOKUP(C3425,СПРАВОЧНИК!B:D,2,0)</f>
        <v>ЯПОНИЯ</v>
      </c>
      <c r="J3425" s="69" t="str">
        <f>VLOOKUP(C3425,СПРАВОЧНИК!B:D,3,0)</f>
        <v>ИНОМАРКИ</v>
      </c>
      <c r="K3425" s="69" t="str">
        <f>VLOOKUP(СВОД2023[[#This Row],[ФО]],СПРАВОЧНИК!H:P,2,0)</f>
        <v>Южный ФО</v>
      </c>
    </row>
    <row r="3426" spans="1:11" x14ac:dyDescent="0.2">
      <c r="A3426" t="s">
        <v>649</v>
      </c>
      <c r="B3426" t="s">
        <v>646</v>
      </c>
      <c r="C3426" s="1" t="s">
        <v>579</v>
      </c>
      <c r="D3426" s="1" t="s">
        <v>602</v>
      </c>
      <c r="E3426" s="2">
        <v>4</v>
      </c>
      <c r="F3426" s="3"/>
      <c r="G3426" s="2">
        <v>6</v>
      </c>
      <c r="H3426" s="3">
        <v>2</v>
      </c>
      <c r="I3426" s="69" t="str">
        <f>VLOOKUP(C3426,СПРАВОЧНИК!B:D,2,0)</f>
        <v>ЯПОНИЯ</v>
      </c>
      <c r="J3426" s="69" t="str">
        <f>VLOOKUP(C3426,СПРАВОЧНИК!B:D,3,0)</f>
        <v>ИНОМАРКИ</v>
      </c>
      <c r="K3426" s="69" t="str">
        <f>VLOOKUP(СВОД2023[[#This Row],[ФО]],СПРАВОЧНИК!H:P,2,0)</f>
        <v>Южный ФО</v>
      </c>
    </row>
    <row r="3427" spans="1:11" x14ac:dyDescent="0.2">
      <c r="A3427" t="s">
        <v>649</v>
      </c>
      <c r="B3427" t="s">
        <v>646</v>
      </c>
      <c r="C3427" s="1" t="s">
        <v>579</v>
      </c>
      <c r="D3427" s="1" t="s">
        <v>603</v>
      </c>
      <c r="E3427" s="2">
        <v>2</v>
      </c>
      <c r="F3427" s="3"/>
      <c r="G3427" s="2">
        <v>6</v>
      </c>
      <c r="H3427" s="3">
        <v>2</v>
      </c>
      <c r="I3427" s="69" t="str">
        <f>VLOOKUP(C3427,СПРАВОЧНИК!B:D,2,0)</f>
        <v>ЯПОНИЯ</v>
      </c>
      <c r="J3427" s="69" t="str">
        <f>VLOOKUP(C3427,СПРАВОЧНИК!B:D,3,0)</f>
        <v>ИНОМАРКИ</v>
      </c>
      <c r="K3427" s="69" t="str">
        <f>VLOOKUP(СВОД2023[[#This Row],[ФО]],СПРАВОЧНИК!H:P,2,0)</f>
        <v>Южный ФО</v>
      </c>
    </row>
    <row r="3428" spans="1:11" x14ac:dyDescent="0.2">
      <c r="A3428" t="s">
        <v>649</v>
      </c>
      <c r="B3428" t="s">
        <v>646</v>
      </c>
      <c r="C3428" s="1" t="s">
        <v>579</v>
      </c>
      <c r="D3428" s="1" t="s">
        <v>604</v>
      </c>
      <c r="E3428" s="2"/>
      <c r="F3428" s="3"/>
      <c r="G3428" s="2"/>
      <c r="H3428" s="3">
        <v>1</v>
      </c>
      <c r="I3428" s="69" t="str">
        <f>VLOOKUP(C3428,СПРАВОЧНИК!B:D,2,0)</f>
        <v>ЯПОНИЯ</v>
      </c>
      <c r="J3428" s="69" t="str">
        <f>VLOOKUP(C3428,СПРАВОЧНИК!B:D,3,0)</f>
        <v>ИНОМАРКИ</v>
      </c>
      <c r="K3428" s="69" t="str">
        <f>VLOOKUP(СВОД2023[[#This Row],[ФО]],СПРАВОЧНИК!H:P,2,0)</f>
        <v>Южный ФО</v>
      </c>
    </row>
    <row r="3429" spans="1:11" x14ac:dyDescent="0.2">
      <c r="A3429" t="s">
        <v>649</v>
      </c>
      <c r="B3429" t="s">
        <v>646</v>
      </c>
      <c r="C3429" s="1" t="s">
        <v>579</v>
      </c>
      <c r="D3429" s="1" t="s">
        <v>605</v>
      </c>
      <c r="E3429" s="2"/>
      <c r="F3429" s="3"/>
      <c r="G3429" s="2">
        <v>1</v>
      </c>
      <c r="H3429" s="3"/>
      <c r="I3429" s="69" t="str">
        <f>VLOOKUP(C3429,СПРАВОЧНИК!B:D,2,0)</f>
        <v>ЯПОНИЯ</v>
      </c>
      <c r="J3429" s="69" t="str">
        <f>VLOOKUP(C3429,СПРАВОЧНИК!B:D,3,0)</f>
        <v>ИНОМАРКИ</v>
      </c>
      <c r="K3429" s="69" t="str">
        <f>VLOOKUP(СВОД2023[[#This Row],[ФО]],СПРАВОЧНИК!H:P,2,0)</f>
        <v>Южный ФО</v>
      </c>
    </row>
    <row r="3430" spans="1:11" x14ac:dyDescent="0.2">
      <c r="A3430" t="s">
        <v>649</v>
      </c>
      <c r="B3430" t="s">
        <v>646</v>
      </c>
      <c r="C3430" s="1" t="s">
        <v>579</v>
      </c>
      <c r="D3430" s="1" t="s">
        <v>686</v>
      </c>
      <c r="E3430" s="2">
        <v>1</v>
      </c>
      <c r="F3430" s="3"/>
      <c r="G3430" s="2">
        <v>1</v>
      </c>
      <c r="H3430" s="3"/>
      <c r="I3430" s="69" t="str">
        <f>VLOOKUP(C3430,СПРАВОЧНИК!B:D,2,0)</f>
        <v>ЯПОНИЯ</v>
      </c>
      <c r="J3430" s="69" t="str">
        <f>VLOOKUP(C3430,СПРАВОЧНИК!B:D,3,0)</f>
        <v>ИНОМАРКИ</v>
      </c>
      <c r="K3430" s="69" t="str">
        <f>VLOOKUP(СВОД2023[[#This Row],[ФО]],СПРАВОЧНИК!H:P,2,0)</f>
        <v>Южный ФО</v>
      </c>
    </row>
    <row r="3431" spans="1:11" x14ac:dyDescent="0.2">
      <c r="A3431" t="s">
        <v>649</v>
      </c>
      <c r="B3431" t="s">
        <v>646</v>
      </c>
      <c r="C3431" s="1" t="s">
        <v>579</v>
      </c>
      <c r="D3431" s="1" t="s">
        <v>606</v>
      </c>
      <c r="E3431" s="2">
        <v>1</v>
      </c>
      <c r="F3431" s="3"/>
      <c r="G3431" s="2">
        <v>2</v>
      </c>
      <c r="H3431" s="3"/>
      <c r="I3431" s="69" t="str">
        <f>VLOOKUP(C3431,СПРАВОЧНИК!B:D,2,0)</f>
        <v>ЯПОНИЯ</v>
      </c>
      <c r="J3431" s="69" t="str">
        <f>VLOOKUP(C3431,СПРАВОЧНИК!B:D,3,0)</f>
        <v>ИНОМАРКИ</v>
      </c>
      <c r="K3431" s="69" t="str">
        <f>VLOOKUP(СВОД2023[[#This Row],[ФО]],СПРАВОЧНИК!H:P,2,0)</f>
        <v>Южный ФО</v>
      </c>
    </row>
    <row r="3432" spans="1:11" x14ac:dyDescent="0.2">
      <c r="A3432" t="s">
        <v>649</v>
      </c>
      <c r="B3432" t="s">
        <v>646</v>
      </c>
      <c r="C3432" s="1" t="s">
        <v>579</v>
      </c>
      <c r="D3432" s="1" t="s">
        <v>607</v>
      </c>
      <c r="E3432" s="2"/>
      <c r="F3432" s="3"/>
      <c r="G3432" s="2">
        <v>5</v>
      </c>
      <c r="H3432" s="3">
        <v>1</v>
      </c>
      <c r="I3432" s="69" t="str">
        <f>VLOOKUP(C3432,СПРАВОЧНИК!B:D,2,0)</f>
        <v>ЯПОНИЯ</v>
      </c>
      <c r="J3432" s="69" t="str">
        <f>VLOOKUP(C3432,СПРАВОЧНИК!B:D,3,0)</f>
        <v>ИНОМАРКИ</v>
      </c>
      <c r="K3432" s="69" t="str">
        <f>VLOOKUP(СВОД2023[[#This Row],[ФО]],СПРАВОЧНИК!H:P,2,0)</f>
        <v>Южный ФО</v>
      </c>
    </row>
    <row r="3433" spans="1:11" x14ac:dyDescent="0.2">
      <c r="A3433" t="s">
        <v>649</v>
      </c>
      <c r="B3433" t="s">
        <v>646</v>
      </c>
      <c r="C3433" s="1" t="s">
        <v>579</v>
      </c>
      <c r="D3433" s="1" t="s">
        <v>609</v>
      </c>
      <c r="E3433" s="2"/>
      <c r="F3433" s="3"/>
      <c r="G3433" s="2">
        <v>2</v>
      </c>
      <c r="H3433" s="3"/>
      <c r="I3433" s="69" t="str">
        <f>VLOOKUP(C3433,СПРАВОЧНИК!B:D,2,0)</f>
        <v>ЯПОНИЯ</v>
      </c>
      <c r="J3433" s="69" t="str">
        <f>VLOOKUP(C3433,СПРАВОЧНИК!B:D,3,0)</f>
        <v>ИНОМАРКИ</v>
      </c>
      <c r="K3433" s="69" t="str">
        <f>VLOOKUP(СВОД2023[[#This Row],[ФО]],СПРАВОЧНИК!H:P,2,0)</f>
        <v>Южный ФО</v>
      </c>
    </row>
    <row r="3434" spans="1:11" x14ac:dyDescent="0.2">
      <c r="A3434" t="s">
        <v>649</v>
      </c>
      <c r="B3434" t="s">
        <v>646</v>
      </c>
      <c r="C3434" s="1" t="s">
        <v>610</v>
      </c>
      <c r="D3434" s="1" t="s">
        <v>611</v>
      </c>
      <c r="E3434" s="2">
        <v>4</v>
      </c>
      <c r="F3434" s="3">
        <v>4</v>
      </c>
      <c r="G3434" s="2">
        <v>19</v>
      </c>
      <c r="H3434" s="3">
        <v>6</v>
      </c>
      <c r="I3434" s="69" t="str">
        <f>VLOOKUP(C3434,СПРАВОЧНИК!B:D,2,0)</f>
        <v>РОССИЯ</v>
      </c>
      <c r="J3434" s="69" t="str">
        <f>VLOOKUP(C3434,СПРАВОЧНИК!B:D,3,0)</f>
        <v>ОТЕЧЕСТВЕННЫЕ</v>
      </c>
      <c r="K3434" s="69" t="str">
        <f>VLOOKUP(СВОД2023[[#This Row],[ФО]],СПРАВОЧНИК!H:P,2,0)</f>
        <v>Южный ФО</v>
      </c>
    </row>
    <row r="3435" spans="1:11" x14ac:dyDescent="0.2">
      <c r="A3435" t="s">
        <v>649</v>
      </c>
      <c r="B3435" t="s">
        <v>646</v>
      </c>
      <c r="C3435" s="1" t="s">
        <v>610</v>
      </c>
      <c r="D3435" s="1" t="s">
        <v>612</v>
      </c>
      <c r="E3435" s="2">
        <v>69</v>
      </c>
      <c r="F3435" s="3">
        <v>6</v>
      </c>
      <c r="G3435" s="2">
        <v>448</v>
      </c>
      <c r="H3435" s="3">
        <v>227</v>
      </c>
      <c r="I3435" s="69" t="str">
        <f>VLOOKUP(C3435,СПРАВОЧНИК!B:D,2,0)</f>
        <v>РОССИЯ</v>
      </c>
      <c r="J3435" s="69" t="str">
        <f>VLOOKUP(C3435,СПРАВОЧНИК!B:D,3,0)</f>
        <v>ОТЕЧЕСТВЕННЫЕ</v>
      </c>
      <c r="K3435" s="69" t="str">
        <f>VLOOKUP(СВОД2023[[#This Row],[ФО]],СПРАВОЧНИК!H:P,2,0)</f>
        <v>Южный ФО</v>
      </c>
    </row>
    <row r="3436" spans="1:11" x14ac:dyDescent="0.2">
      <c r="A3436" t="s">
        <v>649</v>
      </c>
      <c r="B3436" t="s">
        <v>646</v>
      </c>
      <c r="C3436" s="1" t="s">
        <v>614</v>
      </c>
      <c r="D3436" s="1" t="s">
        <v>1028</v>
      </c>
      <c r="E3436" s="2">
        <v>2</v>
      </c>
      <c r="F3436" s="3"/>
      <c r="G3436" s="2">
        <v>2</v>
      </c>
      <c r="H3436" s="3"/>
      <c r="I3436" s="69" t="str">
        <f>VLOOKUP(C3436,СПРАВОЧНИК!B:D,2,0)</f>
        <v>ЕВРОПА</v>
      </c>
      <c r="J3436" s="69" t="str">
        <f>VLOOKUP(C3436,СПРАВОЧНИК!B:D,3,0)</f>
        <v>ИНОМАРКИ</v>
      </c>
      <c r="K3436" s="69" t="str">
        <f>VLOOKUP(СВОД2023[[#This Row],[ФО]],СПРАВОЧНИК!H:P,2,0)</f>
        <v>Южный ФО</v>
      </c>
    </row>
    <row r="3437" spans="1:11" x14ac:dyDescent="0.2">
      <c r="A3437" t="s">
        <v>649</v>
      </c>
      <c r="B3437" t="s">
        <v>646</v>
      </c>
      <c r="C3437" s="1" t="s">
        <v>614</v>
      </c>
      <c r="D3437" s="1" t="s">
        <v>980</v>
      </c>
      <c r="E3437" s="2">
        <v>10</v>
      </c>
      <c r="F3437" s="3"/>
      <c r="G3437" s="2">
        <v>24</v>
      </c>
      <c r="H3437" s="3"/>
      <c r="I3437" s="69" t="str">
        <f>VLOOKUP(C3437,СПРАВОЧНИК!B:D,2,0)</f>
        <v>ЕВРОПА</v>
      </c>
      <c r="J3437" s="69" t="str">
        <f>VLOOKUP(C3437,СПРАВОЧНИК!B:D,3,0)</f>
        <v>ИНОМАРКИ</v>
      </c>
      <c r="K3437" s="69" t="str">
        <f>VLOOKUP(СВОД2023[[#This Row],[ФО]],СПРАВОЧНИК!H:P,2,0)</f>
        <v>Южный ФО</v>
      </c>
    </row>
    <row r="3438" spans="1:11" x14ac:dyDescent="0.2">
      <c r="A3438" t="s">
        <v>649</v>
      </c>
      <c r="B3438" t="s">
        <v>646</v>
      </c>
      <c r="C3438" s="1" t="s">
        <v>614</v>
      </c>
      <c r="D3438" s="1" t="s">
        <v>1030</v>
      </c>
      <c r="E3438" s="2"/>
      <c r="F3438" s="3"/>
      <c r="G3438" s="2">
        <v>1</v>
      </c>
      <c r="H3438" s="3"/>
      <c r="I3438" s="69" t="str">
        <f>VLOOKUP(C3438,СПРАВОЧНИК!B:D,2,0)</f>
        <v>ЕВРОПА</v>
      </c>
      <c r="J3438" s="69" t="str">
        <f>VLOOKUP(C3438,СПРАВОЧНИК!B:D,3,0)</f>
        <v>ИНОМАРКИ</v>
      </c>
      <c r="K3438" s="69" t="str">
        <f>VLOOKUP(СВОД2023[[#This Row],[ФО]],СПРАВОЧНИК!H:P,2,0)</f>
        <v>Южный ФО</v>
      </c>
    </row>
    <row r="3439" spans="1:11" x14ac:dyDescent="0.2">
      <c r="A3439" t="s">
        <v>649</v>
      </c>
      <c r="B3439" t="s">
        <v>646</v>
      </c>
      <c r="C3439" s="1" t="s">
        <v>614</v>
      </c>
      <c r="D3439" s="1" t="s">
        <v>1031</v>
      </c>
      <c r="E3439" s="2">
        <v>1</v>
      </c>
      <c r="F3439" s="3">
        <v>2</v>
      </c>
      <c r="G3439" s="2">
        <v>1</v>
      </c>
      <c r="H3439" s="3">
        <v>4</v>
      </c>
      <c r="I3439" s="69" t="str">
        <f>VLOOKUP(C3439,СПРАВОЧНИК!B:D,2,0)</f>
        <v>ЕВРОПА</v>
      </c>
      <c r="J3439" s="69" t="str">
        <f>VLOOKUP(C3439,СПРАВОЧНИК!B:D,3,0)</f>
        <v>ИНОМАРКИ</v>
      </c>
      <c r="K3439" s="69" t="str">
        <f>VLOOKUP(СВОД2023[[#This Row],[ФО]],СПРАВОЧНИК!H:P,2,0)</f>
        <v>Южный ФО</v>
      </c>
    </row>
    <row r="3440" spans="1:11" x14ac:dyDescent="0.2">
      <c r="A3440" t="s">
        <v>649</v>
      </c>
      <c r="B3440" t="s">
        <v>646</v>
      </c>
      <c r="C3440" s="1" t="s">
        <v>614</v>
      </c>
      <c r="D3440" s="1" t="s">
        <v>1032</v>
      </c>
      <c r="E3440" s="2"/>
      <c r="F3440" s="3"/>
      <c r="G3440" s="2">
        <v>3</v>
      </c>
      <c r="H3440" s="3"/>
      <c r="I3440" s="69" t="str">
        <f>VLOOKUP(C3440,СПРАВОЧНИК!B:D,2,0)</f>
        <v>ЕВРОПА</v>
      </c>
      <c r="J3440" s="69" t="str">
        <f>VLOOKUP(C3440,СПРАВОЧНИК!B:D,3,0)</f>
        <v>ИНОМАРКИ</v>
      </c>
      <c r="K3440" s="69" t="str">
        <f>VLOOKUP(СВОД2023[[#This Row],[ФО]],СПРАВОЧНИК!H:P,2,0)</f>
        <v>Южный ФО</v>
      </c>
    </row>
    <row r="3441" spans="1:11" x14ac:dyDescent="0.2">
      <c r="A3441" t="s">
        <v>649</v>
      </c>
      <c r="B3441" t="s">
        <v>646</v>
      </c>
      <c r="C3441" s="1" t="s">
        <v>614</v>
      </c>
      <c r="D3441" s="1" t="s">
        <v>981</v>
      </c>
      <c r="E3441" s="2">
        <v>29</v>
      </c>
      <c r="F3441" s="3">
        <v>3</v>
      </c>
      <c r="G3441" s="2">
        <v>181</v>
      </c>
      <c r="H3441" s="3">
        <v>3</v>
      </c>
      <c r="I3441" s="69" t="str">
        <f>VLOOKUP(C3441,СПРАВОЧНИК!B:D,2,0)</f>
        <v>ЕВРОПА</v>
      </c>
      <c r="J3441" s="69" t="str">
        <f>VLOOKUP(C3441,СПРАВОЧНИК!B:D,3,0)</f>
        <v>ИНОМАРКИ</v>
      </c>
      <c r="K3441" s="69" t="str">
        <f>VLOOKUP(СВОД2023[[#This Row],[ФО]],СПРАВОЧНИК!H:P,2,0)</f>
        <v>Южный ФО</v>
      </c>
    </row>
    <row r="3442" spans="1:11" x14ac:dyDescent="0.2">
      <c r="A3442" t="s">
        <v>649</v>
      </c>
      <c r="B3442" t="s">
        <v>646</v>
      </c>
      <c r="C3442" s="1" t="s">
        <v>614</v>
      </c>
      <c r="D3442" s="1" t="s">
        <v>982</v>
      </c>
      <c r="E3442" s="2">
        <v>14</v>
      </c>
      <c r="F3442" s="3">
        <v>1</v>
      </c>
      <c r="G3442" s="2">
        <v>56</v>
      </c>
      <c r="H3442" s="3">
        <v>1</v>
      </c>
      <c r="I3442" s="69" t="str">
        <f>VLOOKUP(C3442,СПРАВОЧНИК!B:D,2,0)</f>
        <v>ЕВРОПА</v>
      </c>
      <c r="J3442" s="69" t="str">
        <f>VLOOKUP(C3442,СПРАВОЧНИК!B:D,3,0)</f>
        <v>ИНОМАРКИ</v>
      </c>
      <c r="K3442" s="69" t="str">
        <f>VLOOKUP(СВОД2023[[#This Row],[ФО]],СПРАВОЧНИК!H:P,2,0)</f>
        <v>Южный ФО</v>
      </c>
    </row>
    <row r="3443" spans="1:11" x14ac:dyDescent="0.2">
      <c r="A3443" t="s">
        <v>649</v>
      </c>
      <c r="B3443" t="s">
        <v>646</v>
      </c>
      <c r="C3443" s="1" t="s">
        <v>614</v>
      </c>
      <c r="D3443" s="1" t="s">
        <v>1033</v>
      </c>
      <c r="E3443" s="2"/>
      <c r="F3443" s="3"/>
      <c r="G3443" s="2">
        <v>12</v>
      </c>
      <c r="H3443" s="3">
        <v>1</v>
      </c>
      <c r="I3443" s="69" t="str">
        <f>VLOOKUP(C3443,СПРАВОЧНИК!B:D,2,0)</f>
        <v>ЕВРОПА</v>
      </c>
      <c r="J3443" s="69" t="str">
        <f>VLOOKUP(C3443,СПРАВОЧНИК!B:D,3,0)</f>
        <v>ИНОМАРКИ</v>
      </c>
      <c r="K3443" s="69" t="str">
        <f>VLOOKUP(СВОД2023[[#This Row],[ФО]],СПРАВОЧНИК!H:P,2,0)</f>
        <v>Южный ФО</v>
      </c>
    </row>
    <row r="3444" spans="1:11" x14ac:dyDescent="0.2">
      <c r="A3444" t="s">
        <v>649</v>
      </c>
      <c r="B3444" t="s">
        <v>646</v>
      </c>
      <c r="C3444" s="1" t="s">
        <v>614</v>
      </c>
      <c r="D3444" s="1" t="s">
        <v>1034</v>
      </c>
      <c r="E3444" s="2"/>
      <c r="F3444" s="3"/>
      <c r="G3444" s="2">
        <v>3</v>
      </c>
      <c r="H3444" s="3">
        <v>2</v>
      </c>
      <c r="I3444" s="69" t="str">
        <f>VLOOKUP(C3444,СПРАВОЧНИК!B:D,2,0)</f>
        <v>ЕВРОПА</v>
      </c>
      <c r="J3444" s="69" t="str">
        <f>VLOOKUP(C3444,СПРАВОЧНИК!B:D,3,0)</f>
        <v>ИНОМАРКИ</v>
      </c>
      <c r="K3444" s="69" t="str">
        <f>VLOOKUP(СВОД2023[[#This Row],[ФО]],СПРАВОЧНИК!H:P,2,0)</f>
        <v>Южный ФО</v>
      </c>
    </row>
    <row r="3445" spans="1:11" x14ac:dyDescent="0.2">
      <c r="A3445" t="s">
        <v>649</v>
      </c>
      <c r="B3445" t="s">
        <v>646</v>
      </c>
      <c r="C3445" s="1" t="s">
        <v>614</v>
      </c>
      <c r="D3445" s="1" t="s">
        <v>983</v>
      </c>
      <c r="E3445" s="2">
        <v>51</v>
      </c>
      <c r="F3445" s="3">
        <v>84</v>
      </c>
      <c r="G3445" s="2">
        <v>205</v>
      </c>
      <c r="H3445" s="3">
        <v>859</v>
      </c>
      <c r="I3445" s="69" t="str">
        <f>VLOOKUP(C3445,СПРАВОЧНИК!B:D,2,0)</f>
        <v>ЕВРОПА</v>
      </c>
      <c r="J3445" s="69" t="str">
        <f>VLOOKUP(C3445,СПРАВОЧНИК!B:D,3,0)</f>
        <v>ИНОМАРКИ</v>
      </c>
      <c r="K3445" s="69" t="str">
        <f>VLOOKUP(СВОД2023[[#This Row],[ФО]],СПРАВОЧНИК!H:P,2,0)</f>
        <v>Южный ФО</v>
      </c>
    </row>
    <row r="3446" spans="1:11" x14ac:dyDescent="0.2">
      <c r="A3446" t="s">
        <v>649</v>
      </c>
      <c r="B3446" t="s">
        <v>646</v>
      </c>
      <c r="C3446" s="1" t="s">
        <v>614</v>
      </c>
      <c r="D3446" s="1" t="s">
        <v>984</v>
      </c>
      <c r="E3446" s="2">
        <v>1</v>
      </c>
      <c r="F3446" s="3"/>
      <c r="G3446" s="2">
        <v>2</v>
      </c>
      <c r="H3446" s="3">
        <v>50</v>
      </c>
      <c r="I3446" s="69" t="str">
        <f>VLOOKUP(C3446,СПРАВОЧНИК!B:D,2,0)</f>
        <v>ЕВРОПА</v>
      </c>
      <c r="J3446" s="69" t="str">
        <f>VLOOKUP(C3446,СПРАВОЧНИК!B:D,3,0)</f>
        <v>ИНОМАРКИ</v>
      </c>
      <c r="K3446" s="69" t="str">
        <f>VLOOKUP(СВОД2023[[#This Row],[ФО]],СПРАВОЧНИК!H:P,2,0)</f>
        <v>Южный ФО</v>
      </c>
    </row>
    <row r="3447" spans="1:11" x14ac:dyDescent="0.2">
      <c r="A3447" t="s">
        <v>649</v>
      </c>
      <c r="B3447" t="s">
        <v>646</v>
      </c>
      <c r="C3447" s="1" t="s">
        <v>614</v>
      </c>
      <c r="D3447" s="1" t="s">
        <v>985</v>
      </c>
      <c r="E3447" s="2">
        <v>9</v>
      </c>
      <c r="F3447" s="3">
        <v>8</v>
      </c>
      <c r="G3447" s="2">
        <v>42</v>
      </c>
      <c r="H3447" s="3">
        <v>321</v>
      </c>
      <c r="I3447" s="69" t="str">
        <f>VLOOKUP(C3447,СПРАВОЧНИК!B:D,2,0)</f>
        <v>ЕВРОПА</v>
      </c>
      <c r="J3447" s="69" t="str">
        <f>VLOOKUP(C3447,СПРАВОЧНИК!B:D,3,0)</f>
        <v>ИНОМАРКИ</v>
      </c>
      <c r="K3447" s="69" t="str">
        <f>VLOOKUP(СВОД2023[[#This Row],[ФО]],СПРАВОЧНИК!H:P,2,0)</f>
        <v>Южный ФО</v>
      </c>
    </row>
    <row r="3448" spans="1:11" x14ac:dyDescent="0.2">
      <c r="A3448" t="s">
        <v>649</v>
      </c>
      <c r="B3448" t="s">
        <v>646</v>
      </c>
      <c r="C3448" s="1" t="s">
        <v>614</v>
      </c>
      <c r="D3448" s="1" t="s">
        <v>986</v>
      </c>
      <c r="E3448" s="2"/>
      <c r="F3448" s="3">
        <v>3</v>
      </c>
      <c r="G3448" s="2">
        <v>13</v>
      </c>
      <c r="H3448" s="3">
        <v>56</v>
      </c>
      <c r="I3448" s="69" t="str">
        <f>VLOOKUP(C3448,СПРАВОЧНИК!B:D,2,0)</f>
        <v>ЕВРОПА</v>
      </c>
      <c r="J3448" s="69" t="str">
        <f>VLOOKUP(C3448,СПРАВОЧНИК!B:D,3,0)</f>
        <v>ИНОМАРКИ</v>
      </c>
      <c r="K3448" s="69" t="str">
        <f>VLOOKUP(СВОД2023[[#This Row],[ФО]],СПРАВОЧНИК!H:P,2,0)</f>
        <v>Южный ФО</v>
      </c>
    </row>
    <row r="3449" spans="1:11" x14ac:dyDescent="0.2">
      <c r="A3449" t="s">
        <v>649</v>
      </c>
      <c r="B3449" t="s">
        <v>646</v>
      </c>
      <c r="C3449" s="1" t="s">
        <v>614</v>
      </c>
      <c r="D3449" s="1" t="s">
        <v>1036</v>
      </c>
      <c r="E3449" s="2">
        <v>1</v>
      </c>
      <c r="F3449" s="3"/>
      <c r="G3449" s="2">
        <v>2</v>
      </c>
      <c r="H3449" s="3"/>
      <c r="I3449" s="69" t="str">
        <f>VLOOKUP(C3449,СПРАВОЧНИК!B:D,2,0)</f>
        <v>ЕВРОПА</v>
      </c>
      <c r="J3449" s="69" t="str">
        <f>VLOOKUP(C3449,СПРАВОЧНИК!B:D,3,0)</f>
        <v>ИНОМАРКИ</v>
      </c>
      <c r="K3449" s="69" t="str">
        <f>VLOOKUP(СВОД2023[[#This Row],[ФО]],СПРАВОЧНИК!H:P,2,0)</f>
        <v>Южный ФО</v>
      </c>
    </row>
    <row r="3450" spans="1:11" x14ac:dyDescent="0.2">
      <c r="A3450" t="s">
        <v>649</v>
      </c>
      <c r="B3450" t="s">
        <v>646</v>
      </c>
      <c r="C3450" s="1" t="s">
        <v>614</v>
      </c>
      <c r="D3450" s="1" t="s">
        <v>1037</v>
      </c>
      <c r="E3450" s="2"/>
      <c r="F3450" s="3"/>
      <c r="G3450" s="2">
        <v>1</v>
      </c>
      <c r="H3450" s="3"/>
      <c r="I3450" s="69" t="str">
        <f>VLOOKUP(C3450,СПРАВОЧНИК!B:D,2,0)</f>
        <v>ЕВРОПА</v>
      </c>
      <c r="J3450" s="69" t="str">
        <f>VLOOKUP(C3450,СПРАВОЧНИК!B:D,3,0)</f>
        <v>ИНОМАРКИ</v>
      </c>
      <c r="K3450" s="69" t="str">
        <f>VLOOKUP(СВОД2023[[#This Row],[ФО]],СПРАВОЧНИК!H:P,2,0)</f>
        <v>Южный ФО</v>
      </c>
    </row>
    <row r="3451" spans="1:11" x14ac:dyDescent="0.2">
      <c r="A3451" t="s">
        <v>649</v>
      </c>
      <c r="B3451" t="s">
        <v>646</v>
      </c>
      <c r="C3451" s="1" t="s">
        <v>614</v>
      </c>
      <c r="D3451" s="1" t="s">
        <v>1039</v>
      </c>
      <c r="E3451" s="2">
        <v>1</v>
      </c>
      <c r="F3451" s="3">
        <v>13</v>
      </c>
      <c r="G3451" s="2">
        <v>20</v>
      </c>
      <c r="H3451" s="3">
        <v>162</v>
      </c>
      <c r="I3451" s="69" t="str">
        <f>VLOOKUP(C3451,СПРАВОЧНИК!B:D,2,0)</f>
        <v>ЕВРОПА</v>
      </c>
      <c r="J3451" s="69" t="str">
        <f>VLOOKUP(C3451,СПРАВОЧНИК!B:D,3,0)</f>
        <v>ИНОМАРКИ</v>
      </c>
      <c r="K3451" s="69" t="str">
        <f>VLOOKUP(СВОД2023[[#This Row],[ФО]],СПРАВОЧНИК!H:P,2,0)</f>
        <v>Южный ФО</v>
      </c>
    </row>
    <row r="3452" spans="1:11" x14ac:dyDescent="0.2">
      <c r="A3452" t="s">
        <v>649</v>
      </c>
      <c r="B3452" t="s">
        <v>646</v>
      </c>
      <c r="C3452" s="1" t="s">
        <v>614</v>
      </c>
      <c r="D3452" s="1" t="s">
        <v>1067</v>
      </c>
      <c r="E3452" s="2">
        <v>3</v>
      </c>
      <c r="F3452" s="3"/>
      <c r="G3452" s="2">
        <v>7</v>
      </c>
      <c r="H3452" s="3"/>
      <c r="I3452" s="69" t="str">
        <f>VLOOKUP(C3452,СПРАВОЧНИК!B:D,2,0)</f>
        <v>ЕВРОПА</v>
      </c>
      <c r="J3452" s="69" t="str">
        <f>VLOOKUP(C3452,СПРАВОЧНИК!B:D,3,0)</f>
        <v>ИНОМАРКИ</v>
      </c>
      <c r="K3452" s="69" t="str">
        <f>VLOOKUP(СВОД2023[[#This Row],[ФО]],СПРАВОЧНИК!H:P,2,0)</f>
        <v>Южный ФО</v>
      </c>
    </row>
    <row r="3453" spans="1:11" x14ac:dyDescent="0.2">
      <c r="A3453" t="s">
        <v>649</v>
      </c>
      <c r="B3453" t="s">
        <v>646</v>
      </c>
      <c r="C3453" s="1" t="s">
        <v>616</v>
      </c>
      <c r="D3453" s="1" t="s">
        <v>619</v>
      </c>
      <c r="E3453" s="2"/>
      <c r="F3453" s="3"/>
      <c r="G3453" s="2">
        <v>1</v>
      </c>
      <c r="H3453" s="3"/>
      <c r="I3453" s="69" t="str">
        <f>VLOOKUP(C3453,СПРАВОЧНИК!B:D,2,0)</f>
        <v>ЕВРОПА</v>
      </c>
      <c r="J3453" s="69" t="str">
        <f>VLOOKUP(C3453,СПРАВОЧНИК!B:D,3,0)</f>
        <v>ИНОМАРКИ</v>
      </c>
      <c r="K3453" s="69" t="str">
        <f>VLOOKUP(СВОД2023[[#This Row],[ФО]],СПРАВОЧНИК!H:P,2,0)</f>
        <v>Южный ФО</v>
      </c>
    </row>
    <row r="3454" spans="1:11" x14ac:dyDescent="0.2">
      <c r="A3454" t="s">
        <v>649</v>
      </c>
      <c r="B3454" t="s">
        <v>646</v>
      </c>
      <c r="C3454" s="1" t="s">
        <v>616</v>
      </c>
      <c r="D3454" s="1" t="s">
        <v>620</v>
      </c>
      <c r="E3454" s="2"/>
      <c r="F3454" s="3"/>
      <c r="G3454" s="2"/>
      <c r="H3454" s="3">
        <v>2</v>
      </c>
      <c r="I3454" s="69" t="str">
        <f>VLOOKUP(C3454,СПРАВОЧНИК!B:D,2,0)</f>
        <v>ЕВРОПА</v>
      </c>
      <c r="J3454" s="69" t="str">
        <f>VLOOKUP(C3454,СПРАВОЧНИК!B:D,3,0)</f>
        <v>ИНОМАРКИ</v>
      </c>
      <c r="K3454" s="69" t="str">
        <f>VLOOKUP(СВОД2023[[#This Row],[ФО]],СПРАВОЧНИК!H:P,2,0)</f>
        <v>Южный ФО</v>
      </c>
    </row>
    <row r="3455" spans="1:11" x14ac:dyDescent="0.2">
      <c r="A3455" t="s">
        <v>649</v>
      </c>
      <c r="B3455" t="s">
        <v>646</v>
      </c>
      <c r="C3455" s="1" t="s">
        <v>616</v>
      </c>
      <c r="D3455" s="1" t="s">
        <v>623</v>
      </c>
      <c r="E3455" s="2"/>
      <c r="F3455" s="3"/>
      <c r="G3455" s="2"/>
      <c r="H3455" s="3">
        <v>13</v>
      </c>
      <c r="I3455" s="69" t="str">
        <f>VLOOKUP(C3455,СПРАВОЧНИК!B:D,2,0)</f>
        <v>ЕВРОПА</v>
      </c>
      <c r="J3455" s="69" t="str">
        <f>VLOOKUP(C3455,СПРАВОЧНИК!B:D,3,0)</f>
        <v>ИНОМАРКИ</v>
      </c>
      <c r="K3455" s="69" t="str">
        <f>VLOOKUP(СВОД2023[[#This Row],[ФО]],СПРАВОЧНИК!H:P,2,0)</f>
        <v>Южный ФО</v>
      </c>
    </row>
    <row r="3456" spans="1:11" x14ac:dyDescent="0.2">
      <c r="A3456" t="s">
        <v>649</v>
      </c>
      <c r="B3456" t="s">
        <v>646</v>
      </c>
      <c r="C3456" s="1" t="s">
        <v>616</v>
      </c>
      <c r="D3456" s="1" t="s">
        <v>624</v>
      </c>
      <c r="E3456" s="2"/>
      <c r="F3456" s="3"/>
      <c r="G3456" s="2"/>
      <c r="H3456" s="3">
        <v>13</v>
      </c>
      <c r="I3456" s="69" t="str">
        <f>VLOOKUP(C3456,СПРАВОЧНИК!B:D,2,0)</f>
        <v>ЕВРОПА</v>
      </c>
      <c r="J3456" s="69" t="str">
        <f>VLOOKUP(C3456,СПРАВОЧНИК!B:D,3,0)</f>
        <v>ИНОМАРКИ</v>
      </c>
      <c r="K3456" s="69" t="str">
        <f>VLOOKUP(СВОД2023[[#This Row],[ФО]],СПРАВОЧНИК!H:P,2,0)</f>
        <v>Южный ФО</v>
      </c>
    </row>
    <row r="3457" spans="1:11" x14ac:dyDescent="0.2">
      <c r="A3457" t="s">
        <v>649</v>
      </c>
      <c r="B3457" t="s">
        <v>646</v>
      </c>
      <c r="C3457" s="1" t="s">
        <v>616</v>
      </c>
      <c r="D3457" s="1" t="s">
        <v>625</v>
      </c>
      <c r="E3457" s="2">
        <v>2</v>
      </c>
      <c r="F3457" s="3"/>
      <c r="G3457" s="2">
        <v>6</v>
      </c>
      <c r="H3457" s="3">
        <v>13</v>
      </c>
      <c r="I3457" s="69" t="str">
        <f>VLOOKUP(C3457,СПРАВОЧНИК!B:D,2,0)</f>
        <v>ЕВРОПА</v>
      </c>
      <c r="J3457" s="69" t="str">
        <f>VLOOKUP(C3457,СПРАВОЧНИК!B:D,3,0)</f>
        <v>ИНОМАРКИ</v>
      </c>
      <c r="K3457" s="69" t="str">
        <f>VLOOKUP(СВОД2023[[#This Row],[ФО]],СПРАВОЧНИК!H:P,2,0)</f>
        <v>Южный ФО</v>
      </c>
    </row>
    <row r="3458" spans="1:11" x14ac:dyDescent="0.2">
      <c r="A3458" t="s">
        <v>649</v>
      </c>
      <c r="B3458" t="s">
        <v>646</v>
      </c>
      <c r="C3458" s="1" t="s">
        <v>626</v>
      </c>
      <c r="D3458" s="1" t="s">
        <v>627</v>
      </c>
      <c r="E3458" s="2">
        <v>12</v>
      </c>
      <c r="F3458" s="3"/>
      <c r="G3458" s="2">
        <v>18</v>
      </c>
      <c r="H3458" s="3"/>
      <c r="I3458" s="69" t="str">
        <f>VLOOKUP(C3458,СПРАВОЧНИК!B:D,2,0)</f>
        <v>КИТАЙ</v>
      </c>
      <c r="J3458" s="69" t="str">
        <f>VLOOKUP(C3458,СПРАВОЧНИК!B:D,3,0)</f>
        <v>ИНОМАРКИ</v>
      </c>
      <c r="K3458" s="69" t="str">
        <f>VLOOKUP(СВОД2023[[#This Row],[ФО]],СПРАВОЧНИК!H:P,2,0)</f>
        <v>Южный ФО</v>
      </c>
    </row>
    <row r="3459" spans="1:11" x14ac:dyDescent="0.2">
      <c r="A3459" t="s">
        <v>649</v>
      </c>
      <c r="B3459" t="s">
        <v>646</v>
      </c>
      <c r="C3459" s="1" t="s">
        <v>626</v>
      </c>
      <c r="D3459" s="1" t="s">
        <v>628</v>
      </c>
      <c r="E3459" s="2">
        <v>20</v>
      </c>
      <c r="F3459" s="3"/>
      <c r="G3459" s="2">
        <v>64</v>
      </c>
      <c r="H3459" s="3"/>
      <c r="I3459" s="69" t="str">
        <f>VLOOKUP(C3459,СПРАВОЧНИК!B:D,2,0)</f>
        <v>КИТАЙ</v>
      </c>
      <c r="J3459" s="69" t="str">
        <f>VLOOKUP(C3459,СПРАВОЧНИК!B:D,3,0)</f>
        <v>ИНОМАРКИ</v>
      </c>
      <c r="K3459" s="69" t="str">
        <f>VLOOKUP(СВОД2023[[#This Row],[ФО]],СПРАВОЧНИК!H:P,2,0)</f>
        <v>Южный ФО</v>
      </c>
    </row>
    <row r="3460" spans="1:11" x14ac:dyDescent="0.2">
      <c r="A3460" t="s">
        <v>649</v>
      </c>
      <c r="B3460" t="s">
        <v>646</v>
      </c>
      <c r="C3460" s="1" t="s">
        <v>629</v>
      </c>
      <c r="D3460" s="1" t="s">
        <v>630</v>
      </c>
      <c r="E3460" s="2"/>
      <c r="F3460" s="3"/>
      <c r="G3460" s="2"/>
      <c r="H3460" s="3">
        <v>1</v>
      </c>
      <c r="I3460" s="69" t="str">
        <f>VLOOKUP(C3460,СПРАВОЧНИК!B:D,2,0)</f>
        <v>КИТАЙ</v>
      </c>
      <c r="J3460" s="69" t="str">
        <f>VLOOKUP(C3460,СПРАВОЧНИК!B:D,3,0)</f>
        <v>ИНОМАРКИ</v>
      </c>
      <c r="K3460" s="69" t="str">
        <f>VLOOKUP(СВОД2023[[#This Row],[ФО]],СПРАВОЧНИК!H:P,2,0)</f>
        <v>Южный ФО</v>
      </c>
    </row>
    <row r="3461" spans="1:11" x14ac:dyDescent="0.2">
      <c r="A3461" t="s">
        <v>649</v>
      </c>
      <c r="B3461" t="s">
        <v>646</v>
      </c>
      <c r="C3461" s="1" t="s">
        <v>629</v>
      </c>
      <c r="D3461" s="1" t="s">
        <v>631</v>
      </c>
      <c r="E3461" s="2"/>
      <c r="F3461" s="3"/>
      <c r="G3461" s="2">
        <v>1</v>
      </c>
      <c r="H3461" s="3"/>
      <c r="I3461" s="69" t="str">
        <f>VLOOKUP(C3461,СПРАВОЧНИК!B:D,2,0)</f>
        <v>КИТАЙ</v>
      </c>
      <c r="J3461" s="69" t="str">
        <f>VLOOKUP(C3461,СПРАВОЧНИК!B:D,3,0)</f>
        <v>ИНОМАРКИ</v>
      </c>
      <c r="K3461" s="69" t="str">
        <f>VLOOKUP(СВОД2023[[#This Row],[ФО]],СПРАВОЧНИК!H:P,2,0)</f>
        <v>Южный ФО</v>
      </c>
    </row>
    <row r="3462" spans="1:11" x14ac:dyDescent="0.2">
      <c r="A3462" t="s">
        <v>649</v>
      </c>
      <c r="B3462" t="s">
        <v>646</v>
      </c>
      <c r="C3462" s="1" t="s">
        <v>634</v>
      </c>
      <c r="D3462" s="1" t="s">
        <v>635</v>
      </c>
      <c r="E3462" s="2"/>
      <c r="F3462" s="3"/>
      <c r="G3462" s="2">
        <v>1</v>
      </c>
      <c r="H3462" s="3">
        <v>1</v>
      </c>
      <c r="I3462" s="69" t="str">
        <f>VLOOKUP(C3462,СПРАВОЧНИК!B:D,2,0)</f>
        <v>КИТАЙ</v>
      </c>
      <c r="J3462" s="69" t="str">
        <f>VLOOKUP(C3462,СПРАВОЧНИК!B:D,3,0)</f>
        <v>ИНОМАРКИ</v>
      </c>
      <c r="K3462" s="69" t="str">
        <f>VLOOKUP(СВОД2023[[#This Row],[ФО]],СПРАВОЧНИК!H:P,2,0)</f>
        <v>Южный ФО</v>
      </c>
    </row>
    <row r="3463" spans="1:11" x14ac:dyDescent="0.2">
      <c r="A3463" t="s">
        <v>1114</v>
      </c>
      <c r="B3463" t="s">
        <v>639</v>
      </c>
      <c r="C3463" s="1" t="s">
        <v>114</v>
      </c>
      <c r="D3463" s="1" t="s">
        <v>735</v>
      </c>
      <c r="E3463" s="2"/>
      <c r="F3463" s="3"/>
      <c r="G3463" s="2">
        <v>4</v>
      </c>
      <c r="H3463" s="3"/>
      <c r="I3463" s="69" t="str">
        <f>VLOOKUP(C3463,СПРАВОЧНИК!B:D,2,0)</f>
        <v>США</v>
      </c>
      <c r="J3463" s="69" t="str">
        <f>VLOOKUP(C3463,СПРАВОЧНИК!B:D,3,0)</f>
        <v>ИНОМАРКИ</v>
      </c>
      <c r="K3463" s="69" t="str">
        <f>VLOOKUP(СВОД2023[[#This Row],[ФО]],СПРАВОЧНИК!H:P,2,0)</f>
        <v>Дальневосточный ФО</v>
      </c>
    </row>
    <row r="3464" spans="1:11" x14ac:dyDescent="0.2">
      <c r="A3464" t="s">
        <v>1114</v>
      </c>
      <c r="B3464" t="s">
        <v>639</v>
      </c>
      <c r="C3464" s="1" t="s">
        <v>158</v>
      </c>
      <c r="D3464" s="1" t="s">
        <v>736</v>
      </c>
      <c r="E3464" s="2">
        <v>3</v>
      </c>
      <c r="F3464" s="3"/>
      <c r="G3464" s="2">
        <v>22</v>
      </c>
      <c r="H3464" s="3">
        <v>8</v>
      </c>
      <c r="I3464" s="69" t="str">
        <f>VLOOKUP(C3464,СПРАВОЧНИК!B:D,2,0)</f>
        <v>США</v>
      </c>
      <c r="J3464" s="69" t="str">
        <f>VLOOKUP(C3464,СПРАВОЧНИК!B:D,3,0)</f>
        <v>ИНОМАРКИ</v>
      </c>
      <c r="K3464" s="69" t="str">
        <f>VLOOKUP(СВОД2023[[#This Row],[ФО]],СПРАВОЧНИК!H:P,2,0)</f>
        <v>Дальневосточный ФО</v>
      </c>
    </row>
    <row r="3465" spans="1:11" x14ac:dyDescent="0.2">
      <c r="A3465" t="s">
        <v>1114</v>
      </c>
      <c r="B3465" t="s">
        <v>639</v>
      </c>
      <c r="C3465" s="1" t="s">
        <v>196</v>
      </c>
      <c r="D3465" s="1" t="s">
        <v>737</v>
      </c>
      <c r="E3465" s="2">
        <v>1</v>
      </c>
      <c r="F3465" s="3"/>
      <c r="G3465" s="2">
        <v>5</v>
      </c>
      <c r="H3465" s="3">
        <v>6</v>
      </c>
      <c r="I3465" s="69" t="str">
        <f>VLOOKUP(C3465,СПРАВОЧНИК!B:D,2,0)</f>
        <v>США</v>
      </c>
      <c r="J3465" s="69" t="str">
        <f>VLOOKUP(C3465,СПРАВОЧНИК!B:D,3,0)</f>
        <v>ИНОМАРКИ</v>
      </c>
      <c r="K3465" s="69" t="str">
        <f>VLOOKUP(СВОД2023[[#This Row],[ФО]],СПРАВОЧНИК!H:P,2,0)</f>
        <v>Дальневосточный ФО</v>
      </c>
    </row>
    <row r="3466" spans="1:11" x14ac:dyDescent="0.2">
      <c r="A3466" t="s">
        <v>1114</v>
      </c>
      <c r="B3466" t="s">
        <v>639</v>
      </c>
      <c r="C3466" s="1" t="s">
        <v>196</v>
      </c>
      <c r="D3466" s="1" t="s">
        <v>738</v>
      </c>
      <c r="E3466" s="2"/>
      <c r="F3466" s="3"/>
      <c r="G3466" s="2">
        <v>3</v>
      </c>
      <c r="H3466" s="3"/>
      <c r="I3466" s="69" t="str">
        <f>VLOOKUP(C3466,СПРАВОЧНИК!B:D,2,0)</f>
        <v>США</v>
      </c>
      <c r="J3466" s="69" t="str">
        <f>VLOOKUP(C3466,СПРАВОЧНИК!B:D,3,0)</f>
        <v>ИНОМАРКИ</v>
      </c>
      <c r="K3466" s="69" t="str">
        <f>VLOOKUP(СВОД2023[[#This Row],[ФО]],СПРАВОЧНИК!H:P,2,0)</f>
        <v>Дальневосточный ФО</v>
      </c>
    </row>
    <row r="3467" spans="1:11" x14ac:dyDescent="0.2">
      <c r="A3467" t="s">
        <v>1114</v>
      </c>
      <c r="B3467" t="s">
        <v>639</v>
      </c>
      <c r="C3467" s="1" t="s">
        <v>237</v>
      </c>
      <c r="D3467" s="1" t="s">
        <v>761</v>
      </c>
      <c r="E3467" s="2">
        <v>1</v>
      </c>
      <c r="F3467" s="3"/>
      <c r="G3467" s="2">
        <v>1</v>
      </c>
      <c r="H3467" s="3"/>
      <c r="I3467" s="69" t="str">
        <f>VLOOKUP(C3467,СПРАВОЧНИК!B:D,2,0)</f>
        <v>США</v>
      </c>
      <c r="J3467" s="69" t="str">
        <f>VLOOKUP(C3467,СПРАВОЧНИК!B:D,3,0)</f>
        <v>ИНОМАРКИ</v>
      </c>
      <c r="K3467" s="69" t="str">
        <f>VLOOKUP(СВОД2023[[#This Row],[ФО]],СПРАВОЧНИК!H:P,2,0)</f>
        <v>Дальневосточный ФО</v>
      </c>
    </row>
    <row r="3468" spans="1:11" x14ac:dyDescent="0.2">
      <c r="A3468" t="s">
        <v>1114</v>
      </c>
      <c r="B3468" t="s">
        <v>639</v>
      </c>
      <c r="C3468" s="1" t="s">
        <v>739</v>
      </c>
      <c r="D3468" s="1" t="s">
        <v>740</v>
      </c>
      <c r="E3468" s="2"/>
      <c r="F3468" s="3"/>
      <c r="G3468" s="2">
        <v>1</v>
      </c>
      <c r="H3468" s="3"/>
      <c r="I3468" s="69" t="str">
        <f>VLOOKUP(C3468,СПРАВОЧНИК!B:D,2,0)</f>
        <v>КИТАЙ</v>
      </c>
      <c r="J3468" s="69" t="str">
        <f>VLOOKUP(C3468,СПРАВОЧНИК!B:D,3,0)</f>
        <v>ИНОМАРКИ</v>
      </c>
      <c r="K3468" s="69" t="str">
        <f>VLOOKUP(СВОД2023[[#This Row],[ФО]],СПРАВОЧНИК!H:P,2,0)</f>
        <v>Дальневосточный ФО</v>
      </c>
    </row>
    <row r="3469" spans="1:11" x14ac:dyDescent="0.2">
      <c r="A3469" t="s">
        <v>1114</v>
      </c>
      <c r="B3469" t="s">
        <v>639</v>
      </c>
      <c r="C3469" s="1" t="s">
        <v>739</v>
      </c>
      <c r="D3469" s="1" t="s">
        <v>741</v>
      </c>
      <c r="E3469" s="2">
        <v>12</v>
      </c>
      <c r="F3469" s="3"/>
      <c r="G3469" s="2">
        <v>39</v>
      </c>
      <c r="H3469" s="3">
        <v>2</v>
      </c>
      <c r="I3469" s="69" t="str">
        <f>VLOOKUP(C3469,СПРАВОЧНИК!B:D,2,0)</f>
        <v>КИТАЙ</v>
      </c>
      <c r="J3469" s="69" t="str">
        <f>VLOOKUP(C3469,СПРАВОЧНИК!B:D,3,0)</f>
        <v>ИНОМАРКИ</v>
      </c>
      <c r="K3469" s="69" t="str">
        <f>VLOOKUP(СВОД2023[[#This Row],[ФО]],СПРАВОЧНИК!H:P,2,0)</f>
        <v>Дальневосточный ФО</v>
      </c>
    </row>
    <row r="3470" spans="1:11" x14ac:dyDescent="0.2">
      <c r="A3470" t="s">
        <v>1114</v>
      </c>
      <c r="B3470" t="s">
        <v>639</v>
      </c>
      <c r="C3470" s="1" t="s">
        <v>739</v>
      </c>
      <c r="D3470" s="1" t="s">
        <v>742</v>
      </c>
      <c r="E3470" s="2"/>
      <c r="F3470" s="3"/>
      <c r="G3470" s="2">
        <v>25</v>
      </c>
      <c r="H3470" s="3"/>
      <c r="I3470" s="69" t="str">
        <f>VLOOKUP(C3470,СПРАВОЧНИК!B:D,2,0)</f>
        <v>КИТАЙ</v>
      </c>
      <c r="J3470" s="69" t="str">
        <f>VLOOKUP(C3470,СПРАВОЧНИК!B:D,3,0)</f>
        <v>ИНОМАРКИ</v>
      </c>
      <c r="K3470" s="69" t="str">
        <f>VLOOKUP(СВОД2023[[#This Row],[ФО]],СПРАВОЧНИК!H:P,2,0)</f>
        <v>Дальневосточный ФО</v>
      </c>
    </row>
    <row r="3471" spans="1:11" x14ac:dyDescent="0.2">
      <c r="A3471" t="s">
        <v>1114</v>
      </c>
      <c r="B3471" t="s">
        <v>639</v>
      </c>
      <c r="C3471" s="1" t="s">
        <v>300</v>
      </c>
      <c r="D3471" s="1" t="s">
        <v>743</v>
      </c>
      <c r="E3471" s="2"/>
      <c r="F3471" s="3">
        <v>1</v>
      </c>
      <c r="G3471" s="2">
        <v>2</v>
      </c>
      <c r="H3471" s="3">
        <v>19</v>
      </c>
      <c r="I3471" s="69" t="str">
        <f>VLOOKUP(C3471,СПРАВОЧНИК!B:D,2,0)</f>
        <v>ЯПОНИЯ</v>
      </c>
      <c r="J3471" s="69" t="str">
        <f>VLOOKUP(C3471,СПРАВОЧНИК!B:D,3,0)</f>
        <v>ИНОМАРКИ</v>
      </c>
      <c r="K3471" s="69" t="str">
        <f>VLOOKUP(СВОД2023[[#This Row],[ФО]],СПРАВОЧНИК!H:P,2,0)</f>
        <v>Дальневосточный ФО</v>
      </c>
    </row>
    <row r="3472" spans="1:11" x14ac:dyDescent="0.2">
      <c r="A3472" t="s">
        <v>1114</v>
      </c>
      <c r="B3472" t="s">
        <v>639</v>
      </c>
      <c r="C3472" s="1" t="s">
        <v>302</v>
      </c>
      <c r="D3472" s="1" t="s">
        <v>744</v>
      </c>
      <c r="E3472" s="2">
        <v>7</v>
      </c>
      <c r="F3472" s="3">
        <v>2</v>
      </c>
      <c r="G3472" s="2">
        <v>14</v>
      </c>
      <c r="H3472" s="3">
        <v>5</v>
      </c>
      <c r="I3472" s="69" t="str">
        <f>VLOOKUP(C3472,СПРАВОЧНИК!B:D,2,0)</f>
        <v>КИТАЙ</v>
      </c>
      <c r="J3472" s="69" t="str">
        <f>VLOOKUP(C3472,СПРАВОЧНИК!B:D,3,0)</f>
        <v>ИНОМАРКИ</v>
      </c>
      <c r="K3472" s="69" t="str">
        <f>VLOOKUP(СВОД2023[[#This Row],[ФО]],СПРАВОЧНИК!H:P,2,0)</f>
        <v>Дальневосточный ФО</v>
      </c>
    </row>
    <row r="3473" spans="1:11" x14ac:dyDescent="0.2">
      <c r="A3473" t="s">
        <v>1114</v>
      </c>
      <c r="B3473" t="s">
        <v>639</v>
      </c>
      <c r="C3473" s="1" t="s">
        <v>319</v>
      </c>
      <c r="D3473" s="1" t="s">
        <v>745</v>
      </c>
      <c r="E3473" s="2"/>
      <c r="F3473" s="3"/>
      <c r="G3473" s="2">
        <v>2</v>
      </c>
      <c r="H3473" s="3"/>
      <c r="I3473" s="69" t="str">
        <f>VLOOKUP(C3473,СПРАВОЧНИК!B:D,2,0)</f>
        <v>США</v>
      </c>
      <c r="J3473" s="69" t="str">
        <f>VLOOKUP(C3473,СПРАВОЧНИК!B:D,3,0)</f>
        <v>ИНОМАРКИ</v>
      </c>
      <c r="K3473" s="69" t="str">
        <f>VLOOKUP(СВОД2023[[#This Row],[ФО]],СПРАВОЧНИК!H:P,2,0)</f>
        <v>Дальневосточный ФО</v>
      </c>
    </row>
    <row r="3474" spans="1:11" x14ac:dyDescent="0.2">
      <c r="A3474" t="s">
        <v>1114</v>
      </c>
      <c r="B3474" t="s">
        <v>639</v>
      </c>
      <c r="C3474" s="1" t="s">
        <v>439</v>
      </c>
      <c r="D3474" s="1" t="s">
        <v>746</v>
      </c>
      <c r="E3474" s="2">
        <v>4</v>
      </c>
      <c r="F3474" s="3">
        <v>2</v>
      </c>
      <c r="G3474" s="2">
        <v>11</v>
      </c>
      <c r="H3474" s="3">
        <v>48</v>
      </c>
      <c r="I3474" s="69" t="str">
        <f>VLOOKUP(C3474,СПРАВОЧНИК!B:D,2,0)</f>
        <v>ЯПОНИЯ</v>
      </c>
      <c r="J3474" s="69" t="str">
        <f>VLOOKUP(C3474,СПРАВОЧНИК!B:D,3,0)</f>
        <v>ИНОМАРКИ</v>
      </c>
      <c r="K3474" s="69" t="str">
        <f>VLOOKUP(СВОД2023[[#This Row],[ФО]],СПРАВОЧНИК!H:P,2,0)</f>
        <v>Дальневосточный ФО</v>
      </c>
    </row>
    <row r="3475" spans="1:11" x14ac:dyDescent="0.2">
      <c r="A3475" t="s">
        <v>1114</v>
      </c>
      <c r="B3475" t="s">
        <v>639</v>
      </c>
      <c r="C3475" s="1" t="s">
        <v>579</v>
      </c>
      <c r="D3475" s="1" t="s">
        <v>747</v>
      </c>
      <c r="E3475" s="2">
        <v>19</v>
      </c>
      <c r="F3475" s="3">
        <v>4</v>
      </c>
      <c r="G3475" s="2">
        <v>114</v>
      </c>
      <c r="H3475" s="3">
        <v>124</v>
      </c>
      <c r="I3475" s="69" t="str">
        <f>VLOOKUP(C3475,СПРАВОЧНИК!B:D,2,0)</f>
        <v>ЯПОНИЯ</v>
      </c>
      <c r="J3475" s="69" t="str">
        <f>VLOOKUP(C3475,СПРАВОЧНИК!B:D,3,0)</f>
        <v>ИНОМАРКИ</v>
      </c>
      <c r="K3475" s="69" t="str">
        <f>VLOOKUP(СВОД2023[[#This Row],[ФО]],СПРАВОЧНИК!H:P,2,0)</f>
        <v>Дальневосточный ФО</v>
      </c>
    </row>
    <row r="3476" spans="1:11" x14ac:dyDescent="0.2">
      <c r="A3476" t="s">
        <v>1114</v>
      </c>
      <c r="B3476" t="s">
        <v>639</v>
      </c>
      <c r="C3476" s="1" t="s">
        <v>579</v>
      </c>
      <c r="D3476" s="1" t="s">
        <v>748</v>
      </c>
      <c r="E3476" s="2"/>
      <c r="F3476" s="3"/>
      <c r="G3476" s="2">
        <v>1</v>
      </c>
      <c r="H3476" s="3"/>
      <c r="I3476" s="69" t="str">
        <f>VLOOKUP(C3476,СПРАВОЧНИК!B:D,2,0)</f>
        <v>ЯПОНИЯ</v>
      </c>
      <c r="J3476" s="69" t="str">
        <f>VLOOKUP(C3476,СПРАВОЧНИК!B:D,3,0)</f>
        <v>ИНОМАРКИ</v>
      </c>
      <c r="K3476" s="69" t="str">
        <f>VLOOKUP(СВОД2023[[#This Row],[ФО]],СПРАВОЧНИК!H:P,2,0)</f>
        <v>Дальневосточный ФО</v>
      </c>
    </row>
    <row r="3477" spans="1:11" x14ac:dyDescent="0.2">
      <c r="A3477" t="s">
        <v>1114</v>
      </c>
      <c r="B3477" t="s">
        <v>639</v>
      </c>
      <c r="C3477" s="1" t="s">
        <v>579</v>
      </c>
      <c r="D3477" s="1" t="s">
        <v>749</v>
      </c>
      <c r="E3477" s="2">
        <v>3</v>
      </c>
      <c r="F3477" s="3">
        <v>1</v>
      </c>
      <c r="G3477" s="2">
        <v>17</v>
      </c>
      <c r="H3477" s="3">
        <v>5</v>
      </c>
      <c r="I3477" s="69" t="str">
        <f>VLOOKUP(C3477,СПРАВОЧНИК!B:D,2,0)</f>
        <v>ЯПОНИЯ</v>
      </c>
      <c r="J3477" s="69" t="str">
        <f>VLOOKUP(C3477,СПРАВОЧНИК!B:D,3,0)</f>
        <v>ИНОМАРКИ</v>
      </c>
      <c r="K3477" s="69" t="str">
        <f>VLOOKUP(СВОД2023[[#This Row],[ФО]],СПРАВОЧНИК!H:P,2,0)</f>
        <v>Дальневосточный ФО</v>
      </c>
    </row>
    <row r="3478" spans="1:11" x14ac:dyDescent="0.2">
      <c r="A3478" t="s">
        <v>1114</v>
      </c>
      <c r="B3478" t="s">
        <v>639</v>
      </c>
      <c r="C3478" s="1" t="s">
        <v>610</v>
      </c>
      <c r="D3478" s="1" t="s">
        <v>750</v>
      </c>
      <c r="E3478" s="2">
        <v>9</v>
      </c>
      <c r="F3478" s="3">
        <v>2</v>
      </c>
      <c r="G3478" s="2">
        <v>41</v>
      </c>
      <c r="H3478" s="3">
        <v>57</v>
      </c>
      <c r="I3478" s="69" t="str">
        <f>VLOOKUP(C3478,СПРАВОЧНИК!B:D,2,0)</f>
        <v>РОССИЯ</v>
      </c>
      <c r="J3478" s="69" t="str">
        <f>VLOOKUP(C3478,СПРАВОЧНИК!B:D,3,0)</f>
        <v>ОТЕЧЕСТВЕННЫЕ</v>
      </c>
      <c r="K3478" s="69" t="str">
        <f>VLOOKUP(СВОД2023[[#This Row],[ФО]],СПРАВОЧНИК!H:P,2,0)</f>
        <v>Дальневосточный ФО</v>
      </c>
    </row>
    <row r="3479" spans="1:11" x14ac:dyDescent="0.2">
      <c r="A3479" t="s">
        <v>1114</v>
      </c>
      <c r="B3479" t="s">
        <v>640</v>
      </c>
      <c r="C3479" s="1" t="s">
        <v>158</v>
      </c>
      <c r="D3479" s="1" t="s">
        <v>736</v>
      </c>
      <c r="E3479" s="2">
        <v>12</v>
      </c>
      <c r="F3479" s="3">
        <v>7</v>
      </c>
      <c r="G3479" s="2">
        <v>60</v>
      </c>
      <c r="H3479" s="3">
        <v>36</v>
      </c>
      <c r="I3479" s="69" t="str">
        <f>VLOOKUP(C3479,СПРАВОЧНИК!B:D,2,0)</f>
        <v>США</v>
      </c>
      <c r="J3479" s="69" t="str">
        <f>VLOOKUP(C3479,СПРАВОЧНИК!B:D,3,0)</f>
        <v>ИНОМАРКИ</v>
      </c>
      <c r="K3479" s="69" t="str">
        <f>VLOOKUP(СВОД2023[[#This Row],[ФО]],СПРАВОЧНИК!H:P,2,0)</f>
        <v>Приволжский ФО</v>
      </c>
    </row>
    <row r="3480" spans="1:11" x14ac:dyDescent="0.2">
      <c r="A3480" t="s">
        <v>1114</v>
      </c>
      <c r="B3480" t="s">
        <v>640</v>
      </c>
      <c r="C3480" s="1" t="s">
        <v>163</v>
      </c>
      <c r="D3480" s="1" t="s">
        <v>700</v>
      </c>
      <c r="E3480" s="2">
        <v>2</v>
      </c>
      <c r="F3480" s="3"/>
      <c r="G3480" s="2">
        <v>2</v>
      </c>
      <c r="H3480" s="3"/>
      <c r="I3480" s="69" t="str">
        <f>VLOOKUP(C3480,СПРАВОЧНИК!B:D,2,0)</f>
        <v>КИТАЙ</v>
      </c>
      <c r="J3480" s="69" t="str">
        <f>VLOOKUP(C3480,СПРАВОЧНИК!B:D,3,0)</f>
        <v>ИНОМАРКИ</v>
      </c>
      <c r="K3480" s="69" t="str">
        <f>VLOOKUP(СВОД2023[[#This Row],[ФО]],СПРАВОЧНИК!H:P,2,0)</f>
        <v>Приволжский ФО</v>
      </c>
    </row>
    <row r="3481" spans="1:11" x14ac:dyDescent="0.2">
      <c r="A3481" t="s">
        <v>1114</v>
      </c>
      <c r="B3481" t="s">
        <v>640</v>
      </c>
      <c r="C3481" s="1" t="s">
        <v>163</v>
      </c>
      <c r="D3481" s="1" t="s">
        <v>751</v>
      </c>
      <c r="E3481" s="2"/>
      <c r="F3481" s="3">
        <v>2</v>
      </c>
      <c r="G3481" s="2">
        <v>28</v>
      </c>
      <c r="H3481" s="3">
        <v>2</v>
      </c>
      <c r="I3481" s="69" t="str">
        <f>VLOOKUP(C3481,СПРАВОЧНИК!B:D,2,0)</f>
        <v>КИТАЙ</v>
      </c>
      <c r="J3481" s="69" t="str">
        <f>VLOOKUP(C3481,СПРАВОЧНИК!B:D,3,0)</f>
        <v>ИНОМАРКИ</v>
      </c>
      <c r="K3481" s="69" t="str">
        <f>VLOOKUP(СВОД2023[[#This Row],[ФО]],СПРАВОЧНИК!H:P,2,0)</f>
        <v>Приволжский ФО</v>
      </c>
    </row>
    <row r="3482" spans="1:11" x14ac:dyDescent="0.2">
      <c r="A3482" t="s">
        <v>1114</v>
      </c>
      <c r="B3482" t="s">
        <v>640</v>
      </c>
      <c r="C3482" s="1" t="s">
        <v>196</v>
      </c>
      <c r="D3482" s="1" t="s">
        <v>737</v>
      </c>
      <c r="E3482" s="2">
        <v>2</v>
      </c>
      <c r="F3482" s="3">
        <v>2</v>
      </c>
      <c r="G3482" s="2">
        <v>5</v>
      </c>
      <c r="H3482" s="3">
        <v>8</v>
      </c>
      <c r="I3482" s="69" t="str">
        <f>VLOOKUP(C3482,СПРАВОЧНИК!B:D,2,0)</f>
        <v>США</v>
      </c>
      <c r="J3482" s="69" t="str">
        <f>VLOOKUP(C3482,СПРАВОЧНИК!B:D,3,0)</f>
        <v>ИНОМАРКИ</v>
      </c>
      <c r="K3482" s="69" t="str">
        <f>VLOOKUP(СВОД2023[[#This Row],[ФО]],СПРАВОЧНИК!H:P,2,0)</f>
        <v>Приволжский ФО</v>
      </c>
    </row>
    <row r="3483" spans="1:11" x14ac:dyDescent="0.2">
      <c r="A3483" t="s">
        <v>1114</v>
      </c>
      <c r="B3483" t="s">
        <v>640</v>
      </c>
      <c r="C3483" s="1" t="s">
        <v>196</v>
      </c>
      <c r="D3483" s="1" t="s">
        <v>738</v>
      </c>
      <c r="E3483" s="2">
        <v>3</v>
      </c>
      <c r="F3483" s="3"/>
      <c r="G3483" s="2">
        <v>6</v>
      </c>
      <c r="H3483" s="3"/>
      <c r="I3483" s="69" t="str">
        <f>VLOOKUP(C3483,СПРАВОЧНИК!B:D,2,0)</f>
        <v>США</v>
      </c>
      <c r="J3483" s="69" t="str">
        <f>VLOOKUP(C3483,СПРАВОЧНИК!B:D,3,0)</f>
        <v>ИНОМАРКИ</v>
      </c>
      <c r="K3483" s="69" t="str">
        <f>VLOOKUP(СВОД2023[[#This Row],[ФО]],СПРАВОЧНИК!H:P,2,0)</f>
        <v>Приволжский ФО</v>
      </c>
    </row>
    <row r="3484" spans="1:11" x14ac:dyDescent="0.2">
      <c r="A3484" t="s">
        <v>1114</v>
      </c>
      <c r="B3484" t="s">
        <v>640</v>
      </c>
      <c r="C3484" s="1" t="s">
        <v>739</v>
      </c>
      <c r="D3484" s="1" t="s">
        <v>741</v>
      </c>
      <c r="E3484" s="2">
        <v>37</v>
      </c>
      <c r="F3484" s="3">
        <v>4</v>
      </c>
      <c r="G3484" s="2">
        <v>136</v>
      </c>
      <c r="H3484" s="3">
        <v>17</v>
      </c>
      <c r="I3484" s="69" t="str">
        <f>VLOOKUP(C3484,СПРАВОЧНИК!B:D,2,0)</f>
        <v>КИТАЙ</v>
      </c>
      <c r="J3484" s="69" t="str">
        <f>VLOOKUP(C3484,СПРАВОЧНИК!B:D,3,0)</f>
        <v>ИНОМАРКИ</v>
      </c>
      <c r="K3484" s="69" t="str">
        <f>VLOOKUP(СВОД2023[[#This Row],[ФО]],СПРАВОЧНИК!H:P,2,0)</f>
        <v>Приволжский ФО</v>
      </c>
    </row>
    <row r="3485" spans="1:11" x14ac:dyDescent="0.2">
      <c r="A3485" t="s">
        <v>1114</v>
      </c>
      <c r="B3485" t="s">
        <v>640</v>
      </c>
      <c r="C3485" s="1" t="s">
        <v>739</v>
      </c>
      <c r="D3485" s="1" t="s">
        <v>742</v>
      </c>
      <c r="E3485" s="2">
        <v>2</v>
      </c>
      <c r="F3485" s="3">
        <v>1</v>
      </c>
      <c r="G3485" s="2">
        <v>40</v>
      </c>
      <c r="H3485" s="3">
        <v>8</v>
      </c>
      <c r="I3485" s="69" t="str">
        <f>VLOOKUP(C3485,СПРАВОЧНИК!B:D,2,0)</f>
        <v>КИТАЙ</v>
      </c>
      <c r="J3485" s="69" t="str">
        <f>VLOOKUP(C3485,СПРАВОЧНИК!B:D,3,0)</f>
        <v>ИНОМАРКИ</v>
      </c>
      <c r="K3485" s="69" t="str">
        <f>VLOOKUP(СВОД2023[[#This Row],[ФО]],СПРАВОЧНИК!H:P,2,0)</f>
        <v>Приволжский ФО</v>
      </c>
    </row>
    <row r="3486" spans="1:11" x14ac:dyDescent="0.2">
      <c r="A3486" t="s">
        <v>1114</v>
      </c>
      <c r="B3486" t="s">
        <v>640</v>
      </c>
      <c r="C3486" s="1" t="s">
        <v>300</v>
      </c>
      <c r="D3486" s="1" t="s">
        <v>743</v>
      </c>
      <c r="E3486" s="2"/>
      <c r="F3486" s="3">
        <v>3</v>
      </c>
      <c r="G3486" s="2"/>
      <c r="H3486" s="3">
        <v>13</v>
      </c>
      <c r="I3486" s="69" t="str">
        <f>VLOOKUP(C3486,СПРАВОЧНИК!B:D,2,0)</f>
        <v>ЯПОНИЯ</v>
      </c>
      <c r="J3486" s="69" t="str">
        <f>VLOOKUP(C3486,СПРАВОЧНИК!B:D,3,0)</f>
        <v>ИНОМАРКИ</v>
      </c>
      <c r="K3486" s="69" t="str">
        <f>VLOOKUP(СВОД2023[[#This Row],[ФО]],СПРАВОЧНИК!H:P,2,0)</f>
        <v>Приволжский ФО</v>
      </c>
    </row>
    <row r="3487" spans="1:11" x14ac:dyDescent="0.2">
      <c r="A3487" t="s">
        <v>1114</v>
      </c>
      <c r="B3487" t="s">
        <v>640</v>
      </c>
      <c r="C3487" s="1" t="s">
        <v>302</v>
      </c>
      <c r="D3487" s="1" t="s">
        <v>744</v>
      </c>
      <c r="E3487" s="2">
        <v>12</v>
      </c>
      <c r="F3487" s="3">
        <v>8</v>
      </c>
      <c r="G3487" s="2">
        <v>26</v>
      </c>
      <c r="H3487" s="3">
        <v>25</v>
      </c>
      <c r="I3487" s="69" t="str">
        <f>VLOOKUP(C3487,СПРАВОЧНИК!B:D,2,0)</f>
        <v>КИТАЙ</v>
      </c>
      <c r="J3487" s="69" t="str">
        <f>VLOOKUP(C3487,СПРАВОЧНИК!B:D,3,0)</f>
        <v>ИНОМАРКИ</v>
      </c>
      <c r="K3487" s="69" t="str">
        <f>VLOOKUP(СВОД2023[[#This Row],[ФО]],СПРАВОЧНИК!H:P,2,0)</f>
        <v>Приволжский ФО</v>
      </c>
    </row>
    <row r="3488" spans="1:11" x14ac:dyDescent="0.2">
      <c r="A3488" t="s">
        <v>1114</v>
      </c>
      <c r="B3488" t="s">
        <v>640</v>
      </c>
      <c r="C3488" s="1" t="s">
        <v>302</v>
      </c>
      <c r="D3488" s="1" t="s">
        <v>752</v>
      </c>
      <c r="E3488" s="2"/>
      <c r="F3488" s="3"/>
      <c r="G3488" s="2">
        <v>2</v>
      </c>
      <c r="H3488" s="3"/>
      <c r="I3488" s="69" t="str">
        <f>VLOOKUP(C3488,СПРАВОЧНИК!B:D,2,0)</f>
        <v>КИТАЙ</v>
      </c>
      <c r="J3488" s="69" t="str">
        <f>VLOOKUP(C3488,СПРАВОЧНИК!B:D,3,0)</f>
        <v>ИНОМАРКИ</v>
      </c>
      <c r="K3488" s="69" t="str">
        <f>VLOOKUP(СВОД2023[[#This Row],[ФО]],СПРАВОЧНИК!H:P,2,0)</f>
        <v>Приволжский ФО</v>
      </c>
    </row>
    <row r="3489" spans="1:11" x14ac:dyDescent="0.2">
      <c r="A3489" t="s">
        <v>1114</v>
      </c>
      <c r="B3489" t="s">
        <v>640</v>
      </c>
      <c r="C3489" s="1" t="s">
        <v>319</v>
      </c>
      <c r="D3489" s="1" t="s">
        <v>745</v>
      </c>
      <c r="E3489" s="2"/>
      <c r="F3489" s="3"/>
      <c r="G3489" s="2">
        <v>2</v>
      </c>
      <c r="H3489" s="3">
        <v>2</v>
      </c>
      <c r="I3489" s="69" t="str">
        <f>VLOOKUP(C3489,СПРАВОЧНИК!B:D,2,0)</f>
        <v>США</v>
      </c>
      <c r="J3489" s="69" t="str">
        <f>VLOOKUP(C3489,СПРАВОЧНИК!B:D,3,0)</f>
        <v>ИНОМАРКИ</v>
      </c>
      <c r="K3489" s="69" t="str">
        <f>VLOOKUP(СВОД2023[[#This Row],[ФО]],СПРАВОЧНИК!H:P,2,0)</f>
        <v>Приволжский ФО</v>
      </c>
    </row>
    <row r="3490" spans="1:11" x14ac:dyDescent="0.2">
      <c r="A3490" t="s">
        <v>1114</v>
      </c>
      <c r="B3490" t="s">
        <v>640</v>
      </c>
      <c r="C3490" s="1" t="s">
        <v>439</v>
      </c>
      <c r="D3490" s="1" t="s">
        <v>746</v>
      </c>
      <c r="E3490" s="2">
        <v>52</v>
      </c>
      <c r="F3490" s="3">
        <v>4</v>
      </c>
      <c r="G3490" s="2">
        <v>224</v>
      </c>
      <c r="H3490" s="3">
        <v>37</v>
      </c>
      <c r="I3490" s="69" t="str">
        <f>VLOOKUP(C3490,СПРАВОЧНИК!B:D,2,0)</f>
        <v>ЯПОНИЯ</v>
      </c>
      <c r="J3490" s="69" t="str">
        <f>VLOOKUP(C3490,СПРАВОЧНИК!B:D,3,0)</f>
        <v>ИНОМАРКИ</v>
      </c>
      <c r="K3490" s="69" t="str">
        <f>VLOOKUP(СВОД2023[[#This Row],[ФО]],СПРАВОЧНИК!H:P,2,0)</f>
        <v>Приволжский ФО</v>
      </c>
    </row>
    <row r="3491" spans="1:11" x14ac:dyDescent="0.2">
      <c r="A3491" t="s">
        <v>1114</v>
      </c>
      <c r="B3491" t="s">
        <v>640</v>
      </c>
      <c r="C3491" s="1" t="s">
        <v>579</v>
      </c>
      <c r="D3491" s="1" t="s">
        <v>747</v>
      </c>
      <c r="E3491" s="2">
        <v>10</v>
      </c>
      <c r="F3491" s="3">
        <v>2</v>
      </c>
      <c r="G3491" s="2">
        <v>81</v>
      </c>
      <c r="H3491" s="3">
        <v>86</v>
      </c>
      <c r="I3491" s="69" t="str">
        <f>VLOOKUP(C3491,СПРАВОЧНИК!B:D,2,0)</f>
        <v>ЯПОНИЯ</v>
      </c>
      <c r="J3491" s="69" t="str">
        <f>VLOOKUP(C3491,СПРАВОЧНИК!B:D,3,0)</f>
        <v>ИНОМАРКИ</v>
      </c>
      <c r="K3491" s="69" t="str">
        <f>VLOOKUP(СВОД2023[[#This Row],[ФО]],СПРАВОЧНИК!H:P,2,0)</f>
        <v>Приволжский ФО</v>
      </c>
    </row>
    <row r="3492" spans="1:11" x14ac:dyDescent="0.2">
      <c r="A3492" t="s">
        <v>1114</v>
      </c>
      <c r="B3492" t="s">
        <v>640</v>
      </c>
      <c r="C3492" s="1" t="s">
        <v>579</v>
      </c>
      <c r="D3492" s="1" t="s">
        <v>748</v>
      </c>
      <c r="E3492" s="2"/>
      <c r="F3492" s="3"/>
      <c r="G3492" s="2">
        <v>2</v>
      </c>
      <c r="H3492" s="3"/>
      <c r="I3492" s="69" t="str">
        <f>VLOOKUP(C3492,СПРАВОЧНИК!B:D,2,0)</f>
        <v>ЯПОНИЯ</v>
      </c>
      <c r="J3492" s="69" t="str">
        <f>VLOOKUP(C3492,СПРАВОЧНИК!B:D,3,0)</f>
        <v>ИНОМАРКИ</v>
      </c>
      <c r="K3492" s="69" t="str">
        <f>VLOOKUP(СВОД2023[[#This Row],[ФО]],СПРАВОЧНИК!H:P,2,0)</f>
        <v>Приволжский ФО</v>
      </c>
    </row>
    <row r="3493" spans="1:11" x14ac:dyDescent="0.2">
      <c r="A3493" t="s">
        <v>1114</v>
      </c>
      <c r="B3493" t="s">
        <v>640</v>
      </c>
      <c r="C3493" s="1" t="s">
        <v>579</v>
      </c>
      <c r="D3493" s="1" t="s">
        <v>749</v>
      </c>
      <c r="E3493" s="2"/>
      <c r="F3493" s="3">
        <v>1</v>
      </c>
      <c r="G3493" s="2">
        <v>8</v>
      </c>
      <c r="H3493" s="3">
        <v>5</v>
      </c>
      <c r="I3493" s="69" t="str">
        <f>VLOOKUP(C3493,СПРАВОЧНИК!B:D,2,0)</f>
        <v>ЯПОНИЯ</v>
      </c>
      <c r="J3493" s="69" t="str">
        <f>VLOOKUP(C3493,СПРАВОЧНИК!B:D,3,0)</f>
        <v>ИНОМАРКИ</v>
      </c>
      <c r="K3493" s="69" t="str">
        <f>VLOOKUP(СВОД2023[[#This Row],[ФО]],СПРАВОЧНИК!H:P,2,0)</f>
        <v>Приволжский ФО</v>
      </c>
    </row>
    <row r="3494" spans="1:11" x14ac:dyDescent="0.2">
      <c r="A3494" t="s">
        <v>1114</v>
      </c>
      <c r="B3494" t="s">
        <v>640</v>
      </c>
      <c r="C3494" s="1" t="s">
        <v>610</v>
      </c>
      <c r="D3494" s="1" t="s">
        <v>750</v>
      </c>
      <c r="E3494" s="2">
        <v>34</v>
      </c>
      <c r="F3494" s="3">
        <v>6</v>
      </c>
      <c r="G3494" s="2">
        <v>142</v>
      </c>
      <c r="H3494" s="3">
        <v>92</v>
      </c>
      <c r="I3494" s="69" t="str">
        <f>VLOOKUP(C3494,СПРАВОЧНИК!B:D,2,0)</f>
        <v>РОССИЯ</v>
      </c>
      <c r="J3494" s="69" t="str">
        <f>VLOOKUP(C3494,СПРАВОЧНИК!B:D,3,0)</f>
        <v>ОТЕЧЕСТВЕННЫЕ</v>
      </c>
      <c r="K3494" s="69" t="str">
        <f>VLOOKUP(СВОД2023[[#This Row],[ФО]],СПРАВОЧНИК!H:P,2,0)</f>
        <v>Приволжский ФО</v>
      </c>
    </row>
    <row r="3495" spans="1:11" x14ac:dyDescent="0.2">
      <c r="A3495" t="s">
        <v>1114</v>
      </c>
      <c r="B3495" t="s">
        <v>641</v>
      </c>
      <c r="C3495" s="1" t="s">
        <v>86</v>
      </c>
      <c r="D3495" s="1" t="s">
        <v>753</v>
      </c>
      <c r="E3495" s="2"/>
      <c r="F3495" s="3"/>
      <c r="G3495" s="2">
        <v>1</v>
      </c>
      <c r="H3495" s="3"/>
      <c r="I3495" s="69" t="str">
        <f>VLOOKUP(C3495,СПРАВОЧНИК!B:D,2,0)</f>
        <v>КИТАЙ</v>
      </c>
      <c r="J3495" s="69" t="str">
        <f>VLOOKUP(C3495,СПРАВОЧНИК!B:D,3,0)</f>
        <v>ИНОМАРКИ</v>
      </c>
      <c r="K3495" s="69" t="str">
        <f>VLOOKUP(СВОД2023[[#This Row],[ФО]],СПРАВОЧНИК!H:P,2,0)</f>
        <v>Северо-Западный ФО</v>
      </c>
    </row>
    <row r="3496" spans="1:11" x14ac:dyDescent="0.2">
      <c r="A3496" t="s">
        <v>1114</v>
      </c>
      <c r="B3496" t="s">
        <v>641</v>
      </c>
      <c r="C3496" s="1" t="s">
        <v>114</v>
      </c>
      <c r="D3496" s="1" t="s">
        <v>735</v>
      </c>
      <c r="E3496" s="2">
        <v>1</v>
      </c>
      <c r="F3496" s="3"/>
      <c r="G3496" s="2">
        <v>2</v>
      </c>
      <c r="H3496" s="3"/>
      <c r="I3496" s="69" t="str">
        <f>VLOOKUP(C3496,СПРАВОЧНИК!B:D,2,0)</f>
        <v>США</v>
      </c>
      <c r="J3496" s="69" t="str">
        <f>VLOOKUP(C3496,СПРАВОЧНИК!B:D,3,0)</f>
        <v>ИНОМАРКИ</v>
      </c>
      <c r="K3496" s="69" t="str">
        <f>VLOOKUP(СВОД2023[[#This Row],[ФО]],СПРАВОЧНИК!H:P,2,0)</f>
        <v>Северо-Западный ФО</v>
      </c>
    </row>
    <row r="3497" spans="1:11" x14ac:dyDescent="0.2">
      <c r="A3497" t="s">
        <v>1114</v>
      </c>
      <c r="B3497" t="s">
        <v>641</v>
      </c>
      <c r="C3497" s="1" t="s">
        <v>158</v>
      </c>
      <c r="D3497" s="1" t="s">
        <v>736</v>
      </c>
      <c r="E3497" s="2">
        <v>24</v>
      </c>
      <c r="F3497" s="3">
        <v>7</v>
      </c>
      <c r="G3497" s="2">
        <v>128</v>
      </c>
      <c r="H3497" s="3">
        <v>28</v>
      </c>
      <c r="I3497" s="69" t="str">
        <f>VLOOKUP(C3497,СПРАВОЧНИК!B:D,2,0)</f>
        <v>США</v>
      </c>
      <c r="J3497" s="69" t="str">
        <f>VLOOKUP(C3497,СПРАВОЧНИК!B:D,3,0)</f>
        <v>ИНОМАРКИ</v>
      </c>
      <c r="K3497" s="69" t="str">
        <f>VLOOKUP(СВОД2023[[#This Row],[ФО]],СПРАВОЧНИК!H:P,2,0)</f>
        <v>Северо-Западный ФО</v>
      </c>
    </row>
    <row r="3498" spans="1:11" x14ac:dyDescent="0.2">
      <c r="A3498" t="s">
        <v>1114</v>
      </c>
      <c r="B3498" t="s">
        <v>641</v>
      </c>
      <c r="C3498" s="1" t="s">
        <v>163</v>
      </c>
      <c r="D3498" s="1" t="s">
        <v>700</v>
      </c>
      <c r="E3498" s="2">
        <v>4</v>
      </c>
      <c r="F3498" s="3"/>
      <c r="G3498" s="2">
        <v>4</v>
      </c>
      <c r="H3498" s="3"/>
      <c r="I3498" s="69" t="str">
        <f>VLOOKUP(C3498,СПРАВОЧНИК!B:D,2,0)</f>
        <v>КИТАЙ</v>
      </c>
      <c r="J3498" s="69" t="str">
        <f>VLOOKUP(C3498,СПРАВОЧНИК!B:D,3,0)</f>
        <v>ИНОМАРКИ</v>
      </c>
      <c r="K3498" s="69" t="str">
        <f>VLOOKUP(СВОД2023[[#This Row],[ФО]],СПРАВОЧНИК!H:P,2,0)</f>
        <v>Северо-Западный ФО</v>
      </c>
    </row>
    <row r="3499" spans="1:11" x14ac:dyDescent="0.2">
      <c r="A3499" t="s">
        <v>1114</v>
      </c>
      <c r="B3499" t="s">
        <v>641</v>
      </c>
      <c r="C3499" s="1" t="s">
        <v>163</v>
      </c>
      <c r="D3499" s="1" t="s">
        <v>751</v>
      </c>
      <c r="E3499" s="2"/>
      <c r="F3499" s="3"/>
      <c r="G3499" s="2">
        <v>21</v>
      </c>
      <c r="H3499" s="3"/>
      <c r="I3499" s="69" t="str">
        <f>VLOOKUP(C3499,СПРАВОЧНИК!B:D,2,0)</f>
        <v>КИТАЙ</v>
      </c>
      <c r="J3499" s="69" t="str">
        <f>VLOOKUP(C3499,СПРАВОЧНИК!B:D,3,0)</f>
        <v>ИНОМАРКИ</v>
      </c>
      <c r="K3499" s="69" t="str">
        <f>VLOOKUP(СВОД2023[[#This Row],[ФО]],СПРАВОЧНИК!H:P,2,0)</f>
        <v>Северо-Западный ФО</v>
      </c>
    </row>
    <row r="3500" spans="1:11" x14ac:dyDescent="0.2">
      <c r="A3500" t="s">
        <v>1114</v>
      </c>
      <c r="B3500" t="s">
        <v>641</v>
      </c>
      <c r="C3500" s="1" t="s">
        <v>196</v>
      </c>
      <c r="D3500" s="1" t="s">
        <v>737</v>
      </c>
      <c r="E3500" s="2">
        <v>2</v>
      </c>
      <c r="F3500" s="3"/>
      <c r="G3500" s="2">
        <v>9</v>
      </c>
      <c r="H3500" s="3">
        <v>6</v>
      </c>
      <c r="I3500" s="69" t="str">
        <f>VLOOKUP(C3500,СПРАВОЧНИК!B:D,2,0)</f>
        <v>США</v>
      </c>
      <c r="J3500" s="69" t="str">
        <f>VLOOKUP(C3500,СПРАВОЧНИК!B:D,3,0)</f>
        <v>ИНОМАРКИ</v>
      </c>
      <c r="K3500" s="69" t="str">
        <f>VLOOKUP(СВОД2023[[#This Row],[ФО]],СПРАВОЧНИК!H:P,2,0)</f>
        <v>Северо-Западный ФО</v>
      </c>
    </row>
    <row r="3501" spans="1:11" x14ac:dyDescent="0.2">
      <c r="A3501" t="s">
        <v>1114</v>
      </c>
      <c r="B3501" t="s">
        <v>641</v>
      </c>
      <c r="C3501" s="1" t="s">
        <v>196</v>
      </c>
      <c r="D3501" s="1" t="s">
        <v>738</v>
      </c>
      <c r="E3501" s="2"/>
      <c r="F3501" s="3"/>
      <c r="G3501" s="2">
        <v>4</v>
      </c>
      <c r="H3501" s="3"/>
      <c r="I3501" s="69" t="str">
        <f>VLOOKUP(C3501,СПРАВОЧНИК!B:D,2,0)</f>
        <v>США</v>
      </c>
      <c r="J3501" s="69" t="str">
        <f>VLOOKUP(C3501,СПРАВОЧНИК!B:D,3,0)</f>
        <v>ИНОМАРКИ</v>
      </c>
      <c r="K3501" s="69" t="str">
        <f>VLOOKUP(СВОД2023[[#This Row],[ФО]],СПРАВОЧНИК!H:P,2,0)</f>
        <v>Северо-Западный ФО</v>
      </c>
    </row>
    <row r="3502" spans="1:11" x14ac:dyDescent="0.2">
      <c r="A3502" t="s">
        <v>1114</v>
      </c>
      <c r="B3502" t="s">
        <v>641</v>
      </c>
      <c r="C3502" s="1" t="s">
        <v>237</v>
      </c>
      <c r="D3502" s="1" t="s">
        <v>754</v>
      </c>
      <c r="E3502" s="2"/>
      <c r="F3502" s="3"/>
      <c r="G3502" s="2">
        <v>1</v>
      </c>
      <c r="H3502" s="3"/>
      <c r="I3502" s="69" t="str">
        <f>VLOOKUP(C3502,СПРАВОЧНИК!B:D,2,0)</f>
        <v>США</v>
      </c>
      <c r="J3502" s="69" t="str">
        <f>VLOOKUP(C3502,СПРАВОЧНИК!B:D,3,0)</f>
        <v>ИНОМАРКИ</v>
      </c>
      <c r="K3502" s="69" t="str">
        <f>VLOOKUP(СВОД2023[[#This Row],[ФО]],СПРАВОЧНИК!H:P,2,0)</f>
        <v>Северо-Западный ФО</v>
      </c>
    </row>
    <row r="3503" spans="1:11" x14ac:dyDescent="0.2">
      <c r="A3503" t="s">
        <v>1114</v>
      </c>
      <c r="B3503" t="s">
        <v>641</v>
      </c>
      <c r="C3503" s="1" t="s">
        <v>739</v>
      </c>
      <c r="D3503" s="1" t="s">
        <v>741</v>
      </c>
      <c r="E3503" s="2">
        <v>75</v>
      </c>
      <c r="F3503" s="3">
        <v>7</v>
      </c>
      <c r="G3503" s="2">
        <v>274</v>
      </c>
      <c r="H3503" s="3">
        <v>27</v>
      </c>
      <c r="I3503" s="69" t="str">
        <f>VLOOKUP(C3503,СПРАВОЧНИК!B:D,2,0)</f>
        <v>КИТАЙ</v>
      </c>
      <c r="J3503" s="69" t="str">
        <f>VLOOKUP(C3503,СПРАВОЧНИК!B:D,3,0)</f>
        <v>ИНОМАРКИ</v>
      </c>
      <c r="K3503" s="69" t="str">
        <f>VLOOKUP(СВОД2023[[#This Row],[ФО]],СПРАВОЧНИК!H:P,2,0)</f>
        <v>Северо-Западный ФО</v>
      </c>
    </row>
    <row r="3504" spans="1:11" x14ac:dyDescent="0.2">
      <c r="A3504" t="s">
        <v>1114</v>
      </c>
      <c r="B3504" t="s">
        <v>641</v>
      </c>
      <c r="C3504" s="1" t="s">
        <v>739</v>
      </c>
      <c r="D3504" s="1" t="s">
        <v>742</v>
      </c>
      <c r="E3504" s="2"/>
      <c r="F3504" s="3">
        <v>2</v>
      </c>
      <c r="G3504" s="2">
        <v>74</v>
      </c>
      <c r="H3504" s="3">
        <v>21</v>
      </c>
      <c r="I3504" s="69" t="str">
        <f>VLOOKUP(C3504,СПРАВОЧНИК!B:D,2,0)</f>
        <v>КИТАЙ</v>
      </c>
      <c r="J3504" s="69" t="str">
        <f>VLOOKUP(C3504,СПРАВОЧНИК!B:D,3,0)</f>
        <v>ИНОМАРКИ</v>
      </c>
      <c r="K3504" s="69" t="str">
        <f>VLOOKUP(СВОД2023[[#This Row],[ФО]],СПРАВОЧНИК!H:P,2,0)</f>
        <v>Северо-Западный ФО</v>
      </c>
    </row>
    <row r="3505" spans="1:11" x14ac:dyDescent="0.2">
      <c r="A3505" t="s">
        <v>1114</v>
      </c>
      <c r="B3505" t="s">
        <v>641</v>
      </c>
      <c r="C3505" s="1" t="s">
        <v>300</v>
      </c>
      <c r="D3505" s="1" t="s">
        <v>743</v>
      </c>
      <c r="E3505" s="2">
        <v>2</v>
      </c>
      <c r="F3505" s="3"/>
      <c r="G3505" s="2">
        <v>8</v>
      </c>
      <c r="H3505" s="3">
        <v>16</v>
      </c>
      <c r="I3505" s="69" t="str">
        <f>VLOOKUP(C3505,СПРАВОЧНИК!B:D,2,0)</f>
        <v>ЯПОНИЯ</v>
      </c>
      <c r="J3505" s="69" t="str">
        <f>VLOOKUP(C3505,СПРАВОЧНИК!B:D,3,0)</f>
        <v>ИНОМАРКИ</v>
      </c>
      <c r="K3505" s="69" t="str">
        <f>VLOOKUP(СВОД2023[[#This Row],[ФО]],СПРАВОЧНИК!H:P,2,0)</f>
        <v>Северо-Западный ФО</v>
      </c>
    </row>
    <row r="3506" spans="1:11" x14ac:dyDescent="0.2">
      <c r="A3506" t="s">
        <v>1114</v>
      </c>
      <c r="B3506" t="s">
        <v>641</v>
      </c>
      <c r="C3506" s="1" t="s">
        <v>302</v>
      </c>
      <c r="D3506" s="1" t="s">
        <v>744</v>
      </c>
      <c r="E3506" s="2">
        <v>22</v>
      </c>
      <c r="F3506" s="3">
        <v>8</v>
      </c>
      <c r="G3506" s="2">
        <v>69</v>
      </c>
      <c r="H3506" s="3">
        <v>25</v>
      </c>
      <c r="I3506" s="69" t="str">
        <f>VLOOKUP(C3506,СПРАВОЧНИК!B:D,2,0)</f>
        <v>КИТАЙ</v>
      </c>
      <c r="J3506" s="69" t="str">
        <f>VLOOKUP(C3506,СПРАВОЧНИК!B:D,3,0)</f>
        <v>ИНОМАРКИ</v>
      </c>
      <c r="K3506" s="69" t="str">
        <f>VLOOKUP(СВОД2023[[#This Row],[ФО]],СПРАВОЧНИК!H:P,2,0)</f>
        <v>Северо-Западный ФО</v>
      </c>
    </row>
    <row r="3507" spans="1:11" x14ac:dyDescent="0.2">
      <c r="A3507" t="s">
        <v>1114</v>
      </c>
      <c r="B3507" t="s">
        <v>641</v>
      </c>
      <c r="C3507" s="1" t="s">
        <v>319</v>
      </c>
      <c r="D3507" s="1" t="s">
        <v>745</v>
      </c>
      <c r="E3507" s="2"/>
      <c r="F3507" s="3"/>
      <c r="G3507" s="2">
        <v>1</v>
      </c>
      <c r="H3507" s="3"/>
      <c r="I3507" s="69" t="str">
        <f>VLOOKUP(C3507,СПРАВОЧНИК!B:D,2,0)</f>
        <v>США</v>
      </c>
      <c r="J3507" s="69" t="str">
        <f>VLOOKUP(C3507,СПРАВОЧНИК!B:D,3,0)</f>
        <v>ИНОМАРКИ</v>
      </c>
      <c r="K3507" s="69" t="str">
        <f>VLOOKUP(СВОД2023[[#This Row],[ФО]],СПРАВОЧНИК!H:P,2,0)</f>
        <v>Северо-Западный ФО</v>
      </c>
    </row>
    <row r="3508" spans="1:11" x14ac:dyDescent="0.2">
      <c r="A3508" t="s">
        <v>1114</v>
      </c>
      <c r="B3508" t="s">
        <v>641</v>
      </c>
      <c r="C3508" s="1" t="s">
        <v>439</v>
      </c>
      <c r="D3508" s="1" t="s">
        <v>746</v>
      </c>
      <c r="E3508" s="2">
        <v>30</v>
      </c>
      <c r="F3508" s="3">
        <v>10</v>
      </c>
      <c r="G3508" s="2">
        <v>90</v>
      </c>
      <c r="H3508" s="3">
        <v>75</v>
      </c>
      <c r="I3508" s="69" t="str">
        <f>VLOOKUP(C3508,СПРАВОЧНИК!B:D,2,0)</f>
        <v>ЯПОНИЯ</v>
      </c>
      <c r="J3508" s="69" t="str">
        <f>VLOOKUP(C3508,СПРАВОЧНИК!B:D,3,0)</f>
        <v>ИНОМАРКИ</v>
      </c>
      <c r="K3508" s="69" t="str">
        <f>VLOOKUP(СВОД2023[[#This Row],[ФО]],СПРАВОЧНИК!H:P,2,0)</f>
        <v>Северо-Западный ФО</v>
      </c>
    </row>
    <row r="3509" spans="1:11" x14ac:dyDescent="0.2">
      <c r="A3509" t="s">
        <v>1114</v>
      </c>
      <c r="B3509" t="s">
        <v>641</v>
      </c>
      <c r="C3509" s="1" t="s">
        <v>579</v>
      </c>
      <c r="D3509" s="1" t="s">
        <v>747</v>
      </c>
      <c r="E3509" s="2">
        <v>13</v>
      </c>
      <c r="F3509" s="3">
        <v>7</v>
      </c>
      <c r="G3509" s="2">
        <v>61</v>
      </c>
      <c r="H3509" s="3">
        <v>132</v>
      </c>
      <c r="I3509" s="69" t="str">
        <f>VLOOKUP(C3509,СПРАВОЧНИК!B:D,2,0)</f>
        <v>ЯПОНИЯ</v>
      </c>
      <c r="J3509" s="69" t="str">
        <f>VLOOKUP(C3509,СПРАВОЧНИК!B:D,3,0)</f>
        <v>ИНОМАРКИ</v>
      </c>
      <c r="K3509" s="69" t="str">
        <f>VLOOKUP(СВОД2023[[#This Row],[ФО]],СПРАВОЧНИК!H:P,2,0)</f>
        <v>Северо-Западный ФО</v>
      </c>
    </row>
    <row r="3510" spans="1:11" x14ac:dyDescent="0.2">
      <c r="A3510" t="s">
        <v>1114</v>
      </c>
      <c r="B3510" t="s">
        <v>641</v>
      </c>
      <c r="C3510" s="1" t="s">
        <v>579</v>
      </c>
      <c r="D3510" s="1" t="s">
        <v>748</v>
      </c>
      <c r="E3510" s="2"/>
      <c r="F3510" s="3"/>
      <c r="G3510" s="2">
        <v>1</v>
      </c>
      <c r="H3510" s="3"/>
      <c r="I3510" s="69" t="str">
        <f>VLOOKUP(C3510,СПРАВОЧНИК!B:D,2,0)</f>
        <v>ЯПОНИЯ</v>
      </c>
      <c r="J3510" s="69" t="str">
        <f>VLOOKUP(C3510,СПРАВОЧНИК!B:D,3,0)</f>
        <v>ИНОМАРКИ</v>
      </c>
      <c r="K3510" s="69" t="str">
        <f>VLOOKUP(СВОД2023[[#This Row],[ФО]],СПРАВОЧНИК!H:P,2,0)</f>
        <v>Северо-Западный ФО</v>
      </c>
    </row>
    <row r="3511" spans="1:11" x14ac:dyDescent="0.2">
      <c r="A3511" t="s">
        <v>1114</v>
      </c>
      <c r="B3511" t="s">
        <v>641</v>
      </c>
      <c r="C3511" s="1" t="s">
        <v>579</v>
      </c>
      <c r="D3511" s="1" t="s">
        <v>749</v>
      </c>
      <c r="E3511" s="2"/>
      <c r="F3511" s="3"/>
      <c r="G3511" s="2">
        <v>15</v>
      </c>
      <c r="H3511" s="3">
        <v>2</v>
      </c>
      <c r="I3511" s="69" t="str">
        <f>VLOOKUP(C3511,СПРАВОЧНИК!B:D,2,0)</f>
        <v>ЯПОНИЯ</v>
      </c>
      <c r="J3511" s="69" t="str">
        <f>VLOOKUP(C3511,СПРАВОЧНИК!B:D,3,0)</f>
        <v>ИНОМАРКИ</v>
      </c>
      <c r="K3511" s="69" t="str">
        <f>VLOOKUP(СВОД2023[[#This Row],[ФО]],СПРАВОЧНИК!H:P,2,0)</f>
        <v>Северо-Западный ФО</v>
      </c>
    </row>
    <row r="3512" spans="1:11" x14ac:dyDescent="0.2">
      <c r="A3512" t="s">
        <v>1114</v>
      </c>
      <c r="B3512" t="s">
        <v>641</v>
      </c>
      <c r="C3512" s="1" t="s">
        <v>610</v>
      </c>
      <c r="D3512" s="1" t="s">
        <v>750</v>
      </c>
      <c r="E3512" s="2">
        <v>42</v>
      </c>
      <c r="F3512" s="3">
        <v>14</v>
      </c>
      <c r="G3512" s="2">
        <v>206</v>
      </c>
      <c r="H3512" s="3">
        <v>143</v>
      </c>
      <c r="I3512" s="69" t="str">
        <f>VLOOKUP(C3512,СПРАВОЧНИК!B:D,2,0)</f>
        <v>РОССИЯ</v>
      </c>
      <c r="J3512" s="69" t="str">
        <f>VLOOKUP(C3512,СПРАВОЧНИК!B:D,3,0)</f>
        <v>ОТЕЧЕСТВЕННЫЕ</v>
      </c>
      <c r="K3512" s="69" t="str">
        <f>VLOOKUP(СВОД2023[[#This Row],[ФО]],СПРАВОЧНИК!H:P,2,0)</f>
        <v>Северо-Западный ФО</v>
      </c>
    </row>
    <row r="3513" spans="1:11" x14ac:dyDescent="0.2">
      <c r="A3513" t="s">
        <v>1114</v>
      </c>
      <c r="B3513" t="s">
        <v>642</v>
      </c>
      <c r="C3513" s="1" t="s">
        <v>114</v>
      </c>
      <c r="D3513" s="1" t="s">
        <v>755</v>
      </c>
      <c r="E3513" s="2"/>
      <c r="F3513" s="3"/>
      <c r="G3513" s="2"/>
      <c r="H3513" s="3">
        <v>1</v>
      </c>
      <c r="I3513" s="69" t="str">
        <f>VLOOKUP(C3513,СПРАВОЧНИК!B:D,2,0)</f>
        <v>США</v>
      </c>
      <c r="J3513" s="69" t="str">
        <f>VLOOKUP(C3513,СПРАВОЧНИК!B:D,3,0)</f>
        <v>ИНОМАРКИ</v>
      </c>
      <c r="K3513" s="69" t="str">
        <f>VLOOKUP(СВОД2023[[#This Row],[ФО]],СПРАВОЧНИК!H:P,2,0)</f>
        <v>Северо-Кавказский ФО</v>
      </c>
    </row>
    <row r="3514" spans="1:11" x14ac:dyDescent="0.2">
      <c r="A3514" t="s">
        <v>1114</v>
      </c>
      <c r="B3514" t="s">
        <v>642</v>
      </c>
      <c r="C3514" s="1" t="s">
        <v>158</v>
      </c>
      <c r="D3514" s="1" t="s">
        <v>736</v>
      </c>
      <c r="E3514" s="2">
        <v>9</v>
      </c>
      <c r="F3514" s="3">
        <v>1</v>
      </c>
      <c r="G3514" s="2">
        <v>22</v>
      </c>
      <c r="H3514" s="3">
        <v>7</v>
      </c>
      <c r="I3514" s="69" t="str">
        <f>VLOOKUP(C3514,СПРАВОЧНИК!B:D,2,0)</f>
        <v>США</v>
      </c>
      <c r="J3514" s="69" t="str">
        <f>VLOOKUP(C3514,СПРАВОЧНИК!B:D,3,0)</f>
        <v>ИНОМАРКИ</v>
      </c>
      <c r="K3514" s="69" t="str">
        <f>VLOOKUP(СВОД2023[[#This Row],[ФО]],СПРАВОЧНИК!H:P,2,0)</f>
        <v>Северо-Кавказский ФО</v>
      </c>
    </row>
    <row r="3515" spans="1:11" x14ac:dyDescent="0.2">
      <c r="A3515" t="s">
        <v>1114</v>
      </c>
      <c r="B3515" t="s">
        <v>642</v>
      </c>
      <c r="C3515" s="1" t="s">
        <v>163</v>
      </c>
      <c r="D3515" s="1" t="s">
        <v>700</v>
      </c>
      <c r="E3515" s="2">
        <v>1</v>
      </c>
      <c r="F3515" s="3"/>
      <c r="G3515" s="2">
        <v>1</v>
      </c>
      <c r="H3515" s="3"/>
      <c r="I3515" s="69" t="str">
        <f>VLOOKUP(C3515,СПРАВОЧНИК!B:D,2,0)</f>
        <v>КИТАЙ</v>
      </c>
      <c r="J3515" s="69" t="str">
        <f>VLOOKUP(C3515,СПРАВОЧНИК!B:D,3,0)</f>
        <v>ИНОМАРКИ</v>
      </c>
      <c r="K3515" s="69" t="str">
        <f>VLOOKUP(СВОД2023[[#This Row],[ФО]],СПРАВОЧНИК!H:P,2,0)</f>
        <v>Северо-Кавказский ФО</v>
      </c>
    </row>
    <row r="3516" spans="1:11" x14ac:dyDescent="0.2">
      <c r="A3516" t="s">
        <v>1114</v>
      </c>
      <c r="B3516" t="s">
        <v>642</v>
      </c>
      <c r="C3516" s="1" t="s">
        <v>196</v>
      </c>
      <c r="D3516" s="1" t="s">
        <v>737</v>
      </c>
      <c r="E3516" s="2"/>
      <c r="F3516" s="3"/>
      <c r="G3516" s="2">
        <v>2</v>
      </c>
      <c r="H3516" s="3">
        <v>2</v>
      </c>
      <c r="I3516" s="69" t="str">
        <f>VLOOKUP(C3516,СПРАВОЧНИК!B:D,2,0)</f>
        <v>США</v>
      </c>
      <c r="J3516" s="69" t="str">
        <f>VLOOKUP(C3516,СПРАВОЧНИК!B:D,3,0)</f>
        <v>ИНОМАРКИ</v>
      </c>
      <c r="K3516" s="69" t="str">
        <f>VLOOKUP(СВОД2023[[#This Row],[ФО]],СПРАВОЧНИК!H:P,2,0)</f>
        <v>Северо-Кавказский ФО</v>
      </c>
    </row>
    <row r="3517" spans="1:11" x14ac:dyDescent="0.2">
      <c r="A3517" t="s">
        <v>1114</v>
      </c>
      <c r="B3517" t="s">
        <v>642</v>
      </c>
      <c r="C3517" s="1" t="s">
        <v>739</v>
      </c>
      <c r="D3517" s="1" t="s">
        <v>741</v>
      </c>
      <c r="E3517" s="2">
        <v>2</v>
      </c>
      <c r="F3517" s="3"/>
      <c r="G3517" s="2">
        <v>19</v>
      </c>
      <c r="H3517" s="3"/>
      <c r="I3517" s="69" t="str">
        <f>VLOOKUP(C3517,СПРАВОЧНИК!B:D,2,0)</f>
        <v>КИТАЙ</v>
      </c>
      <c r="J3517" s="69" t="str">
        <f>VLOOKUP(C3517,СПРАВОЧНИК!B:D,3,0)</f>
        <v>ИНОМАРКИ</v>
      </c>
      <c r="K3517" s="69" t="str">
        <f>VLOOKUP(СВОД2023[[#This Row],[ФО]],СПРАВОЧНИК!H:P,2,0)</f>
        <v>Северо-Кавказский ФО</v>
      </c>
    </row>
    <row r="3518" spans="1:11" x14ac:dyDescent="0.2">
      <c r="A3518" t="s">
        <v>1114</v>
      </c>
      <c r="B3518" t="s">
        <v>642</v>
      </c>
      <c r="C3518" s="1" t="s">
        <v>739</v>
      </c>
      <c r="D3518" s="1" t="s">
        <v>742</v>
      </c>
      <c r="E3518" s="2"/>
      <c r="F3518" s="3"/>
      <c r="G3518" s="2">
        <v>1</v>
      </c>
      <c r="H3518" s="3"/>
      <c r="I3518" s="69" t="str">
        <f>VLOOKUP(C3518,СПРАВОЧНИК!B:D,2,0)</f>
        <v>КИТАЙ</v>
      </c>
      <c r="J3518" s="69" t="str">
        <f>VLOOKUP(C3518,СПРАВОЧНИК!B:D,3,0)</f>
        <v>ИНОМАРКИ</v>
      </c>
      <c r="K3518" s="69" t="str">
        <f>VLOOKUP(СВОД2023[[#This Row],[ФО]],СПРАВОЧНИК!H:P,2,0)</f>
        <v>Северо-Кавказский ФО</v>
      </c>
    </row>
    <row r="3519" spans="1:11" x14ac:dyDescent="0.2">
      <c r="A3519" t="s">
        <v>1114</v>
      </c>
      <c r="B3519" t="s">
        <v>642</v>
      </c>
      <c r="C3519" s="1" t="s">
        <v>300</v>
      </c>
      <c r="D3519" s="1" t="s">
        <v>743</v>
      </c>
      <c r="E3519" s="2"/>
      <c r="F3519" s="3"/>
      <c r="G3519" s="2"/>
      <c r="H3519" s="3">
        <v>3</v>
      </c>
      <c r="I3519" s="69" t="str">
        <f>VLOOKUP(C3519,СПРАВОЧНИК!B:D,2,0)</f>
        <v>ЯПОНИЯ</v>
      </c>
      <c r="J3519" s="69" t="str">
        <f>VLOOKUP(C3519,СПРАВОЧНИК!B:D,3,0)</f>
        <v>ИНОМАРКИ</v>
      </c>
      <c r="K3519" s="69" t="str">
        <f>VLOOKUP(СВОД2023[[#This Row],[ФО]],СПРАВОЧНИК!H:P,2,0)</f>
        <v>Северо-Кавказский ФО</v>
      </c>
    </row>
    <row r="3520" spans="1:11" x14ac:dyDescent="0.2">
      <c r="A3520" t="s">
        <v>1114</v>
      </c>
      <c r="B3520" t="s">
        <v>642</v>
      </c>
      <c r="C3520" s="1" t="s">
        <v>302</v>
      </c>
      <c r="D3520" s="1" t="s">
        <v>744</v>
      </c>
      <c r="E3520" s="2"/>
      <c r="F3520" s="3">
        <v>1</v>
      </c>
      <c r="G3520" s="2">
        <v>1</v>
      </c>
      <c r="H3520" s="3">
        <v>4</v>
      </c>
      <c r="I3520" s="69" t="str">
        <f>VLOOKUP(C3520,СПРАВОЧНИК!B:D,2,0)</f>
        <v>КИТАЙ</v>
      </c>
      <c r="J3520" s="69" t="str">
        <f>VLOOKUP(C3520,СПРАВОЧНИК!B:D,3,0)</f>
        <v>ИНОМАРКИ</v>
      </c>
      <c r="K3520" s="69" t="str">
        <f>VLOOKUP(СВОД2023[[#This Row],[ФО]],СПРАВОЧНИК!H:P,2,0)</f>
        <v>Северо-Кавказский ФО</v>
      </c>
    </row>
    <row r="3521" spans="1:11" x14ac:dyDescent="0.2">
      <c r="A3521" t="s">
        <v>1114</v>
      </c>
      <c r="B3521" t="s">
        <v>642</v>
      </c>
      <c r="C3521" s="1" t="s">
        <v>319</v>
      </c>
      <c r="D3521" s="1" t="s">
        <v>745</v>
      </c>
      <c r="E3521" s="2">
        <v>1</v>
      </c>
      <c r="F3521" s="3">
        <v>1</v>
      </c>
      <c r="G3521" s="2">
        <v>2</v>
      </c>
      <c r="H3521" s="3">
        <v>3</v>
      </c>
      <c r="I3521" s="69" t="str">
        <f>VLOOKUP(C3521,СПРАВОЧНИК!B:D,2,0)</f>
        <v>США</v>
      </c>
      <c r="J3521" s="69" t="str">
        <f>VLOOKUP(C3521,СПРАВОЧНИК!B:D,3,0)</f>
        <v>ИНОМАРКИ</v>
      </c>
      <c r="K3521" s="69" t="str">
        <f>VLOOKUP(СВОД2023[[#This Row],[ФО]],СПРАВОЧНИК!H:P,2,0)</f>
        <v>Северо-Кавказский ФО</v>
      </c>
    </row>
    <row r="3522" spans="1:11" x14ac:dyDescent="0.2">
      <c r="A3522" t="s">
        <v>1114</v>
      </c>
      <c r="B3522" t="s">
        <v>642</v>
      </c>
      <c r="C3522" s="1" t="s">
        <v>439</v>
      </c>
      <c r="D3522" s="1" t="s">
        <v>746</v>
      </c>
      <c r="E3522" s="2">
        <v>4</v>
      </c>
      <c r="F3522" s="3">
        <v>1</v>
      </c>
      <c r="G3522" s="2">
        <v>24</v>
      </c>
      <c r="H3522" s="3">
        <v>1</v>
      </c>
      <c r="I3522" s="69" t="str">
        <f>VLOOKUP(C3522,СПРАВОЧНИК!B:D,2,0)</f>
        <v>ЯПОНИЯ</v>
      </c>
      <c r="J3522" s="69" t="str">
        <f>VLOOKUP(C3522,СПРАВОЧНИК!B:D,3,0)</f>
        <v>ИНОМАРКИ</v>
      </c>
      <c r="K3522" s="69" t="str">
        <f>VLOOKUP(СВОД2023[[#This Row],[ФО]],СПРАВОЧНИК!H:P,2,0)</f>
        <v>Северо-Кавказский ФО</v>
      </c>
    </row>
    <row r="3523" spans="1:11" x14ac:dyDescent="0.2">
      <c r="A3523" t="s">
        <v>1114</v>
      </c>
      <c r="B3523" t="s">
        <v>642</v>
      </c>
      <c r="C3523" s="1" t="s">
        <v>579</v>
      </c>
      <c r="D3523" s="1" t="s">
        <v>747</v>
      </c>
      <c r="E3523" s="2">
        <v>7</v>
      </c>
      <c r="F3523" s="3">
        <v>1</v>
      </c>
      <c r="G3523" s="2">
        <v>38</v>
      </c>
      <c r="H3523" s="3">
        <v>8</v>
      </c>
      <c r="I3523" s="69" t="str">
        <f>VLOOKUP(C3523,СПРАВОЧНИК!B:D,2,0)</f>
        <v>ЯПОНИЯ</v>
      </c>
      <c r="J3523" s="69" t="str">
        <f>VLOOKUP(C3523,СПРАВОЧНИК!B:D,3,0)</f>
        <v>ИНОМАРКИ</v>
      </c>
      <c r="K3523" s="69" t="str">
        <f>VLOOKUP(СВОД2023[[#This Row],[ФО]],СПРАВОЧНИК!H:P,2,0)</f>
        <v>Северо-Кавказский ФО</v>
      </c>
    </row>
    <row r="3524" spans="1:11" x14ac:dyDescent="0.2">
      <c r="A3524" t="s">
        <v>1114</v>
      </c>
      <c r="B3524" t="s">
        <v>642</v>
      </c>
      <c r="C3524" s="1" t="s">
        <v>579</v>
      </c>
      <c r="D3524" s="1" t="s">
        <v>748</v>
      </c>
      <c r="E3524" s="2"/>
      <c r="F3524" s="3"/>
      <c r="G3524" s="2">
        <v>1</v>
      </c>
      <c r="H3524" s="3"/>
      <c r="I3524" s="69" t="str">
        <f>VLOOKUP(C3524,СПРАВОЧНИК!B:D,2,0)</f>
        <v>ЯПОНИЯ</v>
      </c>
      <c r="J3524" s="69" t="str">
        <f>VLOOKUP(C3524,СПРАВОЧНИК!B:D,3,0)</f>
        <v>ИНОМАРКИ</v>
      </c>
      <c r="K3524" s="69" t="str">
        <f>VLOOKUP(СВОД2023[[#This Row],[ФО]],СПРАВОЧНИК!H:P,2,0)</f>
        <v>Северо-Кавказский ФО</v>
      </c>
    </row>
    <row r="3525" spans="1:11" x14ac:dyDescent="0.2">
      <c r="A3525" t="s">
        <v>1114</v>
      </c>
      <c r="B3525" t="s">
        <v>642</v>
      </c>
      <c r="C3525" s="1" t="s">
        <v>579</v>
      </c>
      <c r="D3525" s="1" t="s">
        <v>749</v>
      </c>
      <c r="E3525" s="2">
        <v>1</v>
      </c>
      <c r="F3525" s="3">
        <v>1</v>
      </c>
      <c r="G3525" s="2">
        <v>7</v>
      </c>
      <c r="H3525" s="3">
        <v>2</v>
      </c>
      <c r="I3525" s="69" t="str">
        <f>VLOOKUP(C3525,СПРАВОЧНИК!B:D,2,0)</f>
        <v>ЯПОНИЯ</v>
      </c>
      <c r="J3525" s="69" t="str">
        <f>VLOOKUP(C3525,СПРАВОЧНИК!B:D,3,0)</f>
        <v>ИНОМАРКИ</v>
      </c>
      <c r="K3525" s="69" t="str">
        <f>VLOOKUP(СВОД2023[[#This Row],[ФО]],СПРАВОЧНИК!H:P,2,0)</f>
        <v>Северо-Кавказский ФО</v>
      </c>
    </row>
    <row r="3526" spans="1:11" x14ac:dyDescent="0.2">
      <c r="A3526" t="s">
        <v>1114</v>
      </c>
      <c r="B3526" t="s">
        <v>642</v>
      </c>
      <c r="C3526" s="1" t="s">
        <v>610</v>
      </c>
      <c r="D3526" s="1" t="s">
        <v>750</v>
      </c>
      <c r="E3526" s="2">
        <v>4</v>
      </c>
      <c r="F3526" s="3">
        <v>1</v>
      </c>
      <c r="G3526" s="2">
        <v>22</v>
      </c>
      <c r="H3526" s="3">
        <v>9</v>
      </c>
      <c r="I3526" s="69" t="str">
        <f>VLOOKUP(C3526,СПРАВОЧНИК!B:D,2,0)</f>
        <v>РОССИЯ</v>
      </c>
      <c r="J3526" s="69" t="str">
        <f>VLOOKUP(C3526,СПРАВОЧНИК!B:D,3,0)</f>
        <v>ОТЕЧЕСТВЕННЫЕ</v>
      </c>
      <c r="K3526" s="69" t="str">
        <f>VLOOKUP(СВОД2023[[#This Row],[ФО]],СПРАВОЧНИК!H:P,2,0)</f>
        <v>Северо-Кавказский ФО</v>
      </c>
    </row>
    <row r="3527" spans="1:11" x14ac:dyDescent="0.2">
      <c r="A3527" t="s">
        <v>1114</v>
      </c>
      <c r="B3527" t="s">
        <v>643</v>
      </c>
      <c r="C3527" s="1" t="s">
        <v>114</v>
      </c>
      <c r="D3527" s="1" t="s">
        <v>735</v>
      </c>
      <c r="E3527" s="2"/>
      <c r="F3527" s="3"/>
      <c r="G3527" s="2">
        <v>1</v>
      </c>
      <c r="H3527" s="3"/>
      <c r="I3527" s="69" t="str">
        <f>VLOOKUP(C3527,СПРАВОЧНИК!B:D,2,0)</f>
        <v>США</v>
      </c>
      <c r="J3527" s="69" t="str">
        <f>VLOOKUP(C3527,СПРАВОЧНИК!B:D,3,0)</f>
        <v>ИНОМАРКИ</v>
      </c>
      <c r="K3527" s="69" t="str">
        <f>VLOOKUP(СВОД2023[[#This Row],[ФО]],СПРАВОЧНИК!H:P,2,0)</f>
        <v>Сибирский ФО</v>
      </c>
    </row>
    <row r="3528" spans="1:11" x14ac:dyDescent="0.2">
      <c r="A3528" t="s">
        <v>1114</v>
      </c>
      <c r="B3528" t="s">
        <v>643</v>
      </c>
      <c r="C3528" s="1" t="s">
        <v>114</v>
      </c>
      <c r="D3528" s="1" t="s">
        <v>755</v>
      </c>
      <c r="E3528" s="2"/>
      <c r="F3528" s="3"/>
      <c r="G3528" s="2"/>
      <c r="H3528" s="3">
        <v>1</v>
      </c>
      <c r="I3528" s="69" t="str">
        <f>VLOOKUP(C3528,СПРАВОЧНИК!B:D,2,0)</f>
        <v>США</v>
      </c>
      <c r="J3528" s="69" t="str">
        <f>VLOOKUP(C3528,СПРАВОЧНИК!B:D,3,0)</f>
        <v>ИНОМАРКИ</v>
      </c>
      <c r="K3528" s="69" t="str">
        <f>VLOOKUP(СВОД2023[[#This Row],[ФО]],СПРАВОЧНИК!H:P,2,0)</f>
        <v>Сибирский ФО</v>
      </c>
    </row>
    <row r="3529" spans="1:11" x14ac:dyDescent="0.2">
      <c r="A3529" t="s">
        <v>1114</v>
      </c>
      <c r="B3529" t="s">
        <v>643</v>
      </c>
      <c r="C3529" s="1" t="s">
        <v>158</v>
      </c>
      <c r="D3529" s="1" t="s">
        <v>736</v>
      </c>
      <c r="E3529" s="2">
        <v>19</v>
      </c>
      <c r="F3529" s="3">
        <v>10</v>
      </c>
      <c r="G3529" s="2">
        <v>60</v>
      </c>
      <c r="H3529" s="3">
        <v>27</v>
      </c>
      <c r="I3529" s="69" t="str">
        <f>VLOOKUP(C3529,СПРАВОЧНИК!B:D,2,0)</f>
        <v>США</v>
      </c>
      <c r="J3529" s="69" t="str">
        <f>VLOOKUP(C3529,СПРАВОЧНИК!B:D,3,0)</f>
        <v>ИНОМАРКИ</v>
      </c>
      <c r="K3529" s="69" t="str">
        <f>VLOOKUP(СВОД2023[[#This Row],[ФО]],СПРАВОЧНИК!H:P,2,0)</f>
        <v>Сибирский ФО</v>
      </c>
    </row>
    <row r="3530" spans="1:11" x14ac:dyDescent="0.2">
      <c r="A3530" t="s">
        <v>1114</v>
      </c>
      <c r="B3530" t="s">
        <v>643</v>
      </c>
      <c r="C3530" s="1" t="s">
        <v>163</v>
      </c>
      <c r="D3530" s="1" t="s">
        <v>700</v>
      </c>
      <c r="E3530" s="2">
        <v>1</v>
      </c>
      <c r="F3530" s="3"/>
      <c r="G3530" s="2">
        <v>2</v>
      </c>
      <c r="H3530" s="3"/>
      <c r="I3530" s="69" t="str">
        <f>VLOOKUP(C3530,СПРАВОЧНИК!B:D,2,0)</f>
        <v>КИТАЙ</v>
      </c>
      <c r="J3530" s="69" t="str">
        <f>VLOOKUP(C3530,СПРАВОЧНИК!B:D,3,0)</f>
        <v>ИНОМАРКИ</v>
      </c>
      <c r="K3530" s="69" t="str">
        <f>VLOOKUP(СВОД2023[[#This Row],[ФО]],СПРАВОЧНИК!H:P,2,0)</f>
        <v>Сибирский ФО</v>
      </c>
    </row>
    <row r="3531" spans="1:11" x14ac:dyDescent="0.2">
      <c r="A3531" t="s">
        <v>1114</v>
      </c>
      <c r="B3531" t="s">
        <v>643</v>
      </c>
      <c r="C3531" s="1" t="s">
        <v>163</v>
      </c>
      <c r="D3531" s="1" t="s">
        <v>751</v>
      </c>
      <c r="E3531" s="2"/>
      <c r="F3531" s="3"/>
      <c r="G3531" s="2">
        <v>7</v>
      </c>
      <c r="H3531" s="3"/>
      <c r="I3531" s="69" t="str">
        <f>VLOOKUP(C3531,СПРАВОЧНИК!B:D,2,0)</f>
        <v>КИТАЙ</v>
      </c>
      <c r="J3531" s="69" t="str">
        <f>VLOOKUP(C3531,СПРАВОЧНИК!B:D,3,0)</f>
        <v>ИНОМАРКИ</v>
      </c>
      <c r="K3531" s="69" t="str">
        <f>VLOOKUP(СВОД2023[[#This Row],[ФО]],СПРАВОЧНИК!H:P,2,0)</f>
        <v>Сибирский ФО</v>
      </c>
    </row>
    <row r="3532" spans="1:11" x14ac:dyDescent="0.2">
      <c r="A3532" t="s">
        <v>1114</v>
      </c>
      <c r="B3532" t="s">
        <v>643</v>
      </c>
      <c r="C3532" s="1" t="s">
        <v>196</v>
      </c>
      <c r="D3532" s="1" t="s">
        <v>737</v>
      </c>
      <c r="E3532" s="2">
        <v>1</v>
      </c>
      <c r="F3532" s="3">
        <v>1</v>
      </c>
      <c r="G3532" s="2">
        <v>5</v>
      </c>
      <c r="H3532" s="3">
        <v>3</v>
      </c>
      <c r="I3532" s="69" t="str">
        <f>VLOOKUP(C3532,СПРАВОЧНИК!B:D,2,0)</f>
        <v>США</v>
      </c>
      <c r="J3532" s="69" t="str">
        <f>VLOOKUP(C3532,СПРАВОЧНИК!B:D,3,0)</f>
        <v>ИНОМАРКИ</v>
      </c>
      <c r="K3532" s="69" t="str">
        <f>VLOOKUP(СВОД2023[[#This Row],[ФО]],СПРАВОЧНИК!H:P,2,0)</f>
        <v>Сибирский ФО</v>
      </c>
    </row>
    <row r="3533" spans="1:11" x14ac:dyDescent="0.2">
      <c r="A3533" t="s">
        <v>1114</v>
      </c>
      <c r="B3533" t="s">
        <v>643</v>
      </c>
      <c r="C3533" s="1" t="s">
        <v>196</v>
      </c>
      <c r="D3533" s="1" t="s">
        <v>738</v>
      </c>
      <c r="E3533" s="2"/>
      <c r="F3533" s="3"/>
      <c r="G3533" s="2">
        <v>2</v>
      </c>
      <c r="H3533" s="3"/>
      <c r="I3533" s="69" t="str">
        <f>VLOOKUP(C3533,СПРАВОЧНИК!B:D,2,0)</f>
        <v>США</v>
      </c>
      <c r="J3533" s="69" t="str">
        <f>VLOOKUP(C3533,СПРАВОЧНИК!B:D,3,0)</f>
        <v>ИНОМАРКИ</v>
      </c>
      <c r="K3533" s="69" t="str">
        <f>VLOOKUP(СВОД2023[[#This Row],[ФО]],СПРАВОЧНИК!H:P,2,0)</f>
        <v>Сибирский ФО</v>
      </c>
    </row>
    <row r="3534" spans="1:11" x14ac:dyDescent="0.2">
      <c r="A3534" t="s">
        <v>1114</v>
      </c>
      <c r="B3534" t="s">
        <v>643</v>
      </c>
      <c r="C3534" s="1" t="s">
        <v>237</v>
      </c>
      <c r="D3534" s="1" t="s">
        <v>754</v>
      </c>
      <c r="E3534" s="2"/>
      <c r="F3534" s="3"/>
      <c r="G3534" s="2">
        <v>1</v>
      </c>
      <c r="H3534" s="3"/>
      <c r="I3534" s="69" t="str">
        <f>VLOOKUP(C3534,СПРАВОЧНИК!B:D,2,0)</f>
        <v>США</v>
      </c>
      <c r="J3534" s="69" t="str">
        <f>VLOOKUP(C3534,СПРАВОЧНИК!B:D,3,0)</f>
        <v>ИНОМАРКИ</v>
      </c>
      <c r="K3534" s="69" t="str">
        <f>VLOOKUP(СВОД2023[[#This Row],[ФО]],СПРАВОЧНИК!H:P,2,0)</f>
        <v>Сибирский ФО</v>
      </c>
    </row>
    <row r="3535" spans="1:11" x14ac:dyDescent="0.2">
      <c r="A3535" t="s">
        <v>1114</v>
      </c>
      <c r="B3535" t="s">
        <v>643</v>
      </c>
      <c r="C3535" s="1" t="s">
        <v>739</v>
      </c>
      <c r="D3535" s="1" t="s">
        <v>741</v>
      </c>
      <c r="E3535" s="2">
        <v>24</v>
      </c>
      <c r="F3535" s="3">
        <v>25</v>
      </c>
      <c r="G3535" s="2">
        <v>96</v>
      </c>
      <c r="H3535" s="3">
        <v>54</v>
      </c>
      <c r="I3535" s="69" t="str">
        <f>VLOOKUP(C3535,СПРАВОЧНИК!B:D,2,0)</f>
        <v>КИТАЙ</v>
      </c>
      <c r="J3535" s="69" t="str">
        <f>VLOOKUP(C3535,СПРАВОЧНИК!B:D,3,0)</f>
        <v>ИНОМАРКИ</v>
      </c>
      <c r="K3535" s="69" t="str">
        <f>VLOOKUP(СВОД2023[[#This Row],[ФО]],СПРАВОЧНИК!H:P,2,0)</f>
        <v>Сибирский ФО</v>
      </c>
    </row>
    <row r="3536" spans="1:11" x14ac:dyDescent="0.2">
      <c r="A3536" t="s">
        <v>1114</v>
      </c>
      <c r="B3536" t="s">
        <v>643</v>
      </c>
      <c r="C3536" s="1" t="s">
        <v>739</v>
      </c>
      <c r="D3536" s="1" t="s">
        <v>742</v>
      </c>
      <c r="E3536" s="2">
        <v>1</v>
      </c>
      <c r="F3536" s="3"/>
      <c r="G3536" s="2">
        <v>14</v>
      </c>
      <c r="H3536" s="3">
        <v>3</v>
      </c>
      <c r="I3536" s="69" t="str">
        <f>VLOOKUP(C3536,СПРАВОЧНИК!B:D,2,0)</f>
        <v>КИТАЙ</v>
      </c>
      <c r="J3536" s="69" t="str">
        <f>VLOOKUP(C3536,СПРАВОЧНИК!B:D,3,0)</f>
        <v>ИНОМАРКИ</v>
      </c>
      <c r="K3536" s="69" t="str">
        <f>VLOOKUP(СВОД2023[[#This Row],[ФО]],СПРАВОЧНИК!H:P,2,0)</f>
        <v>Сибирский ФО</v>
      </c>
    </row>
    <row r="3537" spans="1:11" x14ac:dyDescent="0.2">
      <c r="A3537" t="s">
        <v>1114</v>
      </c>
      <c r="B3537" t="s">
        <v>643</v>
      </c>
      <c r="C3537" s="1" t="s">
        <v>300</v>
      </c>
      <c r="D3537" s="1" t="s">
        <v>743</v>
      </c>
      <c r="E3537" s="2"/>
      <c r="F3537" s="3">
        <v>1</v>
      </c>
      <c r="G3537" s="2"/>
      <c r="H3537" s="3">
        <v>12</v>
      </c>
      <c r="I3537" s="69" t="str">
        <f>VLOOKUP(C3537,СПРАВОЧНИК!B:D,2,0)</f>
        <v>ЯПОНИЯ</v>
      </c>
      <c r="J3537" s="69" t="str">
        <f>VLOOKUP(C3537,СПРАВОЧНИК!B:D,3,0)</f>
        <v>ИНОМАРКИ</v>
      </c>
      <c r="K3537" s="69" t="str">
        <f>VLOOKUP(СВОД2023[[#This Row],[ФО]],СПРАВОЧНИК!H:P,2,0)</f>
        <v>Сибирский ФО</v>
      </c>
    </row>
    <row r="3538" spans="1:11" x14ac:dyDescent="0.2">
      <c r="A3538" t="s">
        <v>1114</v>
      </c>
      <c r="B3538" t="s">
        <v>643</v>
      </c>
      <c r="C3538" s="1" t="s">
        <v>302</v>
      </c>
      <c r="D3538" s="1" t="s">
        <v>744</v>
      </c>
      <c r="E3538" s="2">
        <v>12</v>
      </c>
      <c r="F3538" s="3">
        <v>17</v>
      </c>
      <c r="G3538" s="2">
        <v>31</v>
      </c>
      <c r="H3538" s="3">
        <v>33</v>
      </c>
      <c r="I3538" s="69" t="str">
        <f>VLOOKUP(C3538,СПРАВОЧНИК!B:D,2,0)</f>
        <v>КИТАЙ</v>
      </c>
      <c r="J3538" s="69" t="str">
        <f>VLOOKUP(C3538,СПРАВОЧНИК!B:D,3,0)</f>
        <v>ИНОМАРКИ</v>
      </c>
      <c r="K3538" s="69" t="str">
        <f>VLOOKUP(СВОД2023[[#This Row],[ФО]],СПРАВОЧНИК!H:P,2,0)</f>
        <v>Сибирский ФО</v>
      </c>
    </row>
    <row r="3539" spans="1:11" x14ac:dyDescent="0.2">
      <c r="A3539" t="s">
        <v>1114</v>
      </c>
      <c r="B3539" t="s">
        <v>643</v>
      </c>
      <c r="C3539" s="1" t="s">
        <v>302</v>
      </c>
      <c r="D3539" s="1" t="s">
        <v>756</v>
      </c>
      <c r="E3539" s="2"/>
      <c r="F3539" s="3"/>
      <c r="G3539" s="2">
        <v>1</v>
      </c>
      <c r="H3539" s="3"/>
      <c r="I3539" s="69" t="str">
        <f>VLOOKUP(C3539,СПРАВОЧНИК!B:D,2,0)</f>
        <v>КИТАЙ</v>
      </c>
      <c r="J3539" s="69" t="str">
        <f>VLOOKUP(C3539,СПРАВОЧНИК!B:D,3,0)</f>
        <v>ИНОМАРКИ</v>
      </c>
      <c r="K3539" s="69" t="str">
        <f>VLOOKUP(СВОД2023[[#This Row],[ФО]],СПРАВОЧНИК!H:P,2,0)</f>
        <v>Сибирский ФО</v>
      </c>
    </row>
    <row r="3540" spans="1:11" x14ac:dyDescent="0.2">
      <c r="A3540" t="s">
        <v>1114</v>
      </c>
      <c r="B3540" t="s">
        <v>643</v>
      </c>
      <c r="C3540" s="1" t="s">
        <v>302</v>
      </c>
      <c r="D3540" s="1" t="s">
        <v>752</v>
      </c>
      <c r="E3540" s="2"/>
      <c r="F3540" s="3"/>
      <c r="G3540" s="2">
        <v>1</v>
      </c>
      <c r="H3540" s="3"/>
      <c r="I3540" s="69" t="str">
        <f>VLOOKUP(C3540,СПРАВОЧНИК!B:D,2,0)</f>
        <v>КИТАЙ</v>
      </c>
      <c r="J3540" s="69" t="str">
        <f>VLOOKUP(C3540,СПРАВОЧНИК!B:D,3,0)</f>
        <v>ИНОМАРКИ</v>
      </c>
      <c r="K3540" s="69" t="str">
        <f>VLOOKUP(СВОД2023[[#This Row],[ФО]],СПРАВОЧНИК!H:P,2,0)</f>
        <v>Сибирский ФО</v>
      </c>
    </row>
    <row r="3541" spans="1:11" x14ac:dyDescent="0.2">
      <c r="A3541" t="s">
        <v>1114</v>
      </c>
      <c r="B3541" t="s">
        <v>643</v>
      </c>
      <c r="C3541" s="1" t="s">
        <v>319</v>
      </c>
      <c r="D3541" s="1" t="s">
        <v>745</v>
      </c>
      <c r="E3541" s="2"/>
      <c r="F3541" s="3"/>
      <c r="G3541" s="2">
        <v>1</v>
      </c>
      <c r="H3541" s="3"/>
      <c r="I3541" s="69" t="str">
        <f>VLOOKUP(C3541,СПРАВОЧНИК!B:D,2,0)</f>
        <v>США</v>
      </c>
      <c r="J3541" s="69" t="str">
        <f>VLOOKUP(C3541,СПРАВОЧНИК!B:D,3,0)</f>
        <v>ИНОМАРКИ</v>
      </c>
      <c r="K3541" s="69" t="str">
        <f>VLOOKUP(СВОД2023[[#This Row],[ФО]],СПРАВОЧНИК!H:P,2,0)</f>
        <v>Сибирский ФО</v>
      </c>
    </row>
    <row r="3542" spans="1:11" x14ac:dyDescent="0.2">
      <c r="A3542" t="s">
        <v>1114</v>
      </c>
      <c r="B3542" t="s">
        <v>643</v>
      </c>
      <c r="C3542" s="1" t="s">
        <v>439</v>
      </c>
      <c r="D3542" s="1" t="s">
        <v>746</v>
      </c>
      <c r="E3542" s="2">
        <v>19</v>
      </c>
      <c r="F3542" s="3">
        <v>2</v>
      </c>
      <c r="G3542" s="2">
        <v>114</v>
      </c>
      <c r="H3542" s="3">
        <v>64</v>
      </c>
      <c r="I3542" s="69" t="str">
        <f>VLOOKUP(C3542,СПРАВОЧНИК!B:D,2,0)</f>
        <v>ЯПОНИЯ</v>
      </c>
      <c r="J3542" s="69" t="str">
        <f>VLOOKUP(C3542,СПРАВОЧНИК!B:D,3,0)</f>
        <v>ИНОМАРКИ</v>
      </c>
      <c r="K3542" s="69" t="str">
        <f>VLOOKUP(СВОД2023[[#This Row],[ФО]],СПРАВОЧНИК!H:P,2,0)</f>
        <v>Сибирский ФО</v>
      </c>
    </row>
    <row r="3543" spans="1:11" x14ac:dyDescent="0.2">
      <c r="A3543" t="s">
        <v>1114</v>
      </c>
      <c r="B3543" t="s">
        <v>643</v>
      </c>
      <c r="C3543" s="1" t="s">
        <v>579</v>
      </c>
      <c r="D3543" s="1" t="s">
        <v>747</v>
      </c>
      <c r="E3543" s="2">
        <v>31</v>
      </c>
      <c r="F3543" s="3">
        <v>6</v>
      </c>
      <c r="G3543" s="2">
        <v>158</v>
      </c>
      <c r="H3543" s="3">
        <v>155</v>
      </c>
      <c r="I3543" s="69" t="str">
        <f>VLOOKUP(C3543,СПРАВОЧНИК!B:D,2,0)</f>
        <v>ЯПОНИЯ</v>
      </c>
      <c r="J3543" s="69" t="str">
        <f>VLOOKUP(C3543,СПРАВОЧНИК!B:D,3,0)</f>
        <v>ИНОМАРКИ</v>
      </c>
      <c r="K3543" s="69" t="str">
        <f>VLOOKUP(СВОД2023[[#This Row],[ФО]],СПРАВОЧНИК!H:P,2,0)</f>
        <v>Сибирский ФО</v>
      </c>
    </row>
    <row r="3544" spans="1:11" x14ac:dyDescent="0.2">
      <c r="A3544" t="s">
        <v>1114</v>
      </c>
      <c r="B3544" t="s">
        <v>643</v>
      </c>
      <c r="C3544" s="1" t="s">
        <v>579</v>
      </c>
      <c r="D3544" s="1" t="s">
        <v>749</v>
      </c>
      <c r="E3544" s="2">
        <v>1</v>
      </c>
      <c r="F3544" s="3">
        <v>1</v>
      </c>
      <c r="G3544" s="2">
        <v>15</v>
      </c>
      <c r="H3544" s="3">
        <v>7</v>
      </c>
      <c r="I3544" s="69" t="str">
        <f>VLOOKUP(C3544,СПРАВОЧНИК!B:D,2,0)</f>
        <v>ЯПОНИЯ</v>
      </c>
      <c r="J3544" s="69" t="str">
        <f>VLOOKUP(C3544,СПРАВОЧНИК!B:D,3,0)</f>
        <v>ИНОМАРКИ</v>
      </c>
      <c r="K3544" s="69" t="str">
        <f>VLOOKUP(СВОД2023[[#This Row],[ФО]],СПРАВОЧНИК!H:P,2,0)</f>
        <v>Сибирский ФО</v>
      </c>
    </row>
    <row r="3545" spans="1:11" x14ac:dyDescent="0.2">
      <c r="A3545" t="s">
        <v>1114</v>
      </c>
      <c r="B3545" t="s">
        <v>643</v>
      </c>
      <c r="C3545" s="1" t="s">
        <v>610</v>
      </c>
      <c r="D3545" s="1" t="s">
        <v>750</v>
      </c>
      <c r="E3545" s="2">
        <v>14</v>
      </c>
      <c r="F3545" s="3">
        <v>19</v>
      </c>
      <c r="G3545" s="2">
        <v>73</v>
      </c>
      <c r="H3545" s="3">
        <v>136</v>
      </c>
      <c r="I3545" s="69" t="str">
        <f>VLOOKUP(C3545,СПРАВОЧНИК!B:D,2,0)</f>
        <v>РОССИЯ</v>
      </c>
      <c r="J3545" s="69" t="str">
        <f>VLOOKUP(C3545,СПРАВОЧНИК!B:D,3,0)</f>
        <v>ОТЕЧЕСТВЕННЫЕ</v>
      </c>
      <c r="K3545" s="69" t="str">
        <f>VLOOKUP(СВОД2023[[#This Row],[ФО]],СПРАВОЧНИК!H:P,2,0)</f>
        <v>Сибирский ФО</v>
      </c>
    </row>
    <row r="3546" spans="1:11" x14ac:dyDescent="0.2">
      <c r="A3546" t="s">
        <v>1114</v>
      </c>
      <c r="B3546" t="s">
        <v>644</v>
      </c>
      <c r="C3546" s="1" t="s">
        <v>114</v>
      </c>
      <c r="D3546" s="1" t="s">
        <v>735</v>
      </c>
      <c r="E3546" s="2"/>
      <c r="F3546" s="3"/>
      <c r="G3546" s="2">
        <v>1</v>
      </c>
      <c r="H3546" s="3"/>
      <c r="I3546" s="69" t="str">
        <f>VLOOKUP(C3546,СПРАВОЧНИК!B:D,2,0)</f>
        <v>США</v>
      </c>
      <c r="J3546" s="69" t="str">
        <f>VLOOKUP(C3546,СПРАВОЧНИК!B:D,3,0)</f>
        <v>ИНОМАРКИ</v>
      </c>
      <c r="K3546" s="69" t="str">
        <f>VLOOKUP(СВОД2023[[#This Row],[ФО]],СПРАВОЧНИК!H:P,2,0)</f>
        <v>Уральский ФО</v>
      </c>
    </row>
    <row r="3547" spans="1:11" x14ac:dyDescent="0.2">
      <c r="A3547" t="s">
        <v>1114</v>
      </c>
      <c r="B3547" t="s">
        <v>644</v>
      </c>
      <c r="C3547" s="1" t="s">
        <v>158</v>
      </c>
      <c r="D3547" s="1" t="s">
        <v>736</v>
      </c>
      <c r="E3547" s="2">
        <v>15</v>
      </c>
      <c r="F3547" s="3">
        <v>3</v>
      </c>
      <c r="G3547" s="2">
        <v>65</v>
      </c>
      <c r="H3547" s="3">
        <v>13</v>
      </c>
      <c r="I3547" s="69" t="str">
        <f>VLOOKUP(C3547,СПРАВОЧНИК!B:D,2,0)</f>
        <v>США</v>
      </c>
      <c r="J3547" s="69" t="str">
        <f>VLOOKUP(C3547,СПРАВОЧНИК!B:D,3,0)</f>
        <v>ИНОМАРКИ</v>
      </c>
      <c r="K3547" s="69" t="str">
        <f>VLOOKUP(СВОД2023[[#This Row],[ФО]],СПРАВОЧНИК!H:P,2,0)</f>
        <v>Уральский ФО</v>
      </c>
    </row>
    <row r="3548" spans="1:11" x14ac:dyDescent="0.2">
      <c r="A3548" t="s">
        <v>1114</v>
      </c>
      <c r="B3548" t="s">
        <v>644</v>
      </c>
      <c r="C3548" s="1" t="s">
        <v>163</v>
      </c>
      <c r="D3548" s="1" t="s">
        <v>700</v>
      </c>
      <c r="E3548" s="2">
        <v>3</v>
      </c>
      <c r="F3548" s="3"/>
      <c r="G3548" s="2">
        <v>3</v>
      </c>
      <c r="H3548" s="3"/>
      <c r="I3548" s="69" t="str">
        <f>VLOOKUP(C3548,СПРАВОЧНИК!B:D,2,0)</f>
        <v>КИТАЙ</v>
      </c>
      <c r="J3548" s="69" t="str">
        <f>VLOOKUP(C3548,СПРАВОЧНИК!B:D,3,0)</f>
        <v>ИНОМАРКИ</v>
      </c>
      <c r="K3548" s="69" t="str">
        <f>VLOOKUP(СВОД2023[[#This Row],[ФО]],СПРАВОЧНИК!H:P,2,0)</f>
        <v>Уральский ФО</v>
      </c>
    </row>
    <row r="3549" spans="1:11" x14ac:dyDescent="0.2">
      <c r="A3549" t="s">
        <v>1114</v>
      </c>
      <c r="B3549" t="s">
        <v>644</v>
      </c>
      <c r="C3549" s="1" t="s">
        <v>163</v>
      </c>
      <c r="D3549" s="1" t="s">
        <v>751</v>
      </c>
      <c r="E3549" s="2"/>
      <c r="F3549" s="3">
        <v>1</v>
      </c>
      <c r="G3549" s="2">
        <v>12</v>
      </c>
      <c r="H3549" s="3">
        <v>1</v>
      </c>
      <c r="I3549" s="69" t="str">
        <f>VLOOKUP(C3549,СПРАВОЧНИК!B:D,2,0)</f>
        <v>КИТАЙ</v>
      </c>
      <c r="J3549" s="69" t="str">
        <f>VLOOKUP(C3549,СПРАВОЧНИК!B:D,3,0)</f>
        <v>ИНОМАРКИ</v>
      </c>
      <c r="K3549" s="69" t="str">
        <f>VLOOKUP(СВОД2023[[#This Row],[ФО]],СПРАВОЧНИК!H:P,2,0)</f>
        <v>Уральский ФО</v>
      </c>
    </row>
    <row r="3550" spans="1:11" x14ac:dyDescent="0.2">
      <c r="A3550" t="s">
        <v>1114</v>
      </c>
      <c r="B3550" t="s">
        <v>644</v>
      </c>
      <c r="C3550" s="1" t="s">
        <v>196</v>
      </c>
      <c r="D3550" s="1" t="s">
        <v>737</v>
      </c>
      <c r="E3550" s="2">
        <v>1</v>
      </c>
      <c r="F3550" s="3">
        <v>2</v>
      </c>
      <c r="G3550" s="2">
        <v>4</v>
      </c>
      <c r="H3550" s="3">
        <v>2</v>
      </c>
      <c r="I3550" s="69" t="str">
        <f>VLOOKUP(C3550,СПРАВОЧНИК!B:D,2,0)</f>
        <v>США</v>
      </c>
      <c r="J3550" s="69" t="str">
        <f>VLOOKUP(C3550,СПРАВОЧНИК!B:D,3,0)</f>
        <v>ИНОМАРКИ</v>
      </c>
      <c r="K3550" s="69" t="str">
        <f>VLOOKUP(СВОД2023[[#This Row],[ФО]],СПРАВОЧНИК!H:P,2,0)</f>
        <v>Уральский ФО</v>
      </c>
    </row>
    <row r="3551" spans="1:11" x14ac:dyDescent="0.2">
      <c r="A3551" t="s">
        <v>1114</v>
      </c>
      <c r="B3551" t="s">
        <v>644</v>
      </c>
      <c r="C3551" s="1" t="s">
        <v>757</v>
      </c>
      <c r="D3551" s="1" t="s">
        <v>758</v>
      </c>
      <c r="E3551" s="2"/>
      <c r="F3551" s="3"/>
      <c r="G3551" s="2">
        <v>1</v>
      </c>
      <c r="H3551" s="3"/>
      <c r="I3551" s="69" t="str">
        <f>VLOOKUP(C3551,СПРАВОЧНИК!B:D,2,0)</f>
        <v>КИТАЙ</v>
      </c>
      <c r="J3551" s="69" t="str">
        <f>VLOOKUP(C3551,СПРАВОЧНИК!B:D,3,0)</f>
        <v>ИНОМАРКИ</v>
      </c>
      <c r="K3551" s="69" t="str">
        <f>VLOOKUP(СВОД2023[[#This Row],[ФО]],СПРАВОЧНИК!H:P,2,0)</f>
        <v>Уральский ФО</v>
      </c>
    </row>
    <row r="3552" spans="1:11" x14ac:dyDescent="0.2">
      <c r="A3552" t="s">
        <v>1114</v>
      </c>
      <c r="B3552" t="s">
        <v>644</v>
      </c>
      <c r="C3552" s="1" t="s">
        <v>237</v>
      </c>
      <c r="D3552" s="1" t="s">
        <v>754</v>
      </c>
      <c r="E3552" s="2"/>
      <c r="F3552" s="3"/>
      <c r="G3552" s="2">
        <v>1</v>
      </c>
      <c r="H3552" s="3"/>
      <c r="I3552" s="69" t="str">
        <f>VLOOKUP(C3552,СПРАВОЧНИК!B:D,2,0)</f>
        <v>США</v>
      </c>
      <c r="J3552" s="69" t="str">
        <f>VLOOKUP(C3552,СПРАВОЧНИК!B:D,3,0)</f>
        <v>ИНОМАРКИ</v>
      </c>
      <c r="K3552" s="69" t="str">
        <f>VLOOKUP(СВОД2023[[#This Row],[ФО]],СПРАВОЧНИК!H:P,2,0)</f>
        <v>Уральский ФО</v>
      </c>
    </row>
    <row r="3553" spans="1:11" x14ac:dyDescent="0.2">
      <c r="A3553" t="s">
        <v>1114</v>
      </c>
      <c r="B3553" t="s">
        <v>644</v>
      </c>
      <c r="C3553" s="1" t="s">
        <v>739</v>
      </c>
      <c r="D3553" s="1" t="s">
        <v>741</v>
      </c>
      <c r="E3553" s="2">
        <v>41</v>
      </c>
      <c r="F3553" s="3">
        <v>4</v>
      </c>
      <c r="G3553" s="2">
        <v>84</v>
      </c>
      <c r="H3553" s="3">
        <v>8</v>
      </c>
      <c r="I3553" s="69" t="str">
        <f>VLOOKUP(C3553,СПРАВОЧНИК!B:D,2,0)</f>
        <v>КИТАЙ</v>
      </c>
      <c r="J3553" s="69" t="str">
        <f>VLOOKUP(C3553,СПРАВОЧНИК!B:D,3,0)</f>
        <v>ИНОМАРКИ</v>
      </c>
      <c r="K3553" s="69" t="str">
        <f>VLOOKUP(СВОД2023[[#This Row],[ФО]],СПРАВОЧНИК!H:P,2,0)</f>
        <v>Уральский ФО</v>
      </c>
    </row>
    <row r="3554" spans="1:11" x14ac:dyDescent="0.2">
      <c r="A3554" t="s">
        <v>1114</v>
      </c>
      <c r="B3554" t="s">
        <v>644</v>
      </c>
      <c r="C3554" s="1" t="s">
        <v>739</v>
      </c>
      <c r="D3554" s="1" t="s">
        <v>742</v>
      </c>
      <c r="E3554" s="2">
        <v>3</v>
      </c>
      <c r="F3554" s="3"/>
      <c r="G3554" s="2">
        <v>43</v>
      </c>
      <c r="H3554" s="3">
        <v>5</v>
      </c>
      <c r="I3554" s="69" t="str">
        <f>VLOOKUP(C3554,СПРАВОЧНИК!B:D,2,0)</f>
        <v>КИТАЙ</v>
      </c>
      <c r="J3554" s="69" t="str">
        <f>VLOOKUP(C3554,СПРАВОЧНИК!B:D,3,0)</f>
        <v>ИНОМАРКИ</v>
      </c>
      <c r="K3554" s="69" t="str">
        <f>VLOOKUP(СВОД2023[[#This Row],[ФО]],СПРАВОЧНИК!H:P,2,0)</f>
        <v>Уральский ФО</v>
      </c>
    </row>
    <row r="3555" spans="1:11" x14ac:dyDescent="0.2">
      <c r="A3555" t="s">
        <v>1114</v>
      </c>
      <c r="B3555" t="s">
        <v>644</v>
      </c>
      <c r="C3555" s="1" t="s">
        <v>300</v>
      </c>
      <c r="D3555" s="1" t="s">
        <v>743</v>
      </c>
      <c r="E3555" s="2">
        <v>1</v>
      </c>
      <c r="F3555" s="3">
        <v>1</v>
      </c>
      <c r="G3555" s="2">
        <v>2</v>
      </c>
      <c r="H3555" s="3">
        <v>15</v>
      </c>
      <c r="I3555" s="69" t="str">
        <f>VLOOKUP(C3555,СПРАВОЧНИК!B:D,2,0)</f>
        <v>ЯПОНИЯ</v>
      </c>
      <c r="J3555" s="69" t="str">
        <f>VLOOKUP(C3555,СПРАВОЧНИК!B:D,3,0)</f>
        <v>ИНОМАРКИ</v>
      </c>
      <c r="K3555" s="69" t="str">
        <f>VLOOKUP(СВОД2023[[#This Row],[ФО]],СПРАВОЧНИК!H:P,2,0)</f>
        <v>Уральский ФО</v>
      </c>
    </row>
    <row r="3556" spans="1:11" x14ac:dyDescent="0.2">
      <c r="A3556" t="s">
        <v>1114</v>
      </c>
      <c r="B3556" t="s">
        <v>644</v>
      </c>
      <c r="C3556" s="1" t="s">
        <v>302</v>
      </c>
      <c r="D3556" s="1" t="s">
        <v>759</v>
      </c>
      <c r="E3556" s="2"/>
      <c r="F3556" s="3"/>
      <c r="G3556" s="2">
        <v>1</v>
      </c>
      <c r="H3556" s="3"/>
      <c r="I3556" s="69" t="str">
        <f>VLOOKUP(C3556,СПРАВОЧНИК!B:D,2,0)</f>
        <v>КИТАЙ</v>
      </c>
      <c r="J3556" s="69" t="str">
        <f>VLOOKUP(C3556,СПРАВОЧНИК!B:D,3,0)</f>
        <v>ИНОМАРКИ</v>
      </c>
      <c r="K3556" s="69" t="str">
        <f>VLOOKUP(СВОД2023[[#This Row],[ФО]],СПРАВОЧНИК!H:P,2,0)</f>
        <v>Уральский ФО</v>
      </c>
    </row>
    <row r="3557" spans="1:11" x14ac:dyDescent="0.2">
      <c r="A3557" t="s">
        <v>1114</v>
      </c>
      <c r="B3557" t="s">
        <v>644</v>
      </c>
      <c r="C3557" s="1" t="s">
        <v>302</v>
      </c>
      <c r="D3557" s="1" t="s">
        <v>744</v>
      </c>
      <c r="E3557" s="2">
        <v>23</v>
      </c>
      <c r="F3557" s="3">
        <v>12</v>
      </c>
      <c r="G3557" s="2">
        <v>51</v>
      </c>
      <c r="H3557" s="3">
        <v>35</v>
      </c>
      <c r="I3557" s="69" t="str">
        <f>VLOOKUP(C3557,СПРАВОЧНИК!B:D,2,0)</f>
        <v>КИТАЙ</v>
      </c>
      <c r="J3557" s="69" t="str">
        <f>VLOOKUP(C3557,СПРАВОЧНИК!B:D,3,0)</f>
        <v>ИНОМАРКИ</v>
      </c>
      <c r="K3557" s="69" t="str">
        <f>VLOOKUP(СВОД2023[[#This Row],[ФО]],СПРАВОЧНИК!H:P,2,0)</f>
        <v>Уральский ФО</v>
      </c>
    </row>
    <row r="3558" spans="1:11" x14ac:dyDescent="0.2">
      <c r="A3558" t="s">
        <v>1114</v>
      </c>
      <c r="B3558" t="s">
        <v>644</v>
      </c>
      <c r="C3558" s="1" t="s">
        <v>319</v>
      </c>
      <c r="D3558" s="1" t="s">
        <v>745</v>
      </c>
      <c r="E3558" s="2"/>
      <c r="F3558" s="3">
        <v>2</v>
      </c>
      <c r="G3558" s="2"/>
      <c r="H3558" s="3">
        <v>3</v>
      </c>
      <c r="I3558" s="69" t="str">
        <f>VLOOKUP(C3558,СПРАВОЧНИК!B:D,2,0)</f>
        <v>США</v>
      </c>
      <c r="J3558" s="69" t="str">
        <f>VLOOKUP(C3558,СПРАВОЧНИК!B:D,3,0)</f>
        <v>ИНОМАРКИ</v>
      </c>
      <c r="K3558" s="69" t="str">
        <f>VLOOKUP(СВОД2023[[#This Row],[ФО]],СПРАВОЧНИК!H:P,2,0)</f>
        <v>Уральский ФО</v>
      </c>
    </row>
    <row r="3559" spans="1:11" x14ac:dyDescent="0.2">
      <c r="A3559" t="s">
        <v>1114</v>
      </c>
      <c r="B3559" t="s">
        <v>644</v>
      </c>
      <c r="C3559" s="1" t="s">
        <v>439</v>
      </c>
      <c r="D3559" s="1" t="s">
        <v>746</v>
      </c>
      <c r="E3559" s="2">
        <v>13</v>
      </c>
      <c r="F3559" s="3">
        <v>15</v>
      </c>
      <c r="G3559" s="2">
        <v>71</v>
      </c>
      <c r="H3559" s="3">
        <v>62</v>
      </c>
      <c r="I3559" s="69" t="str">
        <f>VLOOKUP(C3559,СПРАВОЧНИК!B:D,2,0)</f>
        <v>ЯПОНИЯ</v>
      </c>
      <c r="J3559" s="69" t="str">
        <f>VLOOKUP(C3559,СПРАВОЧНИК!B:D,3,0)</f>
        <v>ИНОМАРКИ</v>
      </c>
      <c r="K3559" s="69" t="str">
        <f>VLOOKUP(СВОД2023[[#This Row],[ФО]],СПРАВОЧНИК!H:P,2,0)</f>
        <v>Уральский ФО</v>
      </c>
    </row>
    <row r="3560" spans="1:11" x14ac:dyDescent="0.2">
      <c r="A3560" t="s">
        <v>1114</v>
      </c>
      <c r="B3560" t="s">
        <v>644</v>
      </c>
      <c r="C3560" s="1" t="s">
        <v>579</v>
      </c>
      <c r="D3560" s="1" t="s">
        <v>747</v>
      </c>
      <c r="E3560" s="2">
        <v>10</v>
      </c>
      <c r="F3560" s="3">
        <v>2</v>
      </c>
      <c r="G3560" s="2">
        <v>89</v>
      </c>
      <c r="H3560" s="3">
        <v>87</v>
      </c>
      <c r="I3560" s="69" t="str">
        <f>VLOOKUP(C3560,СПРАВОЧНИК!B:D,2,0)</f>
        <v>ЯПОНИЯ</v>
      </c>
      <c r="J3560" s="69" t="str">
        <f>VLOOKUP(C3560,СПРАВОЧНИК!B:D,3,0)</f>
        <v>ИНОМАРКИ</v>
      </c>
      <c r="K3560" s="69" t="str">
        <f>VLOOKUP(СВОД2023[[#This Row],[ФО]],СПРАВОЧНИК!H:P,2,0)</f>
        <v>Уральский ФО</v>
      </c>
    </row>
    <row r="3561" spans="1:11" x14ac:dyDescent="0.2">
      <c r="A3561" t="s">
        <v>1114</v>
      </c>
      <c r="B3561" t="s">
        <v>644</v>
      </c>
      <c r="C3561" s="1" t="s">
        <v>579</v>
      </c>
      <c r="D3561" s="1" t="s">
        <v>748</v>
      </c>
      <c r="E3561" s="2"/>
      <c r="F3561" s="3"/>
      <c r="G3561" s="2">
        <v>2</v>
      </c>
      <c r="H3561" s="3"/>
      <c r="I3561" s="69" t="str">
        <f>VLOOKUP(C3561,СПРАВОЧНИК!B:D,2,0)</f>
        <v>ЯПОНИЯ</v>
      </c>
      <c r="J3561" s="69" t="str">
        <f>VLOOKUP(C3561,СПРАВОЧНИК!B:D,3,0)</f>
        <v>ИНОМАРКИ</v>
      </c>
      <c r="K3561" s="69" t="str">
        <f>VLOOKUP(СВОД2023[[#This Row],[ФО]],СПРАВОЧНИК!H:P,2,0)</f>
        <v>Уральский ФО</v>
      </c>
    </row>
    <row r="3562" spans="1:11" x14ac:dyDescent="0.2">
      <c r="A3562" t="s">
        <v>1114</v>
      </c>
      <c r="B3562" t="s">
        <v>644</v>
      </c>
      <c r="C3562" s="1" t="s">
        <v>579</v>
      </c>
      <c r="D3562" s="1" t="s">
        <v>749</v>
      </c>
      <c r="E3562" s="2">
        <v>1</v>
      </c>
      <c r="F3562" s="3"/>
      <c r="G3562" s="2">
        <v>9</v>
      </c>
      <c r="H3562" s="3">
        <v>1</v>
      </c>
      <c r="I3562" s="69" t="str">
        <f>VLOOKUP(C3562,СПРАВОЧНИК!B:D,2,0)</f>
        <v>ЯПОНИЯ</v>
      </c>
      <c r="J3562" s="69" t="str">
        <f>VLOOKUP(C3562,СПРАВОЧНИК!B:D,3,0)</f>
        <v>ИНОМАРКИ</v>
      </c>
      <c r="K3562" s="69" t="str">
        <f>VLOOKUP(СВОД2023[[#This Row],[ФО]],СПРАВОЧНИК!H:P,2,0)</f>
        <v>Уральский ФО</v>
      </c>
    </row>
    <row r="3563" spans="1:11" x14ac:dyDescent="0.2">
      <c r="A3563" t="s">
        <v>1114</v>
      </c>
      <c r="B3563" t="s">
        <v>644</v>
      </c>
      <c r="C3563" s="1" t="s">
        <v>610</v>
      </c>
      <c r="D3563" s="1" t="s">
        <v>750</v>
      </c>
      <c r="E3563" s="2">
        <v>33</v>
      </c>
      <c r="F3563" s="3">
        <v>27</v>
      </c>
      <c r="G3563" s="2">
        <v>292</v>
      </c>
      <c r="H3563" s="3">
        <v>136</v>
      </c>
      <c r="I3563" s="69" t="str">
        <f>VLOOKUP(C3563,СПРАВОЧНИК!B:D,2,0)</f>
        <v>РОССИЯ</v>
      </c>
      <c r="J3563" s="69" t="str">
        <f>VLOOKUP(C3563,СПРАВОЧНИК!B:D,3,0)</f>
        <v>ОТЕЧЕСТВЕННЫЕ</v>
      </c>
      <c r="K3563" s="69" t="str">
        <f>VLOOKUP(СВОД2023[[#This Row],[ФО]],СПРАВОЧНИК!H:P,2,0)</f>
        <v>Уральский ФО</v>
      </c>
    </row>
    <row r="3564" spans="1:11" x14ac:dyDescent="0.2">
      <c r="A3564" t="s">
        <v>1114</v>
      </c>
      <c r="B3564" t="s">
        <v>645</v>
      </c>
      <c r="C3564" s="1" t="s">
        <v>114</v>
      </c>
      <c r="D3564" s="1" t="s">
        <v>760</v>
      </c>
      <c r="E3564" s="2"/>
      <c r="F3564" s="3"/>
      <c r="G3564" s="2"/>
      <c r="H3564" s="3">
        <v>1</v>
      </c>
      <c r="I3564" s="69" t="str">
        <f>VLOOKUP(C3564,СПРАВОЧНИК!B:D,2,0)</f>
        <v>США</v>
      </c>
      <c r="J3564" s="69" t="str">
        <f>VLOOKUP(C3564,СПРАВОЧНИК!B:D,3,0)</f>
        <v>ИНОМАРКИ</v>
      </c>
      <c r="K3564" s="69" t="str">
        <f>VLOOKUP(СВОД2023[[#This Row],[ФО]],СПРАВОЧНИК!H:P,2,0)</f>
        <v>Центральный ФО</v>
      </c>
    </row>
    <row r="3565" spans="1:11" x14ac:dyDescent="0.2">
      <c r="A3565" t="s">
        <v>1114</v>
      </c>
      <c r="B3565" t="s">
        <v>645</v>
      </c>
      <c r="C3565" s="1" t="s">
        <v>114</v>
      </c>
      <c r="D3565" s="1" t="s">
        <v>755</v>
      </c>
      <c r="E3565" s="2"/>
      <c r="F3565" s="3"/>
      <c r="G3565" s="2">
        <v>1</v>
      </c>
      <c r="H3565" s="3">
        <v>1</v>
      </c>
      <c r="I3565" s="69" t="str">
        <f>VLOOKUP(C3565,СПРАВОЧНИК!B:D,2,0)</f>
        <v>США</v>
      </c>
      <c r="J3565" s="69" t="str">
        <f>VLOOKUP(C3565,СПРАВОЧНИК!B:D,3,0)</f>
        <v>ИНОМАРКИ</v>
      </c>
      <c r="K3565" s="69" t="str">
        <f>VLOOKUP(СВОД2023[[#This Row],[ФО]],СПРАВОЧНИК!H:P,2,0)</f>
        <v>Центральный ФО</v>
      </c>
    </row>
    <row r="3566" spans="1:11" x14ac:dyDescent="0.2">
      <c r="A3566" t="s">
        <v>1114</v>
      </c>
      <c r="B3566" t="s">
        <v>645</v>
      </c>
      <c r="C3566" s="1" t="s">
        <v>158</v>
      </c>
      <c r="D3566" s="1" t="s">
        <v>736</v>
      </c>
      <c r="E3566" s="2">
        <v>76</v>
      </c>
      <c r="F3566" s="3">
        <v>37</v>
      </c>
      <c r="G3566" s="2">
        <v>333</v>
      </c>
      <c r="H3566" s="3">
        <v>170</v>
      </c>
      <c r="I3566" s="69" t="str">
        <f>VLOOKUP(C3566,СПРАВОЧНИК!B:D,2,0)</f>
        <v>США</v>
      </c>
      <c r="J3566" s="69" t="str">
        <f>VLOOKUP(C3566,СПРАВОЧНИК!B:D,3,0)</f>
        <v>ИНОМАРКИ</v>
      </c>
      <c r="K3566" s="69" t="str">
        <f>VLOOKUP(СВОД2023[[#This Row],[ФО]],СПРАВОЧНИК!H:P,2,0)</f>
        <v>Центральный ФО</v>
      </c>
    </row>
    <row r="3567" spans="1:11" x14ac:dyDescent="0.2">
      <c r="A3567" t="s">
        <v>1114</v>
      </c>
      <c r="B3567" t="s">
        <v>645</v>
      </c>
      <c r="C3567" s="1" t="s">
        <v>163</v>
      </c>
      <c r="D3567" s="1" t="s">
        <v>700</v>
      </c>
      <c r="E3567" s="2">
        <v>18</v>
      </c>
      <c r="F3567" s="3"/>
      <c r="G3567" s="2">
        <v>18</v>
      </c>
      <c r="H3567" s="3"/>
      <c r="I3567" s="69" t="str">
        <f>VLOOKUP(C3567,СПРАВОЧНИК!B:D,2,0)</f>
        <v>КИТАЙ</v>
      </c>
      <c r="J3567" s="69" t="str">
        <f>VLOOKUP(C3567,СПРАВОЧНИК!B:D,3,0)</f>
        <v>ИНОМАРКИ</v>
      </c>
      <c r="K3567" s="69" t="str">
        <f>VLOOKUP(СВОД2023[[#This Row],[ФО]],СПРАВОЧНИК!H:P,2,0)</f>
        <v>Центральный ФО</v>
      </c>
    </row>
    <row r="3568" spans="1:11" x14ac:dyDescent="0.2">
      <c r="A3568" t="s">
        <v>1114</v>
      </c>
      <c r="B3568" t="s">
        <v>645</v>
      </c>
      <c r="C3568" s="1" t="s">
        <v>163</v>
      </c>
      <c r="D3568" s="1" t="s">
        <v>751</v>
      </c>
      <c r="E3568" s="2"/>
      <c r="F3568" s="3">
        <v>1</v>
      </c>
      <c r="G3568" s="2">
        <v>161</v>
      </c>
      <c r="H3568" s="3">
        <v>1</v>
      </c>
      <c r="I3568" s="69" t="str">
        <f>VLOOKUP(C3568,СПРАВОЧНИК!B:D,2,0)</f>
        <v>КИТАЙ</v>
      </c>
      <c r="J3568" s="69" t="str">
        <f>VLOOKUP(C3568,СПРАВОЧНИК!B:D,3,0)</f>
        <v>ИНОМАРКИ</v>
      </c>
      <c r="K3568" s="69" t="str">
        <f>VLOOKUP(СВОД2023[[#This Row],[ФО]],СПРАВОЧНИК!H:P,2,0)</f>
        <v>Центральный ФО</v>
      </c>
    </row>
    <row r="3569" spans="1:11" x14ac:dyDescent="0.2">
      <c r="A3569" t="s">
        <v>1114</v>
      </c>
      <c r="B3569" t="s">
        <v>645</v>
      </c>
      <c r="C3569" s="1" t="s">
        <v>196</v>
      </c>
      <c r="D3569" s="1" t="s">
        <v>737</v>
      </c>
      <c r="E3569" s="2">
        <v>5</v>
      </c>
      <c r="F3569" s="3">
        <v>9</v>
      </c>
      <c r="G3569" s="2">
        <v>40</v>
      </c>
      <c r="H3569" s="3">
        <v>27</v>
      </c>
      <c r="I3569" s="69" t="str">
        <f>VLOOKUP(C3569,СПРАВОЧНИК!B:D,2,0)</f>
        <v>США</v>
      </c>
      <c r="J3569" s="69" t="str">
        <f>VLOOKUP(C3569,СПРАВОЧНИК!B:D,3,0)</f>
        <v>ИНОМАРКИ</v>
      </c>
      <c r="K3569" s="69" t="str">
        <f>VLOOKUP(СВОД2023[[#This Row],[ФО]],СПРАВОЧНИК!H:P,2,0)</f>
        <v>Центральный ФО</v>
      </c>
    </row>
    <row r="3570" spans="1:11" x14ac:dyDescent="0.2">
      <c r="A3570" t="s">
        <v>1114</v>
      </c>
      <c r="B3570" t="s">
        <v>645</v>
      </c>
      <c r="C3570" s="1" t="s">
        <v>196</v>
      </c>
      <c r="D3570" s="1" t="s">
        <v>738</v>
      </c>
      <c r="E3570" s="2"/>
      <c r="F3570" s="3"/>
      <c r="G3570" s="2">
        <v>7</v>
      </c>
      <c r="H3570" s="3"/>
      <c r="I3570" s="69" t="str">
        <f>VLOOKUP(C3570,СПРАВОЧНИК!B:D,2,0)</f>
        <v>США</v>
      </c>
      <c r="J3570" s="69" t="str">
        <f>VLOOKUP(C3570,СПРАВОЧНИК!B:D,3,0)</f>
        <v>ИНОМАРКИ</v>
      </c>
      <c r="K3570" s="69" t="str">
        <f>VLOOKUP(СВОД2023[[#This Row],[ФО]],СПРАВОЧНИК!H:P,2,0)</f>
        <v>Центральный ФО</v>
      </c>
    </row>
    <row r="3571" spans="1:11" x14ac:dyDescent="0.2">
      <c r="A3571" t="s">
        <v>1114</v>
      </c>
      <c r="B3571" t="s">
        <v>645</v>
      </c>
      <c r="C3571" s="1" t="s">
        <v>757</v>
      </c>
      <c r="D3571" s="1" t="s">
        <v>758</v>
      </c>
      <c r="E3571" s="2">
        <v>1</v>
      </c>
      <c r="F3571" s="3"/>
      <c r="G3571" s="2">
        <v>1</v>
      </c>
      <c r="H3571" s="3"/>
      <c r="I3571" s="69" t="str">
        <f>VLOOKUP(C3571,СПРАВОЧНИК!B:D,2,0)</f>
        <v>КИТАЙ</v>
      </c>
      <c r="J3571" s="69" t="str">
        <f>VLOOKUP(C3571,СПРАВОЧНИК!B:D,3,0)</f>
        <v>ИНОМАРКИ</v>
      </c>
      <c r="K3571" s="69" t="str">
        <f>VLOOKUP(СВОД2023[[#This Row],[ФО]],СПРАВОЧНИК!H:P,2,0)</f>
        <v>Центральный ФО</v>
      </c>
    </row>
    <row r="3572" spans="1:11" x14ac:dyDescent="0.2">
      <c r="A3572" t="s">
        <v>1114</v>
      </c>
      <c r="B3572" t="s">
        <v>645</v>
      </c>
      <c r="C3572" s="1" t="s">
        <v>237</v>
      </c>
      <c r="D3572" s="1" t="s">
        <v>761</v>
      </c>
      <c r="E3572" s="2">
        <v>2</v>
      </c>
      <c r="F3572" s="3"/>
      <c r="G3572" s="2">
        <v>15</v>
      </c>
      <c r="H3572" s="3"/>
      <c r="I3572" s="69" t="str">
        <f>VLOOKUP(C3572,СПРАВОЧНИК!B:D,2,0)</f>
        <v>США</v>
      </c>
      <c r="J3572" s="69" t="str">
        <f>VLOOKUP(C3572,СПРАВОЧНИК!B:D,3,0)</f>
        <v>ИНОМАРКИ</v>
      </c>
      <c r="K3572" s="69" t="str">
        <f>VLOOKUP(СВОД2023[[#This Row],[ФО]],СПРАВОЧНИК!H:P,2,0)</f>
        <v>Центральный ФО</v>
      </c>
    </row>
    <row r="3573" spans="1:11" x14ac:dyDescent="0.2">
      <c r="A3573" t="s">
        <v>1114</v>
      </c>
      <c r="B3573" t="s">
        <v>645</v>
      </c>
      <c r="C3573" s="1" t="s">
        <v>237</v>
      </c>
      <c r="D3573" s="1" t="s">
        <v>754</v>
      </c>
      <c r="E3573" s="2">
        <v>3</v>
      </c>
      <c r="F3573" s="3"/>
      <c r="G3573" s="2">
        <v>7</v>
      </c>
      <c r="H3573" s="3">
        <v>1</v>
      </c>
      <c r="I3573" s="69" t="str">
        <f>VLOOKUP(C3573,СПРАВОЧНИК!B:D,2,0)</f>
        <v>США</v>
      </c>
      <c r="J3573" s="69" t="str">
        <f>VLOOKUP(C3573,СПРАВОЧНИК!B:D,3,0)</f>
        <v>ИНОМАРКИ</v>
      </c>
      <c r="K3573" s="69" t="str">
        <f>VLOOKUP(СВОД2023[[#This Row],[ФО]],СПРАВОЧНИК!H:P,2,0)</f>
        <v>Центральный ФО</v>
      </c>
    </row>
    <row r="3574" spans="1:11" x14ac:dyDescent="0.2">
      <c r="A3574" t="s">
        <v>1114</v>
      </c>
      <c r="B3574" t="s">
        <v>645</v>
      </c>
      <c r="C3574" s="1" t="s">
        <v>739</v>
      </c>
      <c r="D3574" s="1" t="s">
        <v>741</v>
      </c>
      <c r="E3574" s="2">
        <v>212</v>
      </c>
      <c r="F3574" s="3">
        <v>18</v>
      </c>
      <c r="G3574" s="2">
        <v>754</v>
      </c>
      <c r="H3574" s="3">
        <v>101</v>
      </c>
      <c r="I3574" s="69" t="str">
        <f>VLOOKUP(C3574,СПРАВОЧНИК!B:D,2,0)</f>
        <v>КИТАЙ</v>
      </c>
      <c r="J3574" s="69" t="str">
        <f>VLOOKUP(C3574,СПРАВОЧНИК!B:D,3,0)</f>
        <v>ИНОМАРКИ</v>
      </c>
      <c r="K3574" s="69" t="str">
        <f>VLOOKUP(СВОД2023[[#This Row],[ФО]],СПРАВОЧНИК!H:P,2,0)</f>
        <v>Центральный ФО</v>
      </c>
    </row>
    <row r="3575" spans="1:11" x14ac:dyDescent="0.2">
      <c r="A3575" t="s">
        <v>1114</v>
      </c>
      <c r="B3575" t="s">
        <v>645</v>
      </c>
      <c r="C3575" s="1" t="s">
        <v>739</v>
      </c>
      <c r="D3575" s="1" t="s">
        <v>742</v>
      </c>
      <c r="E3575" s="2">
        <v>22</v>
      </c>
      <c r="F3575" s="3">
        <v>2</v>
      </c>
      <c r="G3575" s="2">
        <v>354</v>
      </c>
      <c r="H3575" s="3">
        <v>43</v>
      </c>
      <c r="I3575" s="69" t="str">
        <f>VLOOKUP(C3575,СПРАВОЧНИК!B:D,2,0)</f>
        <v>КИТАЙ</v>
      </c>
      <c r="J3575" s="69" t="str">
        <f>VLOOKUP(C3575,СПРАВОЧНИК!B:D,3,0)</f>
        <v>ИНОМАРКИ</v>
      </c>
      <c r="K3575" s="69" t="str">
        <f>VLOOKUP(СВОД2023[[#This Row],[ФО]],СПРАВОЧНИК!H:P,2,0)</f>
        <v>Центральный ФО</v>
      </c>
    </row>
    <row r="3576" spans="1:11" x14ac:dyDescent="0.2">
      <c r="A3576" t="s">
        <v>1114</v>
      </c>
      <c r="B3576" t="s">
        <v>645</v>
      </c>
      <c r="C3576" s="1" t="s">
        <v>280</v>
      </c>
      <c r="D3576" s="1" t="s">
        <v>762</v>
      </c>
      <c r="E3576" s="2">
        <v>1</v>
      </c>
      <c r="F3576" s="3"/>
      <c r="G3576" s="2">
        <v>3</v>
      </c>
      <c r="H3576" s="3"/>
      <c r="I3576" s="69" t="str">
        <f>VLOOKUP(C3576,СПРАВОЧНИК!B:D,2,0)</f>
        <v>КОРЕЯ</v>
      </c>
      <c r="J3576" s="69" t="str">
        <f>VLOOKUP(C3576,СПРАВОЧНИК!B:D,3,0)</f>
        <v>ИНОМАРКИ</v>
      </c>
      <c r="K3576" s="69" t="str">
        <f>VLOOKUP(СВОД2023[[#This Row],[ФО]],СПРАВОЧНИК!H:P,2,0)</f>
        <v>Центральный ФО</v>
      </c>
    </row>
    <row r="3577" spans="1:11" x14ac:dyDescent="0.2">
      <c r="A3577" t="s">
        <v>1114</v>
      </c>
      <c r="B3577" t="s">
        <v>645</v>
      </c>
      <c r="C3577" s="1" t="s">
        <v>300</v>
      </c>
      <c r="D3577" s="1" t="s">
        <v>743</v>
      </c>
      <c r="E3577" s="2">
        <v>1</v>
      </c>
      <c r="F3577" s="3">
        <v>1</v>
      </c>
      <c r="G3577" s="2">
        <v>4</v>
      </c>
      <c r="H3577" s="3">
        <v>55</v>
      </c>
      <c r="I3577" s="69" t="str">
        <f>VLOOKUP(C3577,СПРАВОЧНИК!B:D,2,0)</f>
        <v>ЯПОНИЯ</v>
      </c>
      <c r="J3577" s="69" t="str">
        <f>VLOOKUP(C3577,СПРАВОЧНИК!B:D,3,0)</f>
        <v>ИНОМАРКИ</v>
      </c>
      <c r="K3577" s="69" t="str">
        <f>VLOOKUP(СВОД2023[[#This Row],[ФО]],СПРАВОЧНИК!H:P,2,0)</f>
        <v>Центральный ФО</v>
      </c>
    </row>
    <row r="3578" spans="1:11" x14ac:dyDescent="0.2">
      <c r="A3578" t="s">
        <v>1114</v>
      </c>
      <c r="B3578" t="s">
        <v>645</v>
      </c>
      <c r="C3578" s="1" t="s">
        <v>302</v>
      </c>
      <c r="D3578" s="1" t="s">
        <v>759</v>
      </c>
      <c r="E3578" s="2">
        <v>1</v>
      </c>
      <c r="F3578" s="3">
        <v>1</v>
      </c>
      <c r="G3578" s="2">
        <v>2</v>
      </c>
      <c r="H3578" s="3">
        <v>1</v>
      </c>
      <c r="I3578" s="69" t="str">
        <f>VLOOKUP(C3578,СПРАВОЧНИК!B:D,2,0)</f>
        <v>КИТАЙ</v>
      </c>
      <c r="J3578" s="69" t="str">
        <f>VLOOKUP(C3578,СПРАВОЧНИК!B:D,3,0)</f>
        <v>ИНОМАРКИ</v>
      </c>
      <c r="K3578" s="69" t="str">
        <f>VLOOKUP(СВОД2023[[#This Row],[ФО]],СПРАВОЧНИК!H:P,2,0)</f>
        <v>Центральный ФО</v>
      </c>
    </row>
    <row r="3579" spans="1:11" x14ac:dyDescent="0.2">
      <c r="A3579" t="s">
        <v>1114</v>
      </c>
      <c r="B3579" t="s">
        <v>645</v>
      </c>
      <c r="C3579" s="1" t="s">
        <v>302</v>
      </c>
      <c r="D3579" s="1" t="s">
        <v>744</v>
      </c>
      <c r="E3579" s="2">
        <v>62</v>
      </c>
      <c r="F3579" s="3">
        <v>39</v>
      </c>
      <c r="G3579" s="2">
        <v>250</v>
      </c>
      <c r="H3579" s="3">
        <v>83</v>
      </c>
      <c r="I3579" s="69" t="str">
        <f>VLOOKUP(C3579,СПРАВОЧНИК!B:D,2,0)</f>
        <v>КИТАЙ</v>
      </c>
      <c r="J3579" s="69" t="str">
        <f>VLOOKUP(C3579,СПРАВОЧНИК!B:D,3,0)</f>
        <v>ИНОМАРКИ</v>
      </c>
      <c r="K3579" s="69" t="str">
        <f>VLOOKUP(СВОД2023[[#This Row],[ФО]],СПРАВОЧНИК!H:P,2,0)</f>
        <v>Центральный ФО</v>
      </c>
    </row>
    <row r="3580" spans="1:11" x14ac:dyDescent="0.2">
      <c r="A3580" t="s">
        <v>1114</v>
      </c>
      <c r="B3580" t="s">
        <v>645</v>
      </c>
      <c r="C3580" s="1" t="s">
        <v>302</v>
      </c>
      <c r="D3580" s="1" t="s">
        <v>1115</v>
      </c>
      <c r="E3580" s="2">
        <v>1</v>
      </c>
      <c r="F3580" s="3"/>
      <c r="G3580" s="2">
        <v>1</v>
      </c>
      <c r="H3580" s="3"/>
      <c r="I3580" s="69" t="str">
        <f>VLOOKUP(C3580,СПРАВОЧНИК!B:D,2,0)</f>
        <v>КИТАЙ</v>
      </c>
      <c r="J3580" s="69" t="str">
        <f>VLOOKUP(C3580,СПРАВОЧНИК!B:D,3,0)</f>
        <v>ИНОМАРКИ</v>
      </c>
      <c r="K3580" s="69" t="str">
        <f>VLOOKUP(СВОД2023[[#This Row],[ФО]],СПРАВОЧНИК!H:P,2,0)</f>
        <v>Центральный ФО</v>
      </c>
    </row>
    <row r="3581" spans="1:11" x14ac:dyDescent="0.2">
      <c r="A3581" t="s">
        <v>1114</v>
      </c>
      <c r="B3581" t="s">
        <v>645</v>
      </c>
      <c r="C3581" s="1" t="s">
        <v>319</v>
      </c>
      <c r="D3581" s="1" t="s">
        <v>745</v>
      </c>
      <c r="E3581" s="2">
        <v>2</v>
      </c>
      <c r="F3581" s="3">
        <v>1</v>
      </c>
      <c r="G3581" s="2">
        <v>10</v>
      </c>
      <c r="H3581" s="3">
        <v>5</v>
      </c>
      <c r="I3581" s="69" t="str">
        <f>VLOOKUP(C3581,СПРАВОЧНИК!B:D,2,0)</f>
        <v>США</v>
      </c>
      <c r="J3581" s="69" t="str">
        <f>VLOOKUP(C3581,СПРАВОЧНИК!B:D,3,0)</f>
        <v>ИНОМАРКИ</v>
      </c>
      <c r="K3581" s="69" t="str">
        <f>VLOOKUP(СВОД2023[[#This Row],[ФО]],СПРАВОЧНИК!H:P,2,0)</f>
        <v>Центральный ФО</v>
      </c>
    </row>
    <row r="3582" spans="1:11" x14ac:dyDescent="0.2">
      <c r="A3582" t="s">
        <v>1114</v>
      </c>
      <c r="B3582" t="s">
        <v>645</v>
      </c>
      <c r="C3582" s="1" t="s">
        <v>439</v>
      </c>
      <c r="D3582" s="1" t="s">
        <v>746</v>
      </c>
      <c r="E3582" s="2">
        <v>27</v>
      </c>
      <c r="F3582" s="3">
        <v>27</v>
      </c>
      <c r="G3582" s="2">
        <v>202</v>
      </c>
      <c r="H3582" s="3">
        <v>292</v>
      </c>
      <c r="I3582" s="69" t="str">
        <f>VLOOKUP(C3582,СПРАВОЧНИК!B:D,2,0)</f>
        <v>ЯПОНИЯ</v>
      </c>
      <c r="J3582" s="69" t="str">
        <f>VLOOKUP(C3582,СПРАВОЧНИК!B:D,3,0)</f>
        <v>ИНОМАРКИ</v>
      </c>
      <c r="K3582" s="69" t="str">
        <f>VLOOKUP(СВОД2023[[#This Row],[ФО]],СПРАВОЧНИК!H:P,2,0)</f>
        <v>Центральный ФО</v>
      </c>
    </row>
    <row r="3583" spans="1:11" x14ac:dyDescent="0.2">
      <c r="A3583" t="s">
        <v>1114</v>
      </c>
      <c r="B3583" t="s">
        <v>645</v>
      </c>
      <c r="C3583" s="1" t="s">
        <v>513</v>
      </c>
      <c r="D3583" s="1" t="s">
        <v>763</v>
      </c>
      <c r="E3583" s="2"/>
      <c r="F3583" s="3"/>
      <c r="G3583" s="2">
        <v>1</v>
      </c>
      <c r="H3583" s="3"/>
      <c r="I3583" s="69" t="str">
        <f>VLOOKUP(C3583,СПРАВОЧНИК!B:D,2,0)</f>
        <v>КИТАЙ</v>
      </c>
      <c r="J3583" s="69" t="str">
        <f>VLOOKUP(C3583,СПРАВОЧНИК!B:D,3,0)</f>
        <v>ИНОМАРКИ</v>
      </c>
      <c r="K3583" s="69" t="str">
        <f>VLOOKUP(СВОД2023[[#This Row],[ФО]],СПРАВОЧНИК!H:P,2,0)</f>
        <v>Центральный ФО</v>
      </c>
    </row>
    <row r="3584" spans="1:11" x14ac:dyDescent="0.2">
      <c r="A3584" t="s">
        <v>1114</v>
      </c>
      <c r="B3584" t="s">
        <v>645</v>
      </c>
      <c r="C3584" s="1" t="s">
        <v>579</v>
      </c>
      <c r="D3584" s="1" t="s">
        <v>747</v>
      </c>
      <c r="E3584" s="2">
        <v>31</v>
      </c>
      <c r="F3584" s="3">
        <v>26</v>
      </c>
      <c r="G3584" s="2">
        <v>159</v>
      </c>
      <c r="H3584" s="3">
        <v>304</v>
      </c>
      <c r="I3584" s="69" t="str">
        <f>VLOOKUP(C3584,СПРАВОЧНИК!B:D,2,0)</f>
        <v>ЯПОНИЯ</v>
      </c>
      <c r="J3584" s="69" t="str">
        <f>VLOOKUP(C3584,СПРАВОЧНИК!B:D,3,0)</f>
        <v>ИНОМАРКИ</v>
      </c>
      <c r="K3584" s="69" t="str">
        <f>VLOOKUP(СВОД2023[[#This Row],[ФО]],СПРАВОЧНИК!H:P,2,0)</f>
        <v>Центральный ФО</v>
      </c>
    </row>
    <row r="3585" spans="1:11" x14ac:dyDescent="0.2">
      <c r="A3585" t="s">
        <v>1114</v>
      </c>
      <c r="B3585" t="s">
        <v>645</v>
      </c>
      <c r="C3585" s="1" t="s">
        <v>579</v>
      </c>
      <c r="D3585" s="1" t="s">
        <v>748</v>
      </c>
      <c r="E3585" s="2">
        <v>2</v>
      </c>
      <c r="F3585" s="3"/>
      <c r="G3585" s="2">
        <v>3</v>
      </c>
      <c r="H3585" s="3"/>
      <c r="I3585" s="69" t="str">
        <f>VLOOKUP(C3585,СПРАВОЧНИК!B:D,2,0)</f>
        <v>ЯПОНИЯ</v>
      </c>
      <c r="J3585" s="69" t="str">
        <f>VLOOKUP(C3585,СПРАВОЧНИК!B:D,3,0)</f>
        <v>ИНОМАРКИ</v>
      </c>
      <c r="K3585" s="69" t="str">
        <f>VLOOKUP(СВОД2023[[#This Row],[ФО]],СПРАВОЧНИК!H:P,2,0)</f>
        <v>Центральный ФО</v>
      </c>
    </row>
    <row r="3586" spans="1:11" x14ac:dyDescent="0.2">
      <c r="A3586" t="s">
        <v>1114</v>
      </c>
      <c r="B3586" t="s">
        <v>645</v>
      </c>
      <c r="C3586" s="1" t="s">
        <v>579</v>
      </c>
      <c r="D3586" s="1" t="s">
        <v>749</v>
      </c>
      <c r="E3586" s="2">
        <v>8</v>
      </c>
      <c r="F3586" s="3">
        <v>1</v>
      </c>
      <c r="G3586" s="2">
        <v>43</v>
      </c>
      <c r="H3586" s="3">
        <v>10</v>
      </c>
      <c r="I3586" s="69" t="str">
        <f>VLOOKUP(C3586,СПРАВОЧНИК!B:D,2,0)</f>
        <v>ЯПОНИЯ</v>
      </c>
      <c r="J3586" s="69" t="str">
        <f>VLOOKUP(C3586,СПРАВОЧНИК!B:D,3,0)</f>
        <v>ИНОМАРКИ</v>
      </c>
      <c r="K3586" s="69" t="str">
        <f>VLOOKUP(СВОД2023[[#This Row],[ФО]],СПРАВОЧНИК!H:P,2,0)</f>
        <v>Центральный ФО</v>
      </c>
    </row>
    <row r="3587" spans="1:11" x14ac:dyDescent="0.2">
      <c r="A3587" t="s">
        <v>1114</v>
      </c>
      <c r="B3587" t="s">
        <v>645</v>
      </c>
      <c r="C3587" s="1" t="s">
        <v>610</v>
      </c>
      <c r="D3587" s="1" t="s">
        <v>750</v>
      </c>
      <c r="E3587" s="2">
        <v>91</v>
      </c>
      <c r="F3587" s="3">
        <v>43</v>
      </c>
      <c r="G3587" s="2">
        <v>521</v>
      </c>
      <c r="H3587" s="3">
        <v>338</v>
      </c>
      <c r="I3587" s="69" t="str">
        <f>VLOOKUP(C3587,СПРАВОЧНИК!B:D,2,0)</f>
        <v>РОССИЯ</v>
      </c>
      <c r="J3587" s="69" t="str">
        <f>VLOOKUP(C3587,СПРАВОЧНИК!B:D,3,0)</f>
        <v>ОТЕЧЕСТВЕННЫЕ</v>
      </c>
      <c r="K3587" s="69" t="str">
        <f>VLOOKUP(СВОД2023[[#This Row],[ФО]],СПРАВОЧНИК!H:P,2,0)</f>
        <v>Центральный ФО</v>
      </c>
    </row>
    <row r="3588" spans="1:11" x14ac:dyDescent="0.2">
      <c r="A3588" t="s">
        <v>1114</v>
      </c>
      <c r="B3588" t="s">
        <v>646</v>
      </c>
      <c r="C3588" s="1" t="s">
        <v>114</v>
      </c>
      <c r="D3588" s="1" t="s">
        <v>735</v>
      </c>
      <c r="E3588" s="2">
        <v>1</v>
      </c>
      <c r="F3588" s="3"/>
      <c r="G3588" s="2">
        <v>1</v>
      </c>
      <c r="H3588" s="3"/>
      <c r="I3588" s="69" t="str">
        <f>VLOOKUP(C3588,СПРАВОЧНИК!B:D,2,0)</f>
        <v>США</v>
      </c>
      <c r="J3588" s="69" t="str">
        <f>VLOOKUP(C3588,СПРАВОЧНИК!B:D,3,0)</f>
        <v>ИНОМАРКИ</v>
      </c>
      <c r="K3588" s="69" t="str">
        <f>VLOOKUP(СВОД2023[[#This Row],[ФО]],СПРАВОЧНИК!H:P,2,0)</f>
        <v>Южный ФО</v>
      </c>
    </row>
    <row r="3589" spans="1:11" x14ac:dyDescent="0.2">
      <c r="A3589" t="s">
        <v>1114</v>
      </c>
      <c r="B3589" t="s">
        <v>646</v>
      </c>
      <c r="C3589" s="1" t="s">
        <v>158</v>
      </c>
      <c r="D3589" s="1" t="s">
        <v>736</v>
      </c>
      <c r="E3589" s="2">
        <v>13</v>
      </c>
      <c r="F3589" s="3">
        <v>8</v>
      </c>
      <c r="G3589" s="2">
        <v>78</v>
      </c>
      <c r="H3589" s="3">
        <v>23</v>
      </c>
      <c r="I3589" s="69" t="str">
        <f>VLOOKUP(C3589,СПРАВОЧНИК!B:D,2,0)</f>
        <v>США</v>
      </c>
      <c r="J3589" s="69" t="str">
        <f>VLOOKUP(C3589,СПРАВОЧНИК!B:D,3,0)</f>
        <v>ИНОМАРКИ</v>
      </c>
      <c r="K3589" s="69" t="str">
        <f>VLOOKUP(СВОД2023[[#This Row],[ФО]],СПРАВОЧНИК!H:P,2,0)</f>
        <v>Южный ФО</v>
      </c>
    </row>
    <row r="3590" spans="1:11" x14ac:dyDescent="0.2">
      <c r="A3590" t="s">
        <v>1114</v>
      </c>
      <c r="B3590" t="s">
        <v>646</v>
      </c>
      <c r="C3590" s="1" t="s">
        <v>163</v>
      </c>
      <c r="D3590" s="1" t="s">
        <v>700</v>
      </c>
      <c r="E3590" s="2">
        <v>1</v>
      </c>
      <c r="F3590" s="3"/>
      <c r="G3590" s="2">
        <v>1</v>
      </c>
      <c r="H3590" s="3"/>
      <c r="I3590" s="69" t="str">
        <f>VLOOKUP(C3590,СПРАВОЧНИК!B:D,2,0)</f>
        <v>КИТАЙ</v>
      </c>
      <c r="J3590" s="69" t="str">
        <f>VLOOKUP(C3590,СПРАВОЧНИК!B:D,3,0)</f>
        <v>ИНОМАРКИ</v>
      </c>
      <c r="K3590" s="69" t="str">
        <f>VLOOKUP(СВОД2023[[#This Row],[ФО]],СПРАВОЧНИК!H:P,2,0)</f>
        <v>Южный ФО</v>
      </c>
    </row>
    <row r="3591" spans="1:11" x14ac:dyDescent="0.2">
      <c r="A3591" t="s">
        <v>1114</v>
      </c>
      <c r="B3591" t="s">
        <v>646</v>
      </c>
      <c r="C3591" s="1" t="s">
        <v>163</v>
      </c>
      <c r="D3591" s="1" t="s">
        <v>751</v>
      </c>
      <c r="E3591" s="2"/>
      <c r="F3591" s="3"/>
      <c r="G3591" s="2">
        <v>11</v>
      </c>
      <c r="H3591" s="3"/>
      <c r="I3591" s="69" t="str">
        <f>VLOOKUP(C3591,СПРАВОЧНИК!B:D,2,0)</f>
        <v>КИТАЙ</v>
      </c>
      <c r="J3591" s="69" t="str">
        <f>VLOOKUP(C3591,СПРАВОЧНИК!B:D,3,0)</f>
        <v>ИНОМАРКИ</v>
      </c>
      <c r="K3591" s="69" t="str">
        <f>VLOOKUP(СВОД2023[[#This Row],[ФО]],СПРАВОЧНИК!H:P,2,0)</f>
        <v>Южный ФО</v>
      </c>
    </row>
    <row r="3592" spans="1:11" x14ac:dyDescent="0.2">
      <c r="A3592" t="s">
        <v>1114</v>
      </c>
      <c r="B3592" t="s">
        <v>646</v>
      </c>
      <c r="C3592" s="1" t="s">
        <v>196</v>
      </c>
      <c r="D3592" s="1" t="s">
        <v>737</v>
      </c>
      <c r="E3592" s="2">
        <v>1</v>
      </c>
      <c r="F3592" s="3"/>
      <c r="G3592" s="2">
        <v>6</v>
      </c>
      <c r="H3592" s="3">
        <v>3</v>
      </c>
      <c r="I3592" s="69" t="str">
        <f>VLOOKUP(C3592,СПРАВОЧНИК!B:D,2,0)</f>
        <v>США</v>
      </c>
      <c r="J3592" s="69" t="str">
        <f>VLOOKUP(C3592,СПРАВОЧНИК!B:D,3,0)</f>
        <v>ИНОМАРКИ</v>
      </c>
      <c r="K3592" s="69" t="str">
        <f>VLOOKUP(СВОД2023[[#This Row],[ФО]],СПРАВОЧНИК!H:P,2,0)</f>
        <v>Южный ФО</v>
      </c>
    </row>
    <row r="3593" spans="1:11" x14ac:dyDescent="0.2">
      <c r="A3593" t="s">
        <v>1114</v>
      </c>
      <c r="B3593" t="s">
        <v>646</v>
      </c>
      <c r="C3593" s="1" t="s">
        <v>196</v>
      </c>
      <c r="D3593" s="1" t="s">
        <v>738</v>
      </c>
      <c r="E3593" s="2">
        <v>2</v>
      </c>
      <c r="F3593" s="3"/>
      <c r="G3593" s="2">
        <v>4</v>
      </c>
      <c r="H3593" s="3"/>
      <c r="I3593" s="69" t="str">
        <f>VLOOKUP(C3593,СПРАВОЧНИК!B:D,2,0)</f>
        <v>США</v>
      </c>
      <c r="J3593" s="69" t="str">
        <f>VLOOKUP(C3593,СПРАВОЧНИК!B:D,3,0)</f>
        <v>ИНОМАРКИ</v>
      </c>
      <c r="K3593" s="69" t="str">
        <f>VLOOKUP(СВОД2023[[#This Row],[ФО]],СПРАВОЧНИК!H:P,2,0)</f>
        <v>Южный ФО</v>
      </c>
    </row>
    <row r="3594" spans="1:11" x14ac:dyDescent="0.2">
      <c r="A3594" t="s">
        <v>1114</v>
      </c>
      <c r="B3594" t="s">
        <v>646</v>
      </c>
      <c r="C3594" s="1" t="s">
        <v>237</v>
      </c>
      <c r="D3594" s="1" t="s">
        <v>754</v>
      </c>
      <c r="E3594" s="2"/>
      <c r="F3594" s="3"/>
      <c r="G3594" s="2"/>
      <c r="H3594" s="3">
        <v>1</v>
      </c>
      <c r="I3594" s="69" t="str">
        <f>VLOOKUP(C3594,СПРАВОЧНИК!B:D,2,0)</f>
        <v>США</v>
      </c>
      <c r="J3594" s="69" t="str">
        <f>VLOOKUP(C3594,СПРАВОЧНИК!B:D,3,0)</f>
        <v>ИНОМАРКИ</v>
      </c>
      <c r="K3594" s="69" t="str">
        <f>VLOOKUP(СВОД2023[[#This Row],[ФО]],СПРАВОЧНИК!H:P,2,0)</f>
        <v>Южный ФО</v>
      </c>
    </row>
    <row r="3595" spans="1:11" x14ac:dyDescent="0.2">
      <c r="A3595" t="s">
        <v>1114</v>
      </c>
      <c r="B3595" t="s">
        <v>646</v>
      </c>
      <c r="C3595" s="1" t="s">
        <v>739</v>
      </c>
      <c r="D3595" s="1" t="s">
        <v>741</v>
      </c>
      <c r="E3595" s="2">
        <v>22</v>
      </c>
      <c r="F3595" s="3">
        <v>1</v>
      </c>
      <c r="G3595" s="2">
        <v>81</v>
      </c>
      <c r="H3595" s="3">
        <v>10</v>
      </c>
      <c r="I3595" s="69" t="str">
        <f>VLOOKUP(C3595,СПРАВОЧНИК!B:D,2,0)</f>
        <v>КИТАЙ</v>
      </c>
      <c r="J3595" s="69" t="str">
        <f>VLOOKUP(C3595,СПРАВОЧНИК!B:D,3,0)</f>
        <v>ИНОМАРКИ</v>
      </c>
      <c r="K3595" s="69" t="str">
        <f>VLOOKUP(СВОД2023[[#This Row],[ФО]],СПРАВОЧНИК!H:P,2,0)</f>
        <v>Южный ФО</v>
      </c>
    </row>
    <row r="3596" spans="1:11" x14ac:dyDescent="0.2">
      <c r="A3596" t="s">
        <v>1114</v>
      </c>
      <c r="B3596" t="s">
        <v>646</v>
      </c>
      <c r="C3596" s="1" t="s">
        <v>739</v>
      </c>
      <c r="D3596" s="1" t="s">
        <v>742</v>
      </c>
      <c r="E3596" s="2"/>
      <c r="F3596" s="3"/>
      <c r="G3596" s="2">
        <v>18</v>
      </c>
      <c r="H3596" s="3">
        <v>3</v>
      </c>
      <c r="I3596" s="69" t="str">
        <f>VLOOKUP(C3596,СПРАВОЧНИК!B:D,2,0)</f>
        <v>КИТАЙ</v>
      </c>
      <c r="J3596" s="69" t="str">
        <f>VLOOKUP(C3596,СПРАВОЧНИК!B:D,3,0)</f>
        <v>ИНОМАРКИ</v>
      </c>
      <c r="K3596" s="69" t="str">
        <f>VLOOKUP(СВОД2023[[#This Row],[ФО]],СПРАВОЧНИК!H:P,2,0)</f>
        <v>Южный ФО</v>
      </c>
    </row>
    <row r="3597" spans="1:11" x14ac:dyDescent="0.2">
      <c r="A3597" t="s">
        <v>1114</v>
      </c>
      <c r="B3597" t="s">
        <v>646</v>
      </c>
      <c r="C3597" s="1" t="s">
        <v>300</v>
      </c>
      <c r="D3597" s="1" t="s">
        <v>743</v>
      </c>
      <c r="E3597" s="2">
        <v>1</v>
      </c>
      <c r="F3597" s="3">
        <v>1</v>
      </c>
      <c r="G3597" s="2">
        <v>1</v>
      </c>
      <c r="H3597" s="3">
        <v>11</v>
      </c>
      <c r="I3597" s="69" t="str">
        <f>VLOOKUP(C3597,СПРАВОЧНИК!B:D,2,0)</f>
        <v>ЯПОНИЯ</v>
      </c>
      <c r="J3597" s="69" t="str">
        <f>VLOOKUP(C3597,СПРАВОЧНИК!B:D,3,0)</f>
        <v>ИНОМАРКИ</v>
      </c>
      <c r="K3597" s="69" t="str">
        <f>VLOOKUP(СВОД2023[[#This Row],[ФО]],СПРАВОЧНИК!H:P,2,0)</f>
        <v>Южный ФО</v>
      </c>
    </row>
    <row r="3598" spans="1:11" x14ac:dyDescent="0.2">
      <c r="A3598" t="s">
        <v>1114</v>
      </c>
      <c r="B3598" t="s">
        <v>646</v>
      </c>
      <c r="C3598" s="1" t="s">
        <v>302</v>
      </c>
      <c r="D3598" s="1" t="s">
        <v>759</v>
      </c>
      <c r="E3598" s="2"/>
      <c r="F3598" s="3"/>
      <c r="G3598" s="2">
        <v>1</v>
      </c>
      <c r="H3598" s="3"/>
      <c r="I3598" s="69" t="str">
        <f>VLOOKUP(C3598,СПРАВОЧНИК!B:D,2,0)</f>
        <v>КИТАЙ</v>
      </c>
      <c r="J3598" s="69" t="str">
        <f>VLOOKUP(C3598,СПРАВОЧНИК!B:D,3,0)</f>
        <v>ИНОМАРКИ</v>
      </c>
      <c r="K3598" s="69" t="str">
        <f>VLOOKUP(СВОД2023[[#This Row],[ФО]],СПРАВОЧНИК!H:P,2,0)</f>
        <v>Южный ФО</v>
      </c>
    </row>
    <row r="3599" spans="1:11" x14ac:dyDescent="0.2">
      <c r="A3599" t="s">
        <v>1114</v>
      </c>
      <c r="B3599" t="s">
        <v>646</v>
      </c>
      <c r="C3599" s="1" t="s">
        <v>302</v>
      </c>
      <c r="D3599" s="1" t="s">
        <v>744</v>
      </c>
      <c r="E3599" s="2">
        <v>3</v>
      </c>
      <c r="F3599" s="3">
        <v>5</v>
      </c>
      <c r="G3599" s="2">
        <v>16</v>
      </c>
      <c r="H3599" s="3">
        <v>16</v>
      </c>
      <c r="I3599" s="69" t="str">
        <f>VLOOKUP(C3599,СПРАВОЧНИК!B:D,2,0)</f>
        <v>КИТАЙ</v>
      </c>
      <c r="J3599" s="69" t="str">
        <f>VLOOKUP(C3599,СПРАВОЧНИК!B:D,3,0)</f>
        <v>ИНОМАРКИ</v>
      </c>
      <c r="K3599" s="69" t="str">
        <f>VLOOKUP(СВОД2023[[#This Row],[ФО]],СПРАВОЧНИК!H:P,2,0)</f>
        <v>Южный ФО</v>
      </c>
    </row>
    <row r="3600" spans="1:11" x14ac:dyDescent="0.2">
      <c r="A3600" t="s">
        <v>1114</v>
      </c>
      <c r="B3600" t="s">
        <v>646</v>
      </c>
      <c r="C3600" s="1" t="s">
        <v>319</v>
      </c>
      <c r="D3600" s="1" t="s">
        <v>745</v>
      </c>
      <c r="E3600" s="2"/>
      <c r="F3600" s="3">
        <v>1</v>
      </c>
      <c r="G3600" s="2">
        <v>3</v>
      </c>
      <c r="H3600" s="3">
        <v>2</v>
      </c>
      <c r="I3600" s="69" t="str">
        <f>VLOOKUP(C3600,СПРАВОЧНИК!B:D,2,0)</f>
        <v>США</v>
      </c>
      <c r="J3600" s="69" t="str">
        <f>VLOOKUP(C3600,СПРАВОЧНИК!B:D,3,0)</f>
        <v>ИНОМАРКИ</v>
      </c>
      <c r="K3600" s="69" t="str">
        <f>VLOOKUP(СВОД2023[[#This Row],[ФО]],СПРАВОЧНИК!H:P,2,0)</f>
        <v>Южный ФО</v>
      </c>
    </row>
    <row r="3601" spans="1:11" x14ac:dyDescent="0.2">
      <c r="A3601" t="s">
        <v>1114</v>
      </c>
      <c r="B3601" t="s">
        <v>646</v>
      </c>
      <c r="C3601" s="1" t="s">
        <v>439</v>
      </c>
      <c r="D3601" s="1" t="s">
        <v>746</v>
      </c>
      <c r="E3601" s="2">
        <v>22</v>
      </c>
      <c r="F3601" s="3">
        <v>5</v>
      </c>
      <c r="G3601" s="2">
        <v>119</v>
      </c>
      <c r="H3601" s="3">
        <v>54</v>
      </c>
      <c r="I3601" s="69" t="str">
        <f>VLOOKUP(C3601,СПРАВОЧНИК!B:D,2,0)</f>
        <v>ЯПОНИЯ</v>
      </c>
      <c r="J3601" s="69" t="str">
        <f>VLOOKUP(C3601,СПРАВОЧНИК!B:D,3,0)</f>
        <v>ИНОМАРКИ</v>
      </c>
      <c r="K3601" s="69" t="str">
        <f>VLOOKUP(СВОД2023[[#This Row],[ФО]],СПРАВОЧНИК!H:P,2,0)</f>
        <v>Южный ФО</v>
      </c>
    </row>
    <row r="3602" spans="1:11" x14ac:dyDescent="0.2">
      <c r="A3602" t="s">
        <v>1114</v>
      </c>
      <c r="B3602" t="s">
        <v>646</v>
      </c>
      <c r="C3602" s="1" t="s">
        <v>579</v>
      </c>
      <c r="D3602" s="1" t="s">
        <v>747</v>
      </c>
      <c r="E3602" s="2">
        <v>9</v>
      </c>
      <c r="F3602" s="3">
        <v>3</v>
      </c>
      <c r="G3602" s="2">
        <v>65</v>
      </c>
      <c r="H3602" s="3">
        <v>46</v>
      </c>
      <c r="I3602" s="69" t="str">
        <f>VLOOKUP(C3602,СПРАВОЧНИК!B:D,2,0)</f>
        <v>ЯПОНИЯ</v>
      </c>
      <c r="J3602" s="69" t="str">
        <f>VLOOKUP(C3602,СПРАВОЧНИК!B:D,3,0)</f>
        <v>ИНОМАРКИ</v>
      </c>
      <c r="K3602" s="69" t="str">
        <f>VLOOKUP(СВОД2023[[#This Row],[ФО]],СПРАВОЧНИК!H:P,2,0)</f>
        <v>Южный ФО</v>
      </c>
    </row>
    <row r="3603" spans="1:11" x14ac:dyDescent="0.2">
      <c r="A3603" t="s">
        <v>1114</v>
      </c>
      <c r="B3603" t="s">
        <v>646</v>
      </c>
      <c r="C3603" s="1" t="s">
        <v>579</v>
      </c>
      <c r="D3603" s="1" t="s">
        <v>748</v>
      </c>
      <c r="E3603" s="2"/>
      <c r="F3603" s="3"/>
      <c r="G3603" s="2">
        <v>2</v>
      </c>
      <c r="H3603" s="3"/>
      <c r="I3603" s="69" t="str">
        <f>VLOOKUP(C3603,СПРАВОЧНИК!B:D,2,0)</f>
        <v>ЯПОНИЯ</v>
      </c>
      <c r="J3603" s="69" t="str">
        <f>VLOOKUP(C3603,СПРАВОЧНИК!B:D,3,0)</f>
        <v>ИНОМАРКИ</v>
      </c>
      <c r="K3603" s="69" t="str">
        <f>VLOOKUP(СВОД2023[[#This Row],[ФО]],СПРАВОЧНИК!H:P,2,0)</f>
        <v>Южный ФО</v>
      </c>
    </row>
    <row r="3604" spans="1:11" x14ac:dyDescent="0.2">
      <c r="A3604" t="s">
        <v>1114</v>
      </c>
      <c r="B3604" t="s">
        <v>646</v>
      </c>
      <c r="C3604" s="1" t="s">
        <v>579</v>
      </c>
      <c r="D3604" s="1" t="s">
        <v>749</v>
      </c>
      <c r="E3604" s="2">
        <v>2</v>
      </c>
      <c r="F3604" s="3"/>
      <c r="G3604" s="2">
        <v>8</v>
      </c>
      <c r="H3604" s="3">
        <v>2</v>
      </c>
      <c r="I3604" s="69" t="str">
        <f>VLOOKUP(C3604,СПРАВОЧНИК!B:D,2,0)</f>
        <v>ЯПОНИЯ</v>
      </c>
      <c r="J3604" s="69" t="str">
        <f>VLOOKUP(C3604,СПРАВОЧНИК!B:D,3,0)</f>
        <v>ИНОМАРКИ</v>
      </c>
      <c r="K3604" s="69" t="str">
        <f>VLOOKUP(СВОД2023[[#This Row],[ФО]],СПРАВОЧНИК!H:P,2,0)</f>
        <v>Южный ФО</v>
      </c>
    </row>
    <row r="3605" spans="1:11" x14ac:dyDescent="0.2">
      <c r="A3605" t="s">
        <v>1114</v>
      </c>
      <c r="B3605" t="s">
        <v>646</v>
      </c>
      <c r="C3605" s="1" t="s">
        <v>610</v>
      </c>
      <c r="D3605" s="1" t="s">
        <v>750</v>
      </c>
      <c r="E3605" s="2">
        <v>14</v>
      </c>
      <c r="F3605" s="3">
        <v>10</v>
      </c>
      <c r="G3605" s="2">
        <v>88</v>
      </c>
      <c r="H3605" s="3">
        <v>34</v>
      </c>
      <c r="I3605" s="69" t="str">
        <f>VLOOKUP(C3605,СПРАВОЧНИК!B:D,2,0)</f>
        <v>РОССИЯ</v>
      </c>
      <c r="J3605" s="69" t="str">
        <f>VLOOKUP(C3605,СПРАВОЧНИК!B:D,3,0)</f>
        <v>ОТЕЧЕСТВЕННЫЕ</v>
      </c>
      <c r="K3605" s="69" t="str">
        <f>VLOOKUP(СВОД2023[[#This Row],[ФО]],СПРАВОЧНИК!H:P,2,0)</f>
        <v>Южный ФО</v>
      </c>
    </row>
    <row r="3606" spans="1:11" x14ac:dyDescent="0.2">
      <c r="A3606" t="s">
        <v>1116</v>
      </c>
      <c r="B3606" t="s">
        <v>639</v>
      </c>
      <c r="C3606" s="1" t="s">
        <v>764</v>
      </c>
      <c r="D3606" s="1" t="s">
        <v>765</v>
      </c>
      <c r="E3606" s="2"/>
      <c r="F3606" s="3"/>
      <c r="G3606" s="2">
        <v>1</v>
      </c>
      <c r="H3606" s="3"/>
      <c r="I3606" s="69" t="str">
        <f>VLOOKUP(C3606,СПРАВОЧНИК!B:D,2,0)</f>
        <v>КИТАЙ</v>
      </c>
      <c r="J3606" s="69" t="str">
        <f>VLOOKUP(C3606,СПРАВОЧНИК!B:D,3,0)</f>
        <v>ИНОМАРКИ</v>
      </c>
      <c r="K3606" s="69" t="str">
        <f>VLOOKUP(СВОД2023[[#This Row],[ФО]],СПРАВОЧНИК!H:P,2,0)</f>
        <v>Дальневосточный ФО</v>
      </c>
    </row>
    <row r="3607" spans="1:11" x14ac:dyDescent="0.2">
      <c r="A3607" t="s">
        <v>1116</v>
      </c>
      <c r="B3607" t="s">
        <v>639</v>
      </c>
      <c r="C3607" s="1" t="s">
        <v>136</v>
      </c>
      <c r="D3607" s="1" t="s">
        <v>816</v>
      </c>
      <c r="E3607" s="2"/>
      <c r="F3607" s="3">
        <v>1</v>
      </c>
      <c r="G3607" s="2"/>
      <c r="H3607" s="3">
        <v>1</v>
      </c>
      <c r="I3607" s="69" t="str">
        <f>VLOOKUP(C3607,СПРАВОЧНИК!B:D,2,0)</f>
        <v>ЕВРОПА</v>
      </c>
      <c r="J3607" s="69" t="str">
        <f>VLOOKUP(C3607,СПРАВОЧНИК!B:D,3,0)</f>
        <v>ИНОМАРКИ</v>
      </c>
      <c r="K3607" s="69" t="str">
        <f>VLOOKUP(СВОД2023[[#This Row],[ФО]],СПРАВОЧНИК!H:P,2,0)</f>
        <v>Дальневосточный ФО</v>
      </c>
    </row>
    <row r="3608" spans="1:11" x14ac:dyDescent="0.2">
      <c r="A3608" t="s">
        <v>1116</v>
      </c>
      <c r="B3608" t="s">
        <v>639</v>
      </c>
      <c r="C3608" s="1" t="s">
        <v>136</v>
      </c>
      <c r="D3608" s="1" t="s">
        <v>766</v>
      </c>
      <c r="E3608" s="2"/>
      <c r="F3608" s="3"/>
      <c r="G3608" s="2"/>
      <c r="H3608" s="3">
        <v>2</v>
      </c>
      <c r="I3608" s="69" t="str">
        <f>VLOOKUP(C3608,СПРАВОЧНИК!B:D,2,0)</f>
        <v>ЕВРОПА</v>
      </c>
      <c r="J3608" s="69" t="str">
        <f>VLOOKUP(C3608,СПРАВОЧНИК!B:D,3,0)</f>
        <v>ИНОМАРКИ</v>
      </c>
      <c r="K3608" s="69" t="str">
        <f>VLOOKUP(СВОД2023[[#This Row],[ФО]],СПРАВОЧНИК!H:P,2,0)</f>
        <v>Дальневосточный ФО</v>
      </c>
    </row>
    <row r="3609" spans="1:11" x14ac:dyDescent="0.2">
      <c r="A3609" t="s">
        <v>1116</v>
      </c>
      <c r="B3609" t="s">
        <v>639</v>
      </c>
      <c r="C3609" s="1" t="s">
        <v>136</v>
      </c>
      <c r="D3609" s="1" t="s">
        <v>767</v>
      </c>
      <c r="E3609" s="2"/>
      <c r="F3609" s="3"/>
      <c r="G3609" s="2"/>
      <c r="H3609" s="3">
        <v>2</v>
      </c>
      <c r="I3609" s="69" t="str">
        <f>VLOOKUP(C3609,СПРАВОЧНИК!B:D,2,0)</f>
        <v>ЕВРОПА</v>
      </c>
      <c r="J3609" s="69" t="str">
        <f>VLOOKUP(C3609,СПРАВОЧНИК!B:D,3,0)</f>
        <v>ИНОМАРКИ</v>
      </c>
      <c r="K3609" s="69" t="str">
        <f>VLOOKUP(СВОД2023[[#This Row],[ФО]],СПРАВОЧНИК!H:P,2,0)</f>
        <v>Дальневосточный ФО</v>
      </c>
    </row>
    <row r="3610" spans="1:11" x14ac:dyDescent="0.2">
      <c r="A3610" t="s">
        <v>1116</v>
      </c>
      <c r="B3610" t="s">
        <v>639</v>
      </c>
      <c r="C3610" s="1" t="s">
        <v>147</v>
      </c>
      <c r="D3610" s="1" t="s">
        <v>768</v>
      </c>
      <c r="E3610" s="2"/>
      <c r="F3610" s="3"/>
      <c r="G3610" s="2">
        <v>1</v>
      </c>
      <c r="H3610" s="3"/>
      <c r="I3610" s="69" t="str">
        <f>VLOOKUP(C3610,СПРАВОЧНИК!B:D,2,0)</f>
        <v>ЯПОНИЯ</v>
      </c>
      <c r="J3610" s="69" t="str">
        <f>VLOOKUP(C3610,СПРАВОЧНИК!B:D,3,0)</f>
        <v>ИНОМАРКИ</v>
      </c>
      <c r="K3610" s="69" t="str">
        <f>VLOOKUP(СВОД2023[[#This Row],[ФО]],СПРАВОЧНИК!H:P,2,0)</f>
        <v>Дальневосточный ФО</v>
      </c>
    </row>
    <row r="3611" spans="1:11" x14ac:dyDescent="0.2">
      <c r="A3611" t="s">
        <v>1116</v>
      </c>
      <c r="B3611" t="s">
        <v>639</v>
      </c>
      <c r="C3611" s="1" t="s">
        <v>196</v>
      </c>
      <c r="D3611" s="1" t="s">
        <v>769</v>
      </c>
      <c r="E3611" s="2">
        <v>1</v>
      </c>
      <c r="F3611" s="3">
        <v>3</v>
      </c>
      <c r="G3611" s="2">
        <v>16</v>
      </c>
      <c r="H3611" s="3">
        <v>28</v>
      </c>
      <c r="I3611" s="69" t="str">
        <f>VLOOKUP(C3611,СПРАВОЧНИК!B:D,2,0)</f>
        <v>США</v>
      </c>
      <c r="J3611" s="69" t="str">
        <f>VLOOKUP(C3611,СПРАВОЧНИК!B:D,3,0)</f>
        <v>ИНОМАРКИ</v>
      </c>
      <c r="K3611" s="69" t="str">
        <f>VLOOKUP(СВОД2023[[#This Row],[ФО]],СПРАВОЧНИК!H:P,2,0)</f>
        <v>Дальневосточный ФО</v>
      </c>
    </row>
    <row r="3612" spans="1:11" x14ac:dyDescent="0.2">
      <c r="A3612" t="s">
        <v>1116</v>
      </c>
      <c r="B3612" t="s">
        <v>639</v>
      </c>
      <c r="C3612" s="1" t="s">
        <v>214</v>
      </c>
      <c r="D3612" s="1" t="s">
        <v>770</v>
      </c>
      <c r="E3612" s="2">
        <v>8</v>
      </c>
      <c r="F3612" s="3">
        <v>6</v>
      </c>
      <c r="G3612" s="2">
        <v>58</v>
      </c>
      <c r="H3612" s="3">
        <v>67</v>
      </c>
      <c r="I3612" s="69" t="str">
        <f>VLOOKUP(C3612,СПРАВОЧНИК!B:D,2,0)</f>
        <v>РОССИЯ</v>
      </c>
      <c r="J3612" s="69" t="str">
        <f>VLOOKUP(C3612,СПРАВОЧНИК!B:D,3,0)</f>
        <v>ОТЕЧЕСТВЕННЫЕ</v>
      </c>
      <c r="K3612" s="69" t="str">
        <f>VLOOKUP(СВОД2023[[#This Row],[ФО]],СПРАВОЧНИК!H:P,2,0)</f>
        <v>Дальневосточный ФО</v>
      </c>
    </row>
    <row r="3613" spans="1:11" x14ac:dyDescent="0.2">
      <c r="A3613" t="s">
        <v>1116</v>
      </c>
      <c r="B3613" t="s">
        <v>639</v>
      </c>
      <c r="C3613" s="1" t="s">
        <v>214</v>
      </c>
      <c r="D3613" s="1" t="s">
        <v>771</v>
      </c>
      <c r="E3613" s="2">
        <v>8</v>
      </c>
      <c r="F3613" s="3">
        <v>4</v>
      </c>
      <c r="G3613" s="2">
        <v>43</v>
      </c>
      <c r="H3613" s="3">
        <v>54</v>
      </c>
      <c r="I3613" s="69" t="str">
        <f>VLOOKUP(C3613,СПРАВОЧНИК!B:D,2,0)</f>
        <v>РОССИЯ</v>
      </c>
      <c r="J3613" s="69" t="str">
        <f>VLOOKUP(C3613,СПРАВОЧНИК!B:D,3,0)</f>
        <v>ОТЕЧЕСТВЕННЫЕ</v>
      </c>
      <c r="K3613" s="69" t="str">
        <f>VLOOKUP(СВОД2023[[#This Row],[ФО]],СПРАВОЧНИК!H:P,2,0)</f>
        <v>Дальневосточный ФО</v>
      </c>
    </row>
    <row r="3614" spans="1:11" x14ac:dyDescent="0.2">
      <c r="A3614" t="s">
        <v>1116</v>
      </c>
      <c r="B3614" t="s">
        <v>639</v>
      </c>
      <c r="C3614" s="1" t="s">
        <v>214</v>
      </c>
      <c r="D3614" s="1" t="s">
        <v>772</v>
      </c>
      <c r="E3614" s="2">
        <v>7</v>
      </c>
      <c r="F3614" s="3">
        <v>1</v>
      </c>
      <c r="G3614" s="2">
        <v>11</v>
      </c>
      <c r="H3614" s="3">
        <v>11</v>
      </c>
      <c r="I3614" s="69" t="str">
        <f>VLOOKUP(C3614,СПРАВОЧНИК!B:D,2,0)</f>
        <v>РОССИЯ</v>
      </c>
      <c r="J3614" s="69" t="str">
        <f>VLOOKUP(C3614,СПРАВОЧНИК!B:D,3,0)</f>
        <v>ОТЕЧЕСТВЕННЫЕ</v>
      </c>
      <c r="K3614" s="69" t="str">
        <f>VLOOKUP(СВОД2023[[#This Row],[ФО]],СПРАВОЧНИК!H:P,2,0)</f>
        <v>Дальневосточный ФО</v>
      </c>
    </row>
    <row r="3615" spans="1:11" x14ac:dyDescent="0.2">
      <c r="A3615" t="s">
        <v>1116</v>
      </c>
      <c r="B3615" t="s">
        <v>639</v>
      </c>
      <c r="C3615" s="1" t="s">
        <v>214</v>
      </c>
      <c r="D3615" s="1" t="s">
        <v>773</v>
      </c>
      <c r="E3615" s="2">
        <v>8</v>
      </c>
      <c r="F3615" s="3">
        <v>20</v>
      </c>
      <c r="G3615" s="2">
        <v>56</v>
      </c>
      <c r="H3615" s="3">
        <v>79</v>
      </c>
      <c r="I3615" s="69" t="str">
        <f>VLOOKUP(C3615,СПРАВОЧНИК!B:D,2,0)</f>
        <v>РОССИЯ</v>
      </c>
      <c r="J3615" s="69" t="str">
        <f>VLOOKUP(C3615,СПРАВОЧНИК!B:D,3,0)</f>
        <v>ОТЕЧЕСТВЕННЫЕ</v>
      </c>
      <c r="K3615" s="69" t="str">
        <f>VLOOKUP(СВОД2023[[#This Row],[ФО]],СПРАВОЧНИК!H:P,2,0)</f>
        <v>Дальневосточный ФО</v>
      </c>
    </row>
    <row r="3616" spans="1:11" x14ac:dyDescent="0.2">
      <c r="A3616" t="s">
        <v>1116</v>
      </c>
      <c r="B3616" t="s">
        <v>639</v>
      </c>
      <c r="C3616" s="1" t="s">
        <v>214</v>
      </c>
      <c r="D3616" s="1" t="s">
        <v>774</v>
      </c>
      <c r="E3616" s="2">
        <v>10</v>
      </c>
      <c r="F3616" s="3"/>
      <c r="G3616" s="2">
        <v>62</v>
      </c>
      <c r="H3616" s="3">
        <v>88</v>
      </c>
      <c r="I3616" s="69" t="str">
        <f>VLOOKUP(C3616,СПРАВОЧНИК!B:D,2,0)</f>
        <v>РОССИЯ</v>
      </c>
      <c r="J3616" s="69" t="str">
        <f>VLOOKUP(C3616,СПРАВОЧНИК!B:D,3,0)</f>
        <v>ОТЕЧЕСТВЕННЫЕ</v>
      </c>
      <c r="K3616" s="69" t="str">
        <f>VLOOKUP(СВОД2023[[#This Row],[ФО]],СПРАВОЧНИК!H:P,2,0)</f>
        <v>Дальневосточный ФО</v>
      </c>
    </row>
    <row r="3617" spans="1:11" x14ac:dyDescent="0.2">
      <c r="A3617" t="s">
        <v>1116</v>
      </c>
      <c r="B3617" t="s">
        <v>639</v>
      </c>
      <c r="C3617" s="1" t="s">
        <v>214</v>
      </c>
      <c r="D3617" s="1" t="s">
        <v>775</v>
      </c>
      <c r="E3617" s="2">
        <v>2</v>
      </c>
      <c r="F3617" s="3">
        <v>3</v>
      </c>
      <c r="G3617" s="2">
        <v>22</v>
      </c>
      <c r="H3617" s="3">
        <v>39</v>
      </c>
      <c r="I3617" s="69" t="str">
        <f>VLOOKUP(C3617,СПРАВОЧНИК!B:D,2,0)</f>
        <v>РОССИЯ</v>
      </c>
      <c r="J3617" s="69" t="str">
        <f>VLOOKUP(C3617,СПРАВОЧНИК!B:D,3,0)</f>
        <v>ОТЕЧЕСТВЕННЫЕ</v>
      </c>
      <c r="K3617" s="69" t="str">
        <f>VLOOKUP(СВОД2023[[#This Row],[ФО]],СПРАВОЧНИК!H:P,2,0)</f>
        <v>Дальневосточный ФО</v>
      </c>
    </row>
    <row r="3618" spans="1:11" x14ac:dyDescent="0.2">
      <c r="A3618" t="s">
        <v>1116</v>
      </c>
      <c r="B3618" t="s">
        <v>639</v>
      </c>
      <c r="C3618" s="1" t="s">
        <v>214</v>
      </c>
      <c r="D3618" s="1" t="s">
        <v>776</v>
      </c>
      <c r="E3618" s="2">
        <v>21</v>
      </c>
      <c r="F3618" s="3">
        <v>15</v>
      </c>
      <c r="G3618" s="2">
        <v>102</v>
      </c>
      <c r="H3618" s="3">
        <v>159</v>
      </c>
      <c r="I3618" s="69" t="str">
        <f>VLOOKUP(C3618,СПРАВОЧНИК!B:D,2,0)</f>
        <v>РОССИЯ</v>
      </c>
      <c r="J3618" s="69" t="str">
        <f>VLOOKUP(C3618,СПРАВОЧНИК!B:D,3,0)</f>
        <v>ОТЕЧЕСТВЕННЫЕ</v>
      </c>
      <c r="K3618" s="69" t="str">
        <f>VLOOKUP(СВОД2023[[#This Row],[ФО]],СПРАВОЧНИК!H:P,2,0)</f>
        <v>Дальневосточный ФО</v>
      </c>
    </row>
    <row r="3619" spans="1:11" x14ac:dyDescent="0.2">
      <c r="A3619" t="s">
        <v>1116</v>
      </c>
      <c r="B3619" t="s">
        <v>639</v>
      </c>
      <c r="C3619" s="1" t="s">
        <v>214</v>
      </c>
      <c r="D3619" s="1" t="s">
        <v>777</v>
      </c>
      <c r="E3619" s="2"/>
      <c r="F3619" s="3"/>
      <c r="G3619" s="2">
        <v>6</v>
      </c>
      <c r="H3619" s="3"/>
      <c r="I3619" s="69" t="str">
        <f>VLOOKUP(C3619,СПРАВОЧНИК!B:D,2,0)</f>
        <v>РОССИЯ</v>
      </c>
      <c r="J3619" s="69" t="str">
        <f>VLOOKUP(C3619,СПРАВОЧНИК!B:D,3,0)</f>
        <v>ОТЕЧЕСТВЕННЫЕ</v>
      </c>
      <c r="K3619" s="69" t="str">
        <f>VLOOKUP(СВОД2023[[#This Row],[ФО]],СПРАВОЧНИК!H:P,2,0)</f>
        <v>Дальневосточный ФО</v>
      </c>
    </row>
    <row r="3620" spans="1:11" x14ac:dyDescent="0.2">
      <c r="A3620" t="s">
        <v>1116</v>
      </c>
      <c r="B3620" t="s">
        <v>639</v>
      </c>
      <c r="C3620" s="1" t="s">
        <v>214</v>
      </c>
      <c r="D3620" s="1" t="s">
        <v>778</v>
      </c>
      <c r="E3620" s="2"/>
      <c r="F3620" s="3"/>
      <c r="G3620" s="2">
        <v>1</v>
      </c>
      <c r="H3620" s="3"/>
      <c r="I3620" s="69" t="str">
        <f>VLOOKUP(C3620,СПРАВОЧНИК!B:D,2,0)</f>
        <v>РОССИЯ</v>
      </c>
      <c r="J3620" s="69" t="str">
        <f>VLOOKUP(C3620,СПРАВОЧНИК!B:D,3,0)</f>
        <v>ОТЕЧЕСТВЕННЫЕ</v>
      </c>
      <c r="K3620" s="69" t="str">
        <f>VLOOKUP(СВОД2023[[#This Row],[ФО]],СПРАВОЧНИК!H:P,2,0)</f>
        <v>Дальневосточный ФО</v>
      </c>
    </row>
    <row r="3621" spans="1:11" x14ac:dyDescent="0.2">
      <c r="A3621" t="s">
        <v>1116</v>
      </c>
      <c r="B3621" t="s">
        <v>639</v>
      </c>
      <c r="C3621" s="1" t="s">
        <v>280</v>
      </c>
      <c r="D3621" s="1" t="s">
        <v>1117</v>
      </c>
      <c r="E3621" s="2"/>
      <c r="F3621" s="3"/>
      <c r="G3621" s="2"/>
      <c r="H3621" s="3">
        <v>1</v>
      </c>
      <c r="I3621" s="69" t="str">
        <f>VLOOKUP(C3621,СПРАВОЧНИК!B:D,2,0)</f>
        <v>КОРЕЯ</v>
      </c>
      <c r="J3621" s="69" t="str">
        <f>VLOOKUP(C3621,СПРАВОЧНИК!B:D,3,0)</f>
        <v>ИНОМАРКИ</v>
      </c>
      <c r="K3621" s="69" t="str">
        <f>VLOOKUP(СВОД2023[[#This Row],[ФО]],СПРАВОЧНИК!H:P,2,0)</f>
        <v>Дальневосточный ФО</v>
      </c>
    </row>
    <row r="3622" spans="1:11" x14ac:dyDescent="0.2">
      <c r="A3622" t="s">
        <v>1116</v>
      </c>
      <c r="B3622" t="s">
        <v>639</v>
      </c>
      <c r="C3622" s="1" t="s">
        <v>280</v>
      </c>
      <c r="D3622" s="1" t="s">
        <v>1118</v>
      </c>
      <c r="E3622" s="2"/>
      <c r="F3622" s="3"/>
      <c r="G3622" s="2"/>
      <c r="H3622" s="3">
        <v>5</v>
      </c>
      <c r="I3622" s="69" t="str">
        <f>VLOOKUP(C3622,СПРАВОЧНИК!B:D,2,0)</f>
        <v>КОРЕЯ</v>
      </c>
      <c r="J3622" s="69" t="str">
        <f>VLOOKUP(C3622,СПРАВОЧНИК!B:D,3,0)</f>
        <v>ИНОМАРКИ</v>
      </c>
      <c r="K3622" s="69" t="str">
        <f>VLOOKUP(СВОД2023[[#This Row],[ФО]],СПРАВОЧНИК!H:P,2,0)</f>
        <v>Дальневосточный ФО</v>
      </c>
    </row>
    <row r="3623" spans="1:11" x14ac:dyDescent="0.2">
      <c r="A3623" t="s">
        <v>1116</v>
      </c>
      <c r="B3623" t="s">
        <v>639</v>
      </c>
      <c r="C3623" s="1" t="s">
        <v>280</v>
      </c>
      <c r="D3623" s="1" t="s">
        <v>781</v>
      </c>
      <c r="E3623" s="2"/>
      <c r="F3623" s="3"/>
      <c r="G3623" s="2">
        <v>4</v>
      </c>
      <c r="H3623" s="3">
        <v>1</v>
      </c>
      <c r="I3623" s="69" t="str">
        <f>VLOOKUP(C3623,СПРАВОЧНИК!B:D,2,0)</f>
        <v>КОРЕЯ</v>
      </c>
      <c r="J3623" s="69" t="str">
        <f>VLOOKUP(C3623,СПРАВОЧНИК!B:D,3,0)</f>
        <v>ИНОМАРКИ</v>
      </c>
      <c r="K3623" s="69" t="str">
        <f>VLOOKUP(СВОД2023[[#This Row],[ФО]],СПРАВОЧНИК!H:P,2,0)</f>
        <v>Дальневосточный ФО</v>
      </c>
    </row>
    <row r="3624" spans="1:11" x14ac:dyDescent="0.2">
      <c r="A3624" t="s">
        <v>1116</v>
      </c>
      <c r="B3624" t="s">
        <v>639</v>
      </c>
      <c r="C3624" s="1" t="s">
        <v>782</v>
      </c>
      <c r="D3624" s="1" t="s">
        <v>783</v>
      </c>
      <c r="E3624" s="2"/>
      <c r="F3624" s="3"/>
      <c r="G3624" s="2"/>
      <c r="H3624" s="3">
        <v>2</v>
      </c>
      <c r="I3624" s="69" t="str">
        <f>VLOOKUP(C3624,СПРАВОЧНИК!B:D,2,0)</f>
        <v>ЕВРОПА</v>
      </c>
      <c r="J3624" s="69" t="str">
        <f>VLOOKUP(C3624,СПРАВОЧНИК!B:D,3,0)</f>
        <v>ИНОМАРКИ</v>
      </c>
      <c r="K3624" s="69" t="str">
        <f>VLOOKUP(СВОД2023[[#This Row],[ФО]],СПРАВОЧНИК!H:P,2,0)</f>
        <v>Дальневосточный ФО</v>
      </c>
    </row>
    <row r="3625" spans="1:11" x14ac:dyDescent="0.2">
      <c r="A3625" t="s">
        <v>1116</v>
      </c>
      <c r="B3625" t="s">
        <v>639</v>
      </c>
      <c r="C3625" s="1" t="s">
        <v>302</v>
      </c>
      <c r="D3625" s="1" t="s">
        <v>784</v>
      </c>
      <c r="E3625" s="2"/>
      <c r="F3625" s="3"/>
      <c r="G3625" s="2">
        <v>2</v>
      </c>
      <c r="H3625" s="3"/>
      <c r="I3625" s="69" t="str">
        <f>VLOOKUP(C3625,СПРАВОЧНИК!B:D,2,0)</f>
        <v>КИТАЙ</v>
      </c>
      <c r="J3625" s="69" t="str">
        <f>VLOOKUP(C3625,СПРАВОЧНИК!B:D,3,0)</f>
        <v>ИНОМАРКИ</v>
      </c>
      <c r="K3625" s="69" t="str">
        <f>VLOOKUP(СВОД2023[[#This Row],[ФО]],СПРАВОЧНИК!H:P,2,0)</f>
        <v>Дальневосточный ФО</v>
      </c>
    </row>
    <row r="3626" spans="1:11" x14ac:dyDescent="0.2">
      <c r="A3626" t="s">
        <v>1116</v>
      </c>
      <c r="B3626" t="s">
        <v>639</v>
      </c>
      <c r="C3626" s="1" t="s">
        <v>331</v>
      </c>
      <c r="D3626" s="1" t="s">
        <v>785</v>
      </c>
      <c r="E3626" s="2">
        <v>5</v>
      </c>
      <c r="F3626" s="3">
        <v>4</v>
      </c>
      <c r="G3626" s="2">
        <v>25</v>
      </c>
      <c r="H3626" s="3">
        <v>8</v>
      </c>
      <c r="I3626" s="69" t="str">
        <f>VLOOKUP(C3626,СПРАВОЧНИК!B:D,2,0)</f>
        <v>КОРЕЯ</v>
      </c>
      <c r="J3626" s="69" t="str">
        <f>VLOOKUP(C3626,СПРАВОЧНИК!B:D,3,0)</f>
        <v>ИНОМАРКИ</v>
      </c>
      <c r="K3626" s="69" t="str">
        <f>VLOOKUP(СВОД2023[[#This Row],[ФО]],СПРАВОЧНИК!H:P,2,0)</f>
        <v>Дальневосточный ФО</v>
      </c>
    </row>
    <row r="3627" spans="1:11" x14ac:dyDescent="0.2">
      <c r="A3627" t="s">
        <v>1116</v>
      </c>
      <c r="B3627" t="s">
        <v>639</v>
      </c>
      <c r="C3627" s="1" t="s">
        <v>343</v>
      </c>
      <c r="D3627" s="1" t="s">
        <v>786</v>
      </c>
      <c r="E3627" s="2"/>
      <c r="F3627" s="3"/>
      <c r="G3627" s="2">
        <v>1</v>
      </c>
      <c r="H3627" s="3">
        <v>1</v>
      </c>
      <c r="I3627" s="69" t="str">
        <f>VLOOKUP(C3627,СПРАВОЧНИК!B:D,2,0)</f>
        <v>РОССИЯ</v>
      </c>
      <c r="J3627" s="69" t="str">
        <f>VLOOKUP(C3627,СПРАВОЧНИК!B:D,3,0)</f>
        <v>ОТЕЧЕСТВЕННЫЕ</v>
      </c>
      <c r="K3627" s="69" t="str">
        <f>VLOOKUP(СВОД2023[[#This Row],[ФО]],СПРАВОЧНИК!H:P,2,0)</f>
        <v>Дальневосточный ФО</v>
      </c>
    </row>
    <row r="3628" spans="1:11" x14ac:dyDescent="0.2">
      <c r="A3628" t="s">
        <v>1116</v>
      </c>
      <c r="B3628" t="s">
        <v>639</v>
      </c>
      <c r="C3628" s="1" t="s">
        <v>343</v>
      </c>
      <c r="D3628" s="1" t="s">
        <v>787</v>
      </c>
      <c r="E3628" s="2"/>
      <c r="F3628" s="3"/>
      <c r="G3628" s="2">
        <v>1</v>
      </c>
      <c r="H3628" s="3"/>
      <c r="I3628" s="69" t="str">
        <f>VLOOKUP(C3628,СПРАВОЧНИК!B:D,2,0)</f>
        <v>РОССИЯ</v>
      </c>
      <c r="J3628" s="69" t="str">
        <f>VLOOKUP(C3628,СПРАВОЧНИК!B:D,3,0)</f>
        <v>ОТЕЧЕСТВЕННЫЕ</v>
      </c>
      <c r="K3628" s="69" t="str">
        <f>VLOOKUP(СВОД2023[[#This Row],[ФО]],СПРАВОЧНИК!H:P,2,0)</f>
        <v>Дальневосточный ФО</v>
      </c>
    </row>
    <row r="3629" spans="1:11" x14ac:dyDescent="0.2">
      <c r="A3629" t="s">
        <v>1116</v>
      </c>
      <c r="B3629" t="s">
        <v>639</v>
      </c>
      <c r="C3629" s="1" t="s">
        <v>343</v>
      </c>
      <c r="D3629" s="1" t="s">
        <v>788</v>
      </c>
      <c r="E3629" s="2"/>
      <c r="F3629" s="3"/>
      <c r="G3629" s="2">
        <v>4</v>
      </c>
      <c r="H3629" s="3">
        <v>5</v>
      </c>
      <c r="I3629" s="69" t="str">
        <f>VLOOKUP(C3629,СПРАВОЧНИК!B:D,2,0)</f>
        <v>РОССИЯ</v>
      </c>
      <c r="J3629" s="69" t="str">
        <f>VLOOKUP(C3629,СПРАВОЧНИК!B:D,3,0)</f>
        <v>ОТЕЧЕСТВЕННЫЕ</v>
      </c>
      <c r="K3629" s="69" t="str">
        <f>VLOOKUP(СВОД2023[[#This Row],[ФО]],СПРАВОЧНИК!H:P,2,0)</f>
        <v>Дальневосточный ФО</v>
      </c>
    </row>
    <row r="3630" spans="1:11" x14ac:dyDescent="0.2">
      <c r="A3630" t="s">
        <v>1116</v>
      </c>
      <c r="B3630" t="s">
        <v>639</v>
      </c>
      <c r="C3630" s="1" t="s">
        <v>411</v>
      </c>
      <c r="D3630" s="1" t="s">
        <v>789</v>
      </c>
      <c r="E3630" s="2"/>
      <c r="F3630" s="3"/>
      <c r="G3630" s="2">
        <v>4</v>
      </c>
      <c r="H3630" s="3">
        <v>2</v>
      </c>
      <c r="I3630" s="69" t="str">
        <f>VLOOKUP(C3630,СПРАВОЧНИК!B:D,2,0)</f>
        <v>ЕВРОПА</v>
      </c>
      <c r="J3630" s="69" t="str">
        <f>VLOOKUP(C3630,СПРАВОЧНИК!B:D,3,0)</f>
        <v>ИНОМАРКИ</v>
      </c>
      <c r="K3630" s="69" t="str">
        <f>VLOOKUP(СВОД2023[[#This Row],[ФО]],СПРАВОЧНИК!H:P,2,0)</f>
        <v>Дальневосточный ФО</v>
      </c>
    </row>
    <row r="3631" spans="1:11" x14ac:dyDescent="0.2">
      <c r="A3631" t="s">
        <v>1116</v>
      </c>
      <c r="B3631" t="s">
        <v>639</v>
      </c>
      <c r="C3631" s="1" t="s">
        <v>411</v>
      </c>
      <c r="D3631" s="1" t="s">
        <v>790</v>
      </c>
      <c r="E3631" s="2"/>
      <c r="F3631" s="3"/>
      <c r="G3631" s="2"/>
      <c r="H3631" s="3">
        <v>1</v>
      </c>
      <c r="I3631" s="69" t="str">
        <f>VLOOKUP(C3631,СПРАВОЧНИК!B:D,2,0)</f>
        <v>ЕВРОПА</v>
      </c>
      <c r="J3631" s="69" t="str">
        <f>VLOOKUP(C3631,СПРАВОЧНИК!B:D,3,0)</f>
        <v>ИНОМАРКИ</v>
      </c>
      <c r="K3631" s="69" t="str">
        <f>VLOOKUP(СВОД2023[[#This Row],[ФО]],СПРАВОЧНИК!H:P,2,0)</f>
        <v>Дальневосточный ФО</v>
      </c>
    </row>
    <row r="3632" spans="1:11" x14ac:dyDescent="0.2">
      <c r="A3632" t="s">
        <v>1116</v>
      </c>
      <c r="B3632" t="s">
        <v>639</v>
      </c>
      <c r="C3632" s="1" t="s">
        <v>411</v>
      </c>
      <c r="D3632" s="1" t="s">
        <v>791</v>
      </c>
      <c r="E3632" s="2">
        <v>1</v>
      </c>
      <c r="F3632" s="3"/>
      <c r="G3632" s="2">
        <v>1</v>
      </c>
      <c r="H3632" s="3">
        <v>1</v>
      </c>
      <c r="I3632" s="69" t="str">
        <f>VLOOKUP(C3632,СПРАВОЧНИК!B:D,2,0)</f>
        <v>ЕВРОПА</v>
      </c>
      <c r="J3632" s="69" t="str">
        <f>VLOOKUP(C3632,СПРАВОЧНИК!B:D,3,0)</f>
        <v>ИНОМАРКИ</v>
      </c>
      <c r="K3632" s="69" t="str">
        <f>VLOOKUP(СВОД2023[[#This Row],[ФО]],СПРАВОЧНИК!H:P,2,0)</f>
        <v>Дальневосточный ФО</v>
      </c>
    </row>
    <row r="3633" spans="1:11" x14ac:dyDescent="0.2">
      <c r="A3633" t="s">
        <v>1116</v>
      </c>
      <c r="B3633" t="s">
        <v>639</v>
      </c>
      <c r="C3633" s="1" t="s">
        <v>439</v>
      </c>
      <c r="D3633" s="1" t="s">
        <v>792</v>
      </c>
      <c r="E3633" s="2"/>
      <c r="F3633" s="3"/>
      <c r="G3633" s="2">
        <v>5</v>
      </c>
      <c r="H3633" s="3">
        <v>4</v>
      </c>
      <c r="I3633" s="69" t="str">
        <f>VLOOKUP(C3633,СПРАВОЧНИК!B:D,2,0)</f>
        <v>ЯПОНИЯ</v>
      </c>
      <c r="J3633" s="69" t="str">
        <f>VLOOKUP(C3633,СПРАВОЧНИК!B:D,3,0)</f>
        <v>ИНОМАРКИ</v>
      </c>
      <c r="K3633" s="69" t="str">
        <f>VLOOKUP(СВОД2023[[#This Row],[ФО]],СПРАВОЧНИК!H:P,2,0)</f>
        <v>Дальневосточный ФО</v>
      </c>
    </row>
    <row r="3634" spans="1:11" x14ac:dyDescent="0.2">
      <c r="A3634" t="s">
        <v>1116</v>
      </c>
      <c r="B3634" t="s">
        <v>639</v>
      </c>
      <c r="C3634" s="1" t="s">
        <v>456</v>
      </c>
      <c r="D3634" s="1" t="s">
        <v>793</v>
      </c>
      <c r="E3634" s="2"/>
      <c r="F3634" s="3"/>
      <c r="G3634" s="2"/>
      <c r="H3634" s="3">
        <v>2</v>
      </c>
      <c r="I3634" s="69" t="str">
        <f>VLOOKUP(C3634,СПРАВОЧНИК!B:D,2,0)</f>
        <v>ЯПОНИЯ</v>
      </c>
      <c r="J3634" s="69" t="str">
        <f>VLOOKUP(C3634,СПРАВОЧНИК!B:D,3,0)</f>
        <v>ИНОМАРКИ</v>
      </c>
      <c r="K3634" s="69" t="str">
        <f>VLOOKUP(СВОД2023[[#This Row],[ФО]],СПРАВОЧНИК!H:P,2,0)</f>
        <v>Дальневосточный ФО</v>
      </c>
    </row>
    <row r="3635" spans="1:11" x14ac:dyDescent="0.2">
      <c r="A3635" t="s">
        <v>1116</v>
      </c>
      <c r="B3635" t="s">
        <v>639</v>
      </c>
      <c r="C3635" s="1" t="s">
        <v>456</v>
      </c>
      <c r="D3635" s="1" t="s">
        <v>794</v>
      </c>
      <c r="E3635" s="2"/>
      <c r="F3635" s="3"/>
      <c r="G3635" s="2">
        <v>1</v>
      </c>
      <c r="H3635" s="3">
        <v>1</v>
      </c>
      <c r="I3635" s="69" t="str">
        <f>VLOOKUP(C3635,СПРАВОЧНИК!B:D,2,0)</f>
        <v>ЯПОНИЯ</v>
      </c>
      <c r="J3635" s="69" t="str">
        <f>VLOOKUP(C3635,СПРАВОЧНИК!B:D,3,0)</f>
        <v>ИНОМАРКИ</v>
      </c>
      <c r="K3635" s="69" t="str">
        <f>VLOOKUP(СВОД2023[[#This Row],[ФО]],СПРАВОЧНИК!H:P,2,0)</f>
        <v>Дальневосточный ФО</v>
      </c>
    </row>
    <row r="3636" spans="1:11" x14ac:dyDescent="0.2">
      <c r="A3636" t="s">
        <v>1116</v>
      </c>
      <c r="B3636" t="s">
        <v>639</v>
      </c>
      <c r="C3636" s="1" t="s">
        <v>456</v>
      </c>
      <c r="D3636" s="1" t="s">
        <v>795</v>
      </c>
      <c r="E3636" s="2"/>
      <c r="F3636" s="3"/>
      <c r="G3636" s="2">
        <v>4</v>
      </c>
      <c r="H3636" s="3"/>
      <c r="I3636" s="69" t="str">
        <f>VLOOKUP(C3636,СПРАВОЧНИК!B:D,2,0)</f>
        <v>ЯПОНИЯ</v>
      </c>
      <c r="J3636" s="69" t="str">
        <f>VLOOKUP(C3636,СПРАВОЧНИК!B:D,3,0)</f>
        <v>ИНОМАРКИ</v>
      </c>
      <c r="K3636" s="69" t="str">
        <f>VLOOKUP(СВОД2023[[#This Row],[ФО]],СПРАВОЧНИК!H:P,2,0)</f>
        <v>Дальневосточный ФО</v>
      </c>
    </row>
    <row r="3637" spans="1:11" x14ac:dyDescent="0.2">
      <c r="A3637" t="s">
        <v>1116</v>
      </c>
      <c r="B3637" t="s">
        <v>639</v>
      </c>
      <c r="C3637" s="1" t="s">
        <v>477</v>
      </c>
      <c r="D3637" s="1" t="s">
        <v>796</v>
      </c>
      <c r="E3637" s="2"/>
      <c r="F3637" s="3"/>
      <c r="G3637" s="2"/>
      <c r="H3637" s="3">
        <v>2</v>
      </c>
      <c r="I3637" s="69" t="str">
        <f>VLOOKUP(C3637,СПРАВОЧНИК!B:D,2,0)</f>
        <v>ЕВРОПА</v>
      </c>
      <c r="J3637" s="69" t="str">
        <f>VLOOKUP(C3637,СПРАВОЧНИК!B:D,3,0)</f>
        <v>ИНОМАРКИ</v>
      </c>
      <c r="K3637" s="69" t="str">
        <f>VLOOKUP(СВОД2023[[#This Row],[ФО]],СПРАВОЧНИК!H:P,2,0)</f>
        <v>Дальневосточный ФО</v>
      </c>
    </row>
    <row r="3638" spans="1:11" x14ac:dyDescent="0.2">
      <c r="A3638" t="s">
        <v>1116</v>
      </c>
      <c r="B3638" t="s">
        <v>639</v>
      </c>
      <c r="C3638" s="1" t="s">
        <v>485</v>
      </c>
      <c r="D3638" s="1" t="s">
        <v>826</v>
      </c>
      <c r="E3638" s="2">
        <v>1</v>
      </c>
      <c r="F3638" s="3"/>
      <c r="G3638" s="2">
        <v>1</v>
      </c>
      <c r="H3638" s="3"/>
      <c r="I3638" s="69" t="str">
        <f>VLOOKUP(C3638,СПРАВОЧНИК!B:D,2,0)</f>
        <v>ЕВРОПА</v>
      </c>
      <c r="J3638" s="69" t="str">
        <f>VLOOKUP(C3638,СПРАВОЧНИК!B:D,3,0)</f>
        <v>ИНОМАРКИ</v>
      </c>
      <c r="K3638" s="69" t="str">
        <f>VLOOKUP(СВОД2023[[#This Row],[ФО]],СПРАВОЧНИК!H:P,2,0)</f>
        <v>Дальневосточный ФО</v>
      </c>
    </row>
    <row r="3639" spans="1:11" x14ac:dyDescent="0.2">
      <c r="A3639" t="s">
        <v>1116</v>
      </c>
      <c r="B3639" t="s">
        <v>639</v>
      </c>
      <c r="C3639" s="1" t="s">
        <v>485</v>
      </c>
      <c r="D3639" s="1" t="s">
        <v>797</v>
      </c>
      <c r="E3639" s="2"/>
      <c r="F3639" s="3"/>
      <c r="G3639" s="2"/>
      <c r="H3639" s="3">
        <v>3</v>
      </c>
      <c r="I3639" s="69" t="str">
        <f>VLOOKUP(C3639,СПРАВОЧНИК!B:D,2,0)</f>
        <v>ЕВРОПА</v>
      </c>
      <c r="J3639" s="69" t="str">
        <f>VLOOKUP(C3639,СПРАВОЧНИК!B:D,3,0)</f>
        <v>ИНОМАРКИ</v>
      </c>
      <c r="K3639" s="69" t="str">
        <f>VLOOKUP(СВОД2023[[#This Row],[ФО]],СПРАВОЧНИК!H:P,2,0)</f>
        <v>Дальневосточный ФО</v>
      </c>
    </row>
    <row r="3640" spans="1:11" x14ac:dyDescent="0.2">
      <c r="A3640" t="s">
        <v>1116</v>
      </c>
      <c r="B3640" t="s">
        <v>639</v>
      </c>
      <c r="C3640" s="1" t="s">
        <v>485</v>
      </c>
      <c r="D3640" s="1" t="s">
        <v>798</v>
      </c>
      <c r="E3640" s="2"/>
      <c r="F3640" s="3"/>
      <c r="G3640" s="2"/>
      <c r="H3640" s="3">
        <v>4</v>
      </c>
      <c r="I3640" s="69" t="str">
        <f>VLOOKUP(C3640,СПРАВОЧНИК!B:D,2,0)</f>
        <v>ЕВРОПА</v>
      </c>
      <c r="J3640" s="69" t="str">
        <f>VLOOKUP(C3640,СПРАВОЧНИК!B:D,3,0)</f>
        <v>ИНОМАРКИ</v>
      </c>
      <c r="K3640" s="69" t="str">
        <f>VLOOKUP(СВОД2023[[#This Row],[ФО]],СПРАВОЧНИК!H:P,2,0)</f>
        <v>Дальневосточный ФО</v>
      </c>
    </row>
    <row r="3641" spans="1:11" x14ac:dyDescent="0.2">
      <c r="A3641" t="s">
        <v>1116</v>
      </c>
      <c r="B3641" t="s">
        <v>639</v>
      </c>
      <c r="C3641" s="1" t="s">
        <v>485</v>
      </c>
      <c r="D3641" s="1" t="s">
        <v>799</v>
      </c>
      <c r="E3641" s="2"/>
      <c r="F3641" s="3"/>
      <c r="G3641" s="2"/>
      <c r="H3641" s="3">
        <v>6</v>
      </c>
      <c r="I3641" s="69" t="str">
        <f>VLOOKUP(C3641,СПРАВОЧНИК!B:D,2,0)</f>
        <v>ЕВРОПА</v>
      </c>
      <c r="J3641" s="69" t="str">
        <f>VLOOKUP(C3641,СПРАВОЧНИК!B:D,3,0)</f>
        <v>ИНОМАРКИ</v>
      </c>
      <c r="K3641" s="69" t="str">
        <f>VLOOKUP(СВОД2023[[#This Row],[ФО]],СПРАВОЧНИК!H:P,2,0)</f>
        <v>Дальневосточный ФО</v>
      </c>
    </row>
    <row r="3642" spans="1:11" x14ac:dyDescent="0.2">
      <c r="A3642" t="s">
        <v>1116</v>
      </c>
      <c r="B3642" t="s">
        <v>639</v>
      </c>
      <c r="C3642" s="1" t="s">
        <v>504</v>
      </c>
      <c r="D3642" s="1" t="s">
        <v>800</v>
      </c>
      <c r="E3642" s="2"/>
      <c r="F3642" s="3"/>
      <c r="G3642" s="2">
        <v>1</v>
      </c>
      <c r="H3642" s="3"/>
      <c r="I3642" s="69" t="str">
        <f>VLOOKUP(C3642,СПРАВОЧНИК!B:D,2,0)</f>
        <v>ЕВРОПА</v>
      </c>
      <c r="J3642" s="69" t="str">
        <f>VLOOKUP(C3642,СПРАВОЧНИК!B:D,3,0)</f>
        <v>ИНОМАРКИ</v>
      </c>
      <c r="K3642" s="69" t="str">
        <f>VLOOKUP(СВОД2023[[#This Row],[ФО]],СПРАВОЧНИК!H:P,2,0)</f>
        <v>Дальневосточный ФО</v>
      </c>
    </row>
    <row r="3643" spans="1:11" x14ac:dyDescent="0.2">
      <c r="A3643" t="s">
        <v>1116</v>
      </c>
      <c r="B3643" t="s">
        <v>639</v>
      </c>
      <c r="C3643" s="1" t="s">
        <v>801</v>
      </c>
      <c r="D3643" s="1" t="s">
        <v>827</v>
      </c>
      <c r="E3643" s="2">
        <v>1</v>
      </c>
      <c r="F3643" s="3"/>
      <c r="G3643" s="2">
        <v>1</v>
      </c>
      <c r="H3643" s="3"/>
      <c r="I3643" s="69" t="str">
        <f>VLOOKUP(C3643,СПРАВОЧНИК!B:D,2,0)</f>
        <v>РОССИЯ</v>
      </c>
      <c r="J3643" s="69" t="str">
        <f>VLOOKUP(C3643,СПРАВОЧНИК!B:D,3,0)</f>
        <v>ОТЕЧЕСТВЕННЫЕ</v>
      </c>
      <c r="K3643" s="69" t="str">
        <f>VLOOKUP(СВОД2023[[#This Row],[ФО]],СПРАВОЧНИК!H:P,2,0)</f>
        <v>Дальневосточный ФО</v>
      </c>
    </row>
    <row r="3644" spans="1:11" x14ac:dyDescent="0.2">
      <c r="A3644" t="s">
        <v>1116</v>
      </c>
      <c r="B3644" t="s">
        <v>639</v>
      </c>
      <c r="C3644" s="1" t="s">
        <v>801</v>
      </c>
      <c r="D3644" s="1" t="s">
        <v>802</v>
      </c>
      <c r="E3644" s="2">
        <v>2</v>
      </c>
      <c r="F3644" s="3"/>
      <c r="G3644" s="2">
        <v>8</v>
      </c>
      <c r="H3644" s="3"/>
      <c r="I3644" s="69" t="str">
        <f>VLOOKUP(C3644,СПРАВОЧНИК!B:D,2,0)</f>
        <v>РОССИЯ</v>
      </c>
      <c r="J3644" s="69" t="str">
        <f>VLOOKUP(C3644,СПРАВОЧНИК!B:D,3,0)</f>
        <v>ОТЕЧЕСТВЕННЫЕ</v>
      </c>
      <c r="K3644" s="69" t="str">
        <f>VLOOKUP(СВОД2023[[#This Row],[ФО]],СПРАВОЧНИК!H:P,2,0)</f>
        <v>Дальневосточный ФО</v>
      </c>
    </row>
    <row r="3645" spans="1:11" x14ac:dyDescent="0.2">
      <c r="A3645" t="s">
        <v>1116</v>
      </c>
      <c r="B3645" t="s">
        <v>639</v>
      </c>
      <c r="C3645" s="1" t="s">
        <v>555</v>
      </c>
      <c r="D3645" s="1" t="s">
        <v>803</v>
      </c>
      <c r="E3645" s="2"/>
      <c r="F3645" s="3"/>
      <c r="G3645" s="2">
        <v>1</v>
      </c>
      <c r="H3645" s="3"/>
      <c r="I3645" s="69" t="str">
        <f>VLOOKUP(C3645,СПРАВОЧНИК!B:D,2,0)</f>
        <v>ЯПОНИЯ</v>
      </c>
      <c r="J3645" s="69" t="str">
        <f>VLOOKUP(C3645,СПРАВОЧНИК!B:D,3,0)</f>
        <v>ИНОМАРКИ</v>
      </c>
      <c r="K3645" s="69" t="str">
        <f>VLOOKUP(СВОД2023[[#This Row],[ФО]],СПРАВОЧНИК!H:P,2,0)</f>
        <v>Дальневосточный ФО</v>
      </c>
    </row>
    <row r="3646" spans="1:11" x14ac:dyDescent="0.2">
      <c r="A3646" t="s">
        <v>1116</v>
      </c>
      <c r="B3646" t="s">
        <v>639</v>
      </c>
      <c r="C3646" s="1" t="s">
        <v>555</v>
      </c>
      <c r="D3646" s="1" t="s">
        <v>828</v>
      </c>
      <c r="E3646" s="2">
        <v>1</v>
      </c>
      <c r="F3646" s="3"/>
      <c r="G3646" s="2">
        <v>1</v>
      </c>
      <c r="H3646" s="3"/>
      <c r="I3646" s="69" t="str">
        <f>VLOOKUP(C3646,СПРАВОЧНИК!B:D,2,0)</f>
        <v>ЯПОНИЯ</v>
      </c>
      <c r="J3646" s="69" t="str">
        <f>VLOOKUP(C3646,СПРАВОЧНИК!B:D,3,0)</f>
        <v>ИНОМАРКИ</v>
      </c>
      <c r="K3646" s="69" t="str">
        <f>VLOOKUP(СВОД2023[[#This Row],[ФО]],СПРАВОЧНИК!H:P,2,0)</f>
        <v>Дальневосточный ФО</v>
      </c>
    </row>
    <row r="3647" spans="1:11" x14ac:dyDescent="0.2">
      <c r="A3647" t="s">
        <v>1116</v>
      </c>
      <c r="B3647" t="s">
        <v>639</v>
      </c>
      <c r="C3647" s="1" t="s">
        <v>579</v>
      </c>
      <c r="D3647" s="1" t="s">
        <v>804</v>
      </c>
      <c r="E3647" s="2">
        <v>1</v>
      </c>
      <c r="F3647" s="3"/>
      <c r="G3647" s="2">
        <v>3</v>
      </c>
      <c r="H3647" s="3"/>
      <c r="I3647" s="69" t="str">
        <f>VLOOKUP(C3647,СПРАВОЧНИК!B:D,2,0)</f>
        <v>ЯПОНИЯ</v>
      </c>
      <c r="J3647" s="69" t="str">
        <f>VLOOKUP(C3647,СПРАВОЧНИК!B:D,3,0)</f>
        <v>ИНОМАРКИ</v>
      </c>
      <c r="K3647" s="69" t="str">
        <f>VLOOKUP(СВОД2023[[#This Row],[ФО]],СПРАВОЧНИК!H:P,2,0)</f>
        <v>Дальневосточный ФО</v>
      </c>
    </row>
    <row r="3648" spans="1:11" x14ac:dyDescent="0.2">
      <c r="A3648" t="s">
        <v>1116</v>
      </c>
      <c r="B3648" t="s">
        <v>639</v>
      </c>
      <c r="C3648" s="1" t="s">
        <v>579</v>
      </c>
      <c r="D3648" s="1" t="s">
        <v>805</v>
      </c>
      <c r="E3648" s="2">
        <v>2</v>
      </c>
      <c r="F3648" s="3"/>
      <c r="G3648" s="2">
        <v>16</v>
      </c>
      <c r="H3648" s="3">
        <v>6</v>
      </c>
      <c r="I3648" s="69" t="str">
        <f>VLOOKUP(C3648,СПРАВОЧНИК!B:D,2,0)</f>
        <v>ЯПОНИЯ</v>
      </c>
      <c r="J3648" s="69" t="str">
        <f>VLOOKUP(C3648,СПРАВОЧНИК!B:D,3,0)</f>
        <v>ИНОМАРКИ</v>
      </c>
      <c r="K3648" s="69" t="str">
        <f>VLOOKUP(СВОД2023[[#This Row],[ФО]],СПРАВОЧНИК!H:P,2,0)</f>
        <v>Дальневосточный ФО</v>
      </c>
    </row>
    <row r="3649" spans="1:11" x14ac:dyDescent="0.2">
      <c r="A3649" t="s">
        <v>1116</v>
      </c>
      <c r="B3649" t="s">
        <v>639</v>
      </c>
      <c r="C3649" s="1" t="s">
        <v>579</v>
      </c>
      <c r="D3649" s="1" t="s">
        <v>806</v>
      </c>
      <c r="E3649" s="2"/>
      <c r="F3649" s="3"/>
      <c r="G3649" s="2">
        <v>1</v>
      </c>
      <c r="H3649" s="3"/>
      <c r="I3649" s="69" t="str">
        <f>VLOOKUP(C3649,СПРАВОЧНИК!B:D,2,0)</f>
        <v>ЯПОНИЯ</v>
      </c>
      <c r="J3649" s="69" t="str">
        <f>VLOOKUP(C3649,СПРАВОЧНИК!B:D,3,0)</f>
        <v>ИНОМАРКИ</v>
      </c>
      <c r="K3649" s="69" t="str">
        <f>VLOOKUP(СВОД2023[[#This Row],[ФО]],СПРАВОЧНИК!H:P,2,0)</f>
        <v>Дальневосточный ФО</v>
      </c>
    </row>
    <row r="3650" spans="1:11" x14ac:dyDescent="0.2">
      <c r="A3650" t="s">
        <v>1116</v>
      </c>
      <c r="B3650" t="s">
        <v>639</v>
      </c>
      <c r="C3650" s="1" t="s">
        <v>610</v>
      </c>
      <c r="D3650" s="1" t="s">
        <v>807</v>
      </c>
      <c r="E3650" s="2">
        <v>2</v>
      </c>
      <c r="F3650" s="3"/>
      <c r="G3650" s="2">
        <v>19</v>
      </c>
      <c r="H3650" s="3">
        <v>8</v>
      </c>
      <c r="I3650" s="69" t="str">
        <f>VLOOKUP(C3650,СПРАВОЧНИК!B:D,2,0)</f>
        <v>РОССИЯ</v>
      </c>
      <c r="J3650" s="69" t="str">
        <f>VLOOKUP(C3650,СПРАВОЧНИК!B:D,3,0)</f>
        <v>ОТЕЧЕСТВЕННЫЕ</v>
      </c>
      <c r="K3650" s="69" t="str">
        <f>VLOOKUP(СВОД2023[[#This Row],[ФО]],СПРАВОЧНИК!H:P,2,0)</f>
        <v>Дальневосточный ФО</v>
      </c>
    </row>
    <row r="3651" spans="1:11" x14ac:dyDescent="0.2">
      <c r="A3651" t="s">
        <v>1116</v>
      </c>
      <c r="B3651" t="s">
        <v>639</v>
      </c>
      <c r="C3651" s="1" t="s">
        <v>610</v>
      </c>
      <c r="D3651" s="1" t="s">
        <v>808</v>
      </c>
      <c r="E3651" s="2">
        <v>9</v>
      </c>
      <c r="F3651" s="3">
        <v>3</v>
      </c>
      <c r="G3651" s="2">
        <v>53</v>
      </c>
      <c r="H3651" s="3">
        <v>37</v>
      </c>
      <c r="I3651" s="69" t="str">
        <f>VLOOKUP(C3651,СПРАВОЧНИК!B:D,2,0)</f>
        <v>РОССИЯ</v>
      </c>
      <c r="J3651" s="69" t="str">
        <f>VLOOKUP(C3651,СПРАВОЧНИК!B:D,3,0)</f>
        <v>ОТЕЧЕСТВЕННЫЕ</v>
      </c>
      <c r="K3651" s="69" t="str">
        <f>VLOOKUP(СВОД2023[[#This Row],[ФО]],СПРАВОЧНИК!H:P,2,0)</f>
        <v>Дальневосточный ФО</v>
      </c>
    </row>
    <row r="3652" spans="1:11" x14ac:dyDescent="0.2">
      <c r="A3652" t="s">
        <v>1116</v>
      </c>
      <c r="B3652" t="s">
        <v>639</v>
      </c>
      <c r="C3652" s="1" t="s">
        <v>610</v>
      </c>
      <c r="D3652" s="1" t="s">
        <v>809</v>
      </c>
      <c r="E3652" s="2"/>
      <c r="F3652" s="3"/>
      <c r="G3652" s="2">
        <v>6</v>
      </c>
      <c r="H3652" s="3">
        <v>7</v>
      </c>
      <c r="I3652" s="69" t="str">
        <f>VLOOKUP(C3652,СПРАВОЧНИК!B:D,2,0)</f>
        <v>РОССИЯ</v>
      </c>
      <c r="J3652" s="69" t="str">
        <f>VLOOKUP(C3652,СПРАВОЧНИК!B:D,3,0)</f>
        <v>ОТЕЧЕСТВЕННЫЕ</v>
      </c>
      <c r="K3652" s="69" t="str">
        <f>VLOOKUP(СВОД2023[[#This Row],[ФО]],СПРАВОЧНИК!H:P,2,0)</f>
        <v>Дальневосточный ФО</v>
      </c>
    </row>
    <row r="3653" spans="1:11" x14ac:dyDescent="0.2">
      <c r="A3653" t="s">
        <v>1116</v>
      </c>
      <c r="B3653" t="s">
        <v>639</v>
      </c>
      <c r="C3653" s="1" t="s">
        <v>610</v>
      </c>
      <c r="D3653" s="1" t="s">
        <v>810</v>
      </c>
      <c r="E3653" s="2">
        <v>2</v>
      </c>
      <c r="F3653" s="3">
        <v>4</v>
      </c>
      <c r="G3653" s="2">
        <v>10</v>
      </c>
      <c r="H3653" s="3">
        <v>16</v>
      </c>
      <c r="I3653" s="69" t="str">
        <f>VLOOKUP(C3653,СПРАВОЧНИК!B:D,2,0)</f>
        <v>РОССИЯ</v>
      </c>
      <c r="J3653" s="69" t="str">
        <f>VLOOKUP(C3653,СПРАВОЧНИК!B:D,3,0)</f>
        <v>ОТЕЧЕСТВЕННЫЕ</v>
      </c>
      <c r="K3653" s="69" t="str">
        <f>VLOOKUP(СВОД2023[[#This Row],[ФО]],СПРАВОЧНИК!H:P,2,0)</f>
        <v>Дальневосточный ФО</v>
      </c>
    </row>
    <row r="3654" spans="1:11" x14ac:dyDescent="0.2">
      <c r="A3654" t="s">
        <v>1116</v>
      </c>
      <c r="B3654" t="s">
        <v>639</v>
      </c>
      <c r="C3654" s="1" t="s">
        <v>610</v>
      </c>
      <c r="D3654" s="1" t="s">
        <v>811</v>
      </c>
      <c r="E3654" s="2">
        <v>1</v>
      </c>
      <c r="F3654" s="3">
        <v>1</v>
      </c>
      <c r="G3654" s="2">
        <v>8</v>
      </c>
      <c r="H3654" s="3">
        <v>15</v>
      </c>
      <c r="I3654" s="69" t="str">
        <f>VLOOKUP(C3654,СПРАВОЧНИК!B:D,2,0)</f>
        <v>РОССИЯ</v>
      </c>
      <c r="J3654" s="69" t="str">
        <f>VLOOKUP(C3654,СПРАВОЧНИК!B:D,3,0)</f>
        <v>ОТЕЧЕСТВЕННЫЕ</v>
      </c>
      <c r="K3654" s="69" t="str">
        <f>VLOOKUP(СВОД2023[[#This Row],[ФО]],СПРАВОЧНИК!H:P,2,0)</f>
        <v>Дальневосточный ФО</v>
      </c>
    </row>
    <row r="3655" spans="1:11" x14ac:dyDescent="0.2">
      <c r="A3655" t="s">
        <v>1116</v>
      </c>
      <c r="B3655" t="s">
        <v>639</v>
      </c>
      <c r="C3655" s="1" t="s">
        <v>610</v>
      </c>
      <c r="D3655" s="1" t="s">
        <v>812</v>
      </c>
      <c r="E3655" s="2">
        <v>21</v>
      </c>
      <c r="F3655" s="3">
        <v>37</v>
      </c>
      <c r="G3655" s="2">
        <v>111</v>
      </c>
      <c r="H3655" s="3">
        <v>169</v>
      </c>
      <c r="I3655" s="69" t="str">
        <f>VLOOKUP(C3655,СПРАВОЧНИК!B:D,2,0)</f>
        <v>РОССИЯ</v>
      </c>
      <c r="J3655" s="69" t="str">
        <f>VLOOKUP(C3655,СПРАВОЧНИК!B:D,3,0)</f>
        <v>ОТЕЧЕСТВЕННЫЕ</v>
      </c>
      <c r="K3655" s="69" t="str">
        <f>VLOOKUP(СВОД2023[[#This Row],[ФО]],СПРАВОЧНИК!H:P,2,0)</f>
        <v>Дальневосточный ФО</v>
      </c>
    </row>
    <row r="3656" spans="1:11" x14ac:dyDescent="0.2">
      <c r="A3656" t="s">
        <v>1116</v>
      </c>
      <c r="B3656" t="s">
        <v>639</v>
      </c>
      <c r="C3656" s="1" t="s">
        <v>610</v>
      </c>
      <c r="D3656" s="1" t="s">
        <v>813</v>
      </c>
      <c r="E3656" s="2">
        <v>19</v>
      </c>
      <c r="F3656" s="3">
        <v>2</v>
      </c>
      <c r="G3656" s="2">
        <v>131</v>
      </c>
      <c r="H3656" s="3">
        <v>76</v>
      </c>
      <c r="I3656" s="69" t="str">
        <f>VLOOKUP(C3656,СПРАВОЧНИК!B:D,2,0)</f>
        <v>РОССИЯ</v>
      </c>
      <c r="J3656" s="69" t="str">
        <f>VLOOKUP(C3656,СПРАВОЧНИК!B:D,3,0)</f>
        <v>ОТЕЧЕСТВЕННЫЕ</v>
      </c>
      <c r="K3656" s="69" t="str">
        <f>VLOOKUP(СВОД2023[[#This Row],[ФО]],СПРАВОЧНИК!H:P,2,0)</f>
        <v>Дальневосточный ФО</v>
      </c>
    </row>
    <row r="3657" spans="1:11" x14ac:dyDescent="0.2">
      <c r="A3657" t="s">
        <v>1116</v>
      </c>
      <c r="B3657" t="s">
        <v>639</v>
      </c>
      <c r="C3657" s="1" t="s">
        <v>610</v>
      </c>
      <c r="D3657" s="1" t="s">
        <v>814</v>
      </c>
      <c r="E3657" s="2">
        <v>8</v>
      </c>
      <c r="F3657" s="3">
        <v>7</v>
      </c>
      <c r="G3657" s="2">
        <v>43</v>
      </c>
      <c r="H3657" s="3">
        <v>43</v>
      </c>
      <c r="I3657" s="69" t="str">
        <f>VLOOKUP(C3657,СПРАВОЧНИК!B:D,2,0)</f>
        <v>РОССИЯ</v>
      </c>
      <c r="J3657" s="69" t="str">
        <f>VLOOKUP(C3657,СПРАВОЧНИК!B:D,3,0)</f>
        <v>ОТЕЧЕСТВЕННЫЕ</v>
      </c>
      <c r="K3657" s="69" t="str">
        <f>VLOOKUP(СВОД2023[[#This Row],[ФО]],СПРАВОЧНИК!H:P,2,0)</f>
        <v>Дальневосточный ФО</v>
      </c>
    </row>
    <row r="3658" spans="1:11" x14ac:dyDescent="0.2">
      <c r="A3658" t="s">
        <v>1116</v>
      </c>
      <c r="B3658" t="s">
        <v>639</v>
      </c>
      <c r="C3658" s="1" t="s">
        <v>614</v>
      </c>
      <c r="D3658" s="1" t="s">
        <v>1119</v>
      </c>
      <c r="E3658" s="2"/>
      <c r="F3658" s="3"/>
      <c r="G3658" s="2"/>
      <c r="H3658" s="3">
        <v>1</v>
      </c>
      <c r="I3658" s="69" t="str">
        <f>VLOOKUP(C3658,СПРАВОЧНИК!B:D,2,0)</f>
        <v>ЕВРОПА</v>
      </c>
      <c r="J3658" s="69" t="str">
        <f>VLOOKUP(C3658,СПРАВОЧНИК!B:D,3,0)</f>
        <v>ИНОМАРКИ</v>
      </c>
      <c r="K3658" s="69" t="str">
        <f>VLOOKUP(СВОД2023[[#This Row],[ФО]],СПРАВОЧНИК!H:P,2,0)</f>
        <v>Дальневосточный ФО</v>
      </c>
    </row>
    <row r="3659" spans="1:11" x14ac:dyDescent="0.2">
      <c r="A3659" t="s">
        <v>1116</v>
      </c>
      <c r="B3659" t="s">
        <v>639</v>
      </c>
      <c r="C3659" s="1" t="s">
        <v>614</v>
      </c>
      <c r="D3659" s="1" t="s">
        <v>1120</v>
      </c>
      <c r="E3659" s="2"/>
      <c r="F3659" s="3"/>
      <c r="G3659" s="2"/>
      <c r="H3659" s="3">
        <v>8</v>
      </c>
      <c r="I3659" s="69" t="str">
        <f>VLOOKUP(C3659,СПРАВОЧНИК!B:D,2,0)</f>
        <v>ЕВРОПА</v>
      </c>
      <c r="J3659" s="69" t="str">
        <f>VLOOKUP(C3659,СПРАВОЧНИК!B:D,3,0)</f>
        <v>ИНОМАРКИ</v>
      </c>
      <c r="K3659" s="69" t="str">
        <f>VLOOKUP(СВОД2023[[#This Row],[ФО]],СПРАВОЧНИК!H:P,2,0)</f>
        <v>Дальневосточный ФО</v>
      </c>
    </row>
    <row r="3660" spans="1:11" x14ac:dyDescent="0.2">
      <c r="A3660" t="s">
        <v>1116</v>
      </c>
      <c r="B3660" t="s">
        <v>639</v>
      </c>
      <c r="C3660" s="1" t="s">
        <v>614</v>
      </c>
      <c r="D3660" s="1" t="s">
        <v>1121</v>
      </c>
      <c r="E3660" s="2"/>
      <c r="F3660" s="3"/>
      <c r="G3660" s="2">
        <v>1</v>
      </c>
      <c r="H3660" s="3"/>
      <c r="I3660" s="69" t="str">
        <f>VLOOKUP(C3660,СПРАВОЧНИК!B:D,2,0)</f>
        <v>ЕВРОПА</v>
      </c>
      <c r="J3660" s="69" t="str">
        <f>VLOOKUP(C3660,СПРАВОЧНИК!B:D,3,0)</f>
        <v>ИНОМАРКИ</v>
      </c>
      <c r="K3660" s="69" t="str">
        <f>VLOOKUP(СВОД2023[[#This Row],[ФО]],СПРАВОЧНИК!H:P,2,0)</f>
        <v>Дальневосточный ФО</v>
      </c>
    </row>
    <row r="3661" spans="1:11" x14ac:dyDescent="0.2">
      <c r="A3661" t="s">
        <v>1116</v>
      </c>
      <c r="B3661" t="s">
        <v>639</v>
      </c>
      <c r="C3661" s="1" t="s">
        <v>614</v>
      </c>
      <c r="D3661" s="1" t="s">
        <v>1122</v>
      </c>
      <c r="E3661" s="2"/>
      <c r="F3661" s="3"/>
      <c r="G3661" s="2">
        <v>1</v>
      </c>
      <c r="H3661" s="3"/>
      <c r="I3661" s="69" t="str">
        <f>VLOOKUP(C3661,СПРАВОЧНИК!B:D,2,0)</f>
        <v>ЕВРОПА</v>
      </c>
      <c r="J3661" s="69" t="str">
        <f>VLOOKUP(C3661,СПРАВОЧНИК!B:D,3,0)</f>
        <v>ИНОМАРКИ</v>
      </c>
      <c r="K3661" s="69" t="str">
        <f>VLOOKUP(СВОД2023[[#This Row],[ФО]],СПРАВОЧНИК!H:P,2,0)</f>
        <v>Дальневосточный ФО</v>
      </c>
    </row>
    <row r="3662" spans="1:11" x14ac:dyDescent="0.2">
      <c r="A3662" t="s">
        <v>1116</v>
      </c>
      <c r="B3662" t="s">
        <v>640</v>
      </c>
      <c r="C3662" s="1" t="s">
        <v>764</v>
      </c>
      <c r="D3662" s="1" t="s">
        <v>765</v>
      </c>
      <c r="E3662" s="2"/>
      <c r="F3662" s="3"/>
      <c r="G3662" s="2">
        <v>1</v>
      </c>
      <c r="H3662" s="3"/>
      <c r="I3662" s="69" t="str">
        <f>VLOOKUP(C3662,СПРАВОЧНИК!B:D,2,0)</f>
        <v>КИТАЙ</v>
      </c>
      <c r="J3662" s="69" t="str">
        <f>VLOOKUP(C3662,СПРАВОЧНИК!B:D,3,0)</f>
        <v>ИНОМАРКИ</v>
      </c>
      <c r="K3662" s="69" t="str">
        <f>VLOOKUP(СВОД2023[[#This Row],[ФО]],СПРАВОЧНИК!H:P,2,0)</f>
        <v>Приволжский ФО</v>
      </c>
    </row>
    <row r="3663" spans="1:11" x14ac:dyDescent="0.2">
      <c r="A3663" t="s">
        <v>1116</v>
      </c>
      <c r="B3663" t="s">
        <v>640</v>
      </c>
      <c r="C3663" s="1" t="s">
        <v>764</v>
      </c>
      <c r="D3663" s="1" t="s">
        <v>815</v>
      </c>
      <c r="E3663" s="2"/>
      <c r="F3663" s="3"/>
      <c r="G3663" s="2">
        <v>1</v>
      </c>
      <c r="H3663" s="3"/>
      <c r="I3663" s="69" t="str">
        <f>VLOOKUP(C3663,СПРАВОЧНИК!B:D,2,0)</f>
        <v>КИТАЙ</v>
      </c>
      <c r="J3663" s="69" t="str">
        <f>VLOOKUP(C3663,СПРАВОЧНИК!B:D,3,0)</f>
        <v>ИНОМАРКИ</v>
      </c>
      <c r="K3663" s="69" t="str">
        <f>VLOOKUP(СВОД2023[[#This Row],[ФО]],СПРАВОЧНИК!H:P,2,0)</f>
        <v>Приволжский ФО</v>
      </c>
    </row>
    <row r="3664" spans="1:11" x14ac:dyDescent="0.2">
      <c r="A3664" t="s">
        <v>1116</v>
      </c>
      <c r="B3664" t="s">
        <v>640</v>
      </c>
      <c r="C3664" s="1" t="s">
        <v>136</v>
      </c>
      <c r="D3664" s="1" t="s">
        <v>816</v>
      </c>
      <c r="E3664" s="2"/>
      <c r="F3664" s="3">
        <v>2</v>
      </c>
      <c r="G3664" s="2">
        <v>9</v>
      </c>
      <c r="H3664" s="3">
        <v>11</v>
      </c>
      <c r="I3664" s="69" t="str">
        <f>VLOOKUP(C3664,СПРАВОЧНИК!B:D,2,0)</f>
        <v>ЕВРОПА</v>
      </c>
      <c r="J3664" s="69" t="str">
        <f>VLOOKUP(C3664,СПРАВОЧНИК!B:D,3,0)</f>
        <v>ИНОМАРКИ</v>
      </c>
      <c r="K3664" s="69" t="str">
        <f>VLOOKUP(СВОД2023[[#This Row],[ФО]],СПРАВОЧНИК!H:P,2,0)</f>
        <v>Приволжский ФО</v>
      </c>
    </row>
    <row r="3665" spans="1:11" x14ac:dyDescent="0.2">
      <c r="A3665" t="s">
        <v>1116</v>
      </c>
      <c r="B3665" t="s">
        <v>640</v>
      </c>
      <c r="C3665" s="1" t="s">
        <v>136</v>
      </c>
      <c r="D3665" s="1" t="s">
        <v>766</v>
      </c>
      <c r="E3665" s="2">
        <v>1</v>
      </c>
      <c r="F3665" s="3">
        <v>3</v>
      </c>
      <c r="G3665" s="2">
        <v>4</v>
      </c>
      <c r="H3665" s="3">
        <v>23</v>
      </c>
      <c r="I3665" s="69" t="str">
        <f>VLOOKUP(C3665,СПРАВОЧНИК!B:D,2,0)</f>
        <v>ЕВРОПА</v>
      </c>
      <c r="J3665" s="69" t="str">
        <f>VLOOKUP(C3665,СПРАВОЧНИК!B:D,3,0)</f>
        <v>ИНОМАРКИ</v>
      </c>
      <c r="K3665" s="69" t="str">
        <f>VLOOKUP(СВОД2023[[#This Row],[ФО]],СПРАВОЧНИК!H:P,2,0)</f>
        <v>Приволжский ФО</v>
      </c>
    </row>
    <row r="3666" spans="1:11" x14ac:dyDescent="0.2">
      <c r="A3666" t="s">
        <v>1116</v>
      </c>
      <c r="B3666" t="s">
        <v>640</v>
      </c>
      <c r="C3666" s="1" t="s">
        <v>136</v>
      </c>
      <c r="D3666" s="1" t="s">
        <v>817</v>
      </c>
      <c r="E3666" s="2"/>
      <c r="F3666" s="3">
        <v>1</v>
      </c>
      <c r="G3666" s="2"/>
      <c r="H3666" s="3">
        <v>15</v>
      </c>
      <c r="I3666" s="69" t="str">
        <f>VLOOKUP(C3666,СПРАВОЧНИК!B:D,2,0)</f>
        <v>ЕВРОПА</v>
      </c>
      <c r="J3666" s="69" t="str">
        <f>VLOOKUP(C3666,СПРАВОЧНИК!B:D,3,0)</f>
        <v>ИНОМАРКИ</v>
      </c>
      <c r="K3666" s="69" t="str">
        <f>VLOOKUP(СВОД2023[[#This Row],[ФО]],СПРАВОЧНИК!H:P,2,0)</f>
        <v>Приволжский ФО</v>
      </c>
    </row>
    <row r="3667" spans="1:11" x14ac:dyDescent="0.2">
      <c r="A3667" t="s">
        <v>1116</v>
      </c>
      <c r="B3667" t="s">
        <v>640</v>
      </c>
      <c r="C3667" s="1" t="s">
        <v>136</v>
      </c>
      <c r="D3667" s="1" t="s">
        <v>767</v>
      </c>
      <c r="E3667" s="2"/>
      <c r="F3667" s="3">
        <v>1</v>
      </c>
      <c r="G3667" s="2">
        <v>2</v>
      </c>
      <c r="H3667" s="3">
        <v>21</v>
      </c>
      <c r="I3667" s="69" t="str">
        <f>VLOOKUP(C3667,СПРАВОЧНИК!B:D,2,0)</f>
        <v>ЕВРОПА</v>
      </c>
      <c r="J3667" s="69" t="str">
        <f>VLOOKUP(C3667,СПРАВОЧНИК!B:D,3,0)</f>
        <v>ИНОМАРКИ</v>
      </c>
      <c r="K3667" s="69" t="str">
        <f>VLOOKUP(СВОД2023[[#This Row],[ФО]],СПРАВОЧНИК!H:P,2,0)</f>
        <v>Приволжский ФО</v>
      </c>
    </row>
    <row r="3668" spans="1:11" x14ac:dyDescent="0.2">
      <c r="A3668" t="s">
        <v>1116</v>
      </c>
      <c r="B3668" t="s">
        <v>640</v>
      </c>
      <c r="C3668" s="1" t="s">
        <v>147</v>
      </c>
      <c r="D3668" s="1" t="s">
        <v>768</v>
      </c>
      <c r="E3668" s="2"/>
      <c r="F3668" s="3"/>
      <c r="G3668" s="2"/>
      <c r="H3668" s="3">
        <v>1</v>
      </c>
      <c r="I3668" s="69" t="str">
        <f>VLOOKUP(C3668,СПРАВОЧНИК!B:D,2,0)</f>
        <v>ЯПОНИЯ</v>
      </c>
      <c r="J3668" s="69" t="str">
        <f>VLOOKUP(C3668,СПРАВОЧНИК!B:D,3,0)</f>
        <v>ИНОМАРКИ</v>
      </c>
      <c r="K3668" s="69" t="str">
        <f>VLOOKUP(СВОД2023[[#This Row],[ФО]],СПРАВОЧНИК!H:P,2,0)</f>
        <v>Приволжский ФО</v>
      </c>
    </row>
    <row r="3669" spans="1:11" x14ac:dyDescent="0.2">
      <c r="A3669" t="s">
        <v>1116</v>
      </c>
      <c r="B3669" t="s">
        <v>640</v>
      </c>
      <c r="C3669" s="1" t="s">
        <v>163</v>
      </c>
      <c r="D3669" s="1" t="s">
        <v>818</v>
      </c>
      <c r="E3669" s="2">
        <v>1</v>
      </c>
      <c r="F3669" s="3"/>
      <c r="G3669" s="2">
        <v>8</v>
      </c>
      <c r="H3669" s="3"/>
      <c r="I3669" s="69" t="str">
        <f>VLOOKUP(C3669,СПРАВОЧНИК!B:D,2,0)</f>
        <v>КИТАЙ</v>
      </c>
      <c r="J3669" s="69" t="str">
        <f>VLOOKUP(C3669,СПРАВОЧНИК!B:D,3,0)</f>
        <v>ИНОМАРКИ</v>
      </c>
      <c r="K3669" s="69" t="str">
        <f>VLOOKUP(СВОД2023[[#This Row],[ФО]],СПРАВОЧНИК!H:P,2,0)</f>
        <v>Приволжский ФО</v>
      </c>
    </row>
    <row r="3670" spans="1:11" x14ac:dyDescent="0.2">
      <c r="A3670" t="s">
        <v>1116</v>
      </c>
      <c r="B3670" t="s">
        <v>640</v>
      </c>
      <c r="C3670" s="1" t="s">
        <v>192</v>
      </c>
      <c r="D3670" s="1" t="s">
        <v>819</v>
      </c>
      <c r="E3670" s="2">
        <v>1</v>
      </c>
      <c r="F3670" s="3"/>
      <c r="G3670" s="2">
        <v>13</v>
      </c>
      <c r="H3670" s="3">
        <v>8</v>
      </c>
      <c r="I3670" s="69" t="str">
        <f>VLOOKUP(C3670,СПРАВОЧНИК!B:D,2,0)</f>
        <v>ЕВРОПА</v>
      </c>
      <c r="J3670" s="69" t="str">
        <f>VLOOKUP(C3670,СПРАВОЧНИК!B:D,3,0)</f>
        <v>ИНОМАРКИ</v>
      </c>
      <c r="K3670" s="69" t="str">
        <f>VLOOKUP(СВОД2023[[#This Row],[ФО]],СПРАВОЧНИК!H:P,2,0)</f>
        <v>Приволжский ФО</v>
      </c>
    </row>
    <row r="3671" spans="1:11" x14ac:dyDescent="0.2">
      <c r="A3671" t="s">
        <v>1116</v>
      </c>
      <c r="B3671" t="s">
        <v>640</v>
      </c>
      <c r="C3671" s="1" t="s">
        <v>196</v>
      </c>
      <c r="D3671" s="1" t="s">
        <v>820</v>
      </c>
      <c r="E3671" s="2"/>
      <c r="F3671" s="3"/>
      <c r="G3671" s="2">
        <v>1</v>
      </c>
      <c r="H3671" s="3"/>
      <c r="I3671" s="69" t="str">
        <f>VLOOKUP(C3671,СПРАВОЧНИК!B:D,2,0)</f>
        <v>США</v>
      </c>
      <c r="J3671" s="69" t="str">
        <f>VLOOKUP(C3671,СПРАВОЧНИК!B:D,3,0)</f>
        <v>ИНОМАРКИ</v>
      </c>
      <c r="K3671" s="69" t="str">
        <f>VLOOKUP(СВОД2023[[#This Row],[ФО]],СПРАВОЧНИК!H:P,2,0)</f>
        <v>Приволжский ФО</v>
      </c>
    </row>
    <row r="3672" spans="1:11" x14ac:dyDescent="0.2">
      <c r="A3672" t="s">
        <v>1116</v>
      </c>
      <c r="B3672" t="s">
        <v>640</v>
      </c>
      <c r="C3672" s="1" t="s">
        <v>196</v>
      </c>
      <c r="D3672" s="1" t="s">
        <v>769</v>
      </c>
      <c r="E3672" s="2">
        <v>10</v>
      </c>
      <c r="F3672" s="3">
        <v>19</v>
      </c>
      <c r="G3672" s="2">
        <v>87</v>
      </c>
      <c r="H3672" s="3">
        <v>310</v>
      </c>
      <c r="I3672" s="69" t="str">
        <f>VLOOKUP(C3672,СПРАВОЧНИК!B:D,2,0)</f>
        <v>США</v>
      </c>
      <c r="J3672" s="69" t="str">
        <f>VLOOKUP(C3672,СПРАВОЧНИК!B:D,3,0)</f>
        <v>ИНОМАРКИ</v>
      </c>
      <c r="K3672" s="69" t="str">
        <f>VLOOKUP(СВОД2023[[#This Row],[ФО]],СПРАВОЧНИК!H:P,2,0)</f>
        <v>Приволжский ФО</v>
      </c>
    </row>
    <row r="3673" spans="1:11" x14ac:dyDescent="0.2">
      <c r="A3673" t="s">
        <v>1116</v>
      </c>
      <c r="B3673" t="s">
        <v>640</v>
      </c>
      <c r="C3673" s="1" t="s">
        <v>909</v>
      </c>
      <c r="D3673" s="1" t="s">
        <v>1089</v>
      </c>
      <c r="E3673" s="2"/>
      <c r="F3673" s="3"/>
      <c r="G3673" s="2">
        <v>1</v>
      </c>
      <c r="H3673" s="3"/>
      <c r="I3673" s="69" t="str">
        <f>VLOOKUP(C3673,СПРАВОЧНИК!B:D,2,0)</f>
        <v>КИТАЙ</v>
      </c>
      <c r="J3673" s="69" t="str">
        <f>VLOOKUP(C3673,СПРАВОЧНИК!B:D,3,0)</f>
        <v>ИНОМАРКИ</v>
      </c>
      <c r="K3673" s="69" t="str">
        <f>VLOOKUP(СВОД2023[[#This Row],[ФО]],СПРАВОЧНИК!H:P,2,0)</f>
        <v>Приволжский ФО</v>
      </c>
    </row>
    <row r="3674" spans="1:11" x14ac:dyDescent="0.2">
      <c r="A3674" t="s">
        <v>1116</v>
      </c>
      <c r="B3674" t="s">
        <v>640</v>
      </c>
      <c r="C3674" s="1" t="s">
        <v>214</v>
      </c>
      <c r="D3674" s="1" t="s">
        <v>770</v>
      </c>
      <c r="E3674" s="2">
        <v>2</v>
      </c>
      <c r="F3674" s="3">
        <v>3</v>
      </c>
      <c r="G3674" s="2">
        <v>60</v>
      </c>
      <c r="H3674" s="3">
        <v>45</v>
      </c>
      <c r="I3674" s="69" t="str">
        <f>VLOOKUP(C3674,СПРАВОЧНИК!B:D,2,0)</f>
        <v>РОССИЯ</v>
      </c>
      <c r="J3674" s="69" t="str">
        <f>VLOOKUP(C3674,СПРАВОЧНИК!B:D,3,0)</f>
        <v>ОТЕЧЕСТВЕННЫЕ</v>
      </c>
      <c r="K3674" s="69" t="str">
        <f>VLOOKUP(СВОД2023[[#This Row],[ФО]],СПРАВОЧНИК!H:P,2,0)</f>
        <v>Приволжский ФО</v>
      </c>
    </row>
    <row r="3675" spans="1:11" x14ac:dyDescent="0.2">
      <c r="A3675" t="s">
        <v>1116</v>
      </c>
      <c r="B3675" t="s">
        <v>640</v>
      </c>
      <c r="C3675" s="1" t="s">
        <v>214</v>
      </c>
      <c r="D3675" s="1" t="s">
        <v>771</v>
      </c>
      <c r="E3675" s="2">
        <v>21</v>
      </c>
      <c r="F3675" s="3">
        <v>10</v>
      </c>
      <c r="G3675" s="2">
        <v>142</v>
      </c>
      <c r="H3675" s="3">
        <v>93</v>
      </c>
      <c r="I3675" s="69" t="str">
        <f>VLOOKUP(C3675,СПРАВОЧНИК!B:D,2,0)</f>
        <v>РОССИЯ</v>
      </c>
      <c r="J3675" s="69" t="str">
        <f>VLOOKUP(C3675,СПРАВОЧНИК!B:D,3,0)</f>
        <v>ОТЕЧЕСТВЕННЫЕ</v>
      </c>
      <c r="K3675" s="69" t="str">
        <f>VLOOKUP(СВОД2023[[#This Row],[ФО]],СПРАВОЧНИК!H:P,2,0)</f>
        <v>Приволжский ФО</v>
      </c>
    </row>
    <row r="3676" spans="1:11" x14ac:dyDescent="0.2">
      <c r="A3676" t="s">
        <v>1116</v>
      </c>
      <c r="B3676" t="s">
        <v>640</v>
      </c>
      <c r="C3676" s="1" t="s">
        <v>214</v>
      </c>
      <c r="D3676" s="1" t="s">
        <v>772</v>
      </c>
      <c r="E3676" s="2">
        <v>47</v>
      </c>
      <c r="F3676" s="3">
        <v>9</v>
      </c>
      <c r="G3676" s="2">
        <v>99</v>
      </c>
      <c r="H3676" s="3">
        <v>67</v>
      </c>
      <c r="I3676" s="69" t="str">
        <f>VLOOKUP(C3676,СПРАВОЧНИК!B:D,2,0)</f>
        <v>РОССИЯ</v>
      </c>
      <c r="J3676" s="69" t="str">
        <f>VLOOKUP(C3676,СПРАВОЧНИК!B:D,3,0)</f>
        <v>ОТЕЧЕСТВЕННЫЕ</v>
      </c>
      <c r="K3676" s="69" t="str">
        <f>VLOOKUP(СВОД2023[[#This Row],[ФО]],СПРАВОЧНИК!H:P,2,0)</f>
        <v>Приволжский ФО</v>
      </c>
    </row>
    <row r="3677" spans="1:11" x14ac:dyDescent="0.2">
      <c r="A3677" t="s">
        <v>1116</v>
      </c>
      <c r="B3677" t="s">
        <v>640</v>
      </c>
      <c r="C3677" s="1" t="s">
        <v>214</v>
      </c>
      <c r="D3677" s="1" t="s">
        <v>773</v>
      </c>
      <c r="E3677" s="2">
        <v>50</v>
      </c>
      <c r="F3677" s="3">
        <v>43</v>
      </c>
      <c r="G3677" s="2">
        <v>345</v>
      </c>
      <c r="H3677" s="3">
        <v>316</v>
      </c>
      <c r="I3677" s="69" t="str">
        <f>VLOOKUP(C3677,СПРАВОЧНИК!B:D,2,0)</f>
        <v>РОССИЯ</v>
      </c>
      <c r="J3677" s="69" t="str">
        <f>VLOOKUP(C3677,СПРАВОЧНИК!B:D,3,0)</f>
        <v>ОТЕЧЕСТВЕННЫЕ</v>
      </c>
      <c r="K3677" s="69" t="str">
        <f>VLOOKUP(СВОД2023[[#This Row],[ФО]],СПРАВОЧНИК!H:P,2,0)</f>
        <v>Приволжский ФО</v>
      </c>
    </row>
    <row r="3678" spans="1:11" x14ac:dyDescent="0.2">
      <c r="A3678" t="s">
        <v>1116</v>
      </c>
      <c r="B3678" t="s">
        <v>640</v>
      </c>
      <c r="C3678" s="1" t="s">
        <v>214</v>
      </c>
      <c r="D3678" s="1" t="s">
        <v>774</v>
      </c>
      <c r="E3678" s="2">
        <v>10</v>
      </c>
      <c r="F3678" s="3">
        <v>4</v>
      </c>
      <c r="G3678" s="2">
        <v>101</v>
      </c>
      <c r="H3678" s="3">
        <v>55</v>
      </c>
      <c r="I3678" s="69" t="str">
        <f>VLOOKUP(C3678,СПРАВОЧНИК!B:D,2,0)</f>
        <v>РОССИЯ</v>
      </c>
      <c r="J3678" s="69" t="str">
        <f>VLOOKUP(C3678,СПРАВОЧНИК!B:D,3,0)</f>
        <v>ОТЕЧЕСТВЕННЫЕ</v>
      </c>
      <c r="K3678" s="69" t="str">
        <f>VLOOKUP(СВОД2023[[#This Row],[ФО]],СПРАВОЧНИК!H:P,2,0)</f>
        <v>Приволжский ФО</v>
      </c>
    </row>
    <row r="3679" spans="1:11" x14ac:dyDescent="0.2">
      <c r="A3679" t="s">
        <v>1116</v>
      </c>
      <c r="B3679" t="s">
        <v>640</v>
      </c>
      <c r="C3679" s="1" t="s">
        <v>214</v>
      </c>
      <c r="D3679" s="1" t="s">
        <v>775</v>
      </c>
      <c r="E3679" s="2">
        <v>89</v>
      </c>
      <c r="F3679" s="3">
        <v>48</v>
      </c>
      <c r="G3679" s="2">
        <v>403</v>
      </c>
      <c r="H3679" s="3">
        <v>390</v>
      </c>
      <c r="I3679" s="69" t="str">
        <f>VLOOKUP(C3679,СПРАВОЧНИК!B:D,2,0)</f>
        <v>РОССИЯ</v>
      </c>
      <c r="J3679" s="69" t="str">
        <f>VLOOKUP(C3679,СПРАВОЧНИК!B:D,3,0)</f>
        <v>ОТЕЧЕСТВЕННЫЕ</v>
      </c>
      <c r="K3679" s="69" t="str">
        <f>VLOOKUP(СВОД2023[[#This Row],[ФО]],СПРАВОЧНИК!H:P,2,0)</f>
        <v>Приволжский ФО</v>
      </c>
    </row>
    <row r="3680" spans="1:11" x14ac:dyDescent="0.2">
      <c r="A3680" t="s">
        <v>1116</v>
      </c>
      <c r="B3680" t="s">
        <v>640</v>
      </c>
      <c r="C3680" s="1" t="s">
        <v>214</v>
      </c>
      <c r="D3680" s="1" t="s">
        <v>821</v>
      </c>
      <c r="E3680" s="2"/>
      <c r="F3680" s="3"/>
      <c r="G3680" s="2">
        <v>1</v>
      </c>
      <c r="H3680" s="3"/>
      <c r="I3680" s="69" t="str">
        <f>VLOOKUP(C3680,СПРАВОЧНИК!B:D,2,0)</f>
        <v>РОССИЯ</v>
      </c>
      <c r="J3680" s="69" t="str">
        <f>VLOOKUP(C3680,СПРАВОЧНИК!B:D,3,0)</f>
        <v>ОТЕЧЕСТВЕННЫЕ</v>
      </c>
      <c r="K3680" s="69" t="str">
        <f>VLOOKUP(СВОД2023[[#This Row],[ФО]],СПРАВОЧНИК!H:P,2,0)</f>
        <v>Приволжский ФО</v>
      </c>
    </row>
    <row r="3681" spans="1:11" x14ac:dyDescent="0.2">
      <c r="A3681" t="s">
        <v>1116</v>
      </c>
      <c r="B3681" t="s">
        <v>640</v>
      </c>
      <c r="C3681" s="1" t="s">
        <v>214</v>
      </c>
      <c r="D3681" s="1" t="s">
        <v>776</v>
      </c>
      <c r="E3681" s="2">
        <v>285</v>
      </c>
      <c r="F3681" s="3">
        <v>120</v>
      </c>
      <c r="G3681" s="2">
        <v>1635</v>
      </c>
      <c r="H3681" s="3">
        <v>1111</v>
      </c>
      <c r="I3681" s="69" t="str">
        <f>VLOOKUP(C3681,СПРАВОЧНИК!B:D,2,0)</f>
        <v>РОССИЯ</v>
      </c>
      <c r="J3681" s="69" t="str">
        <f>VLOOKUP(C3681,СПРАВОЧНИК!B:D,3,0)</f>
        <v>ОТЕЧЕСТВЕННЫЕ</v>
      </c>
      <c r="K3681" s="69" t="str">
        <f>VLOOKUP(СВОД2023[[#This Row],[ФО]],СПРАВОЧНИК!H:P,2,0)</f>
        <v>Приволжский ФО</v>
      </c>
    </row>
    <row r="3682" spans="1:11" x14ac:dyDescent="0.2">
      <c r="A3682" t="s">
        <v>1116</v>
      </c>
      <c r="B3682" t="s">
        <v>640</v>
      </c>
      <c r="C3682" s="1" t="s">
        <v>214</v>
      </c>
      <c r="D3682" s="1" t="s">
        <v>777</v>
      </c>
      <c r="E3682" s="2"/>
      <c r="F3682" s="3"/>
      <c r="G3682" s="2">
        <v>12</v>
      </c>
      <c r="H3682" s="3"/>
      <c r="I3682" s="69" t="str">
        <f>VLOOKUP(C3682,СПРАВОЧНИК!B:D,2,0)</f>
        <v>РОССИЯ</v>
      </c>
      <c r="J3682" s="69" t="str">
        <f>VLOOKUP(C3682,СПРАВОЧНИК!B:D,3,0)</f>
        <v>ОТЕЧЕСТВЕННЫЕ</v>
      </c>
      <c r="K3682" s="69" t="str">
        <f>VLOOKUP(СВОД2023[[#This Row],[ФО]],СПРАВОЧНИК!H:P,2,0)</f>
        <v>Приволжский ФО</v>
      </c>
    </row>
    <row r="3683" spans="1:11" x14ac:dyDescent="0.2">
      <c r="A3683" t="s">
        <v>1116</v>
      </c>
      <c r="B3683" t="s">
        <v>640</v>
      </c>
      <c r="C3683" s="1" t="s">
        <v>214</v>
      </c>
      <c r="D3683" s="1" t="s">
        <v>778</v>
      </c>
      <c r="E3683" s="2">
        <v>4</v>
      </c>
      <c r="F3683" s="3"/>
      <c r="G3683" s="2">
        <v>33</v>
      </c>
      <c r="H3683" s="3"/>
      <c r="I3683" s="69" t="str">
        <f>VLOOKUP(C3683,СПРАВОЧНИК!B:D,2,0)</f>
        <v>РОССИЯ</v>
      </c>
      <c r="J3683" s="69" t="str">
        <f>VLOOKUP(C3683,СПРАВОЧНИК!B:D,3,0)</f>
        <v>ОТЕЧЕСТВЕННЫЕ</v>
      </c>
      <c r="K3683" s="69" t="str">
        <f>VLOOKUP(СВОД2023[[#This Row],[ФО]],СПРАВОЧНИК!H:P,2,0)</f>
        <v>Приволжский ФО</v>
      </c>
    </row>
    <row r="3684" spans="1:11" x14ac:dyDescent="0.2">
      <c r="A3684" t="s">
        <v>1116</v>
      </c>
      <c r="B3684" t="s">
        <v>640</v>
      </c>
      <c r="C3684" s="1" t="s">
        <v>280</v>
      </c>
      <c r="D3684" s="1" t="s">
        <v>779</v>
      </c>
      <c r="E3684" s="2"/>
      <c r="F3684" s="3"/>
      <c r="G3684" s="2"/>
      <c r="H3684" s="3">
        <v>4</v>
      </c>
      <c r="I3684" s="69" t="str">
        <f>VLOOKUP(C3684,СПРАВОЧНИК!B:D,2,0)</f>
        <v>КОРЕЯ</v>
      </c>
      <c r="J3684" s="69" t="str">
        <f>VLOOKUP(C3684,СПРАВОЧНИК!B:D,3,0)</f>
        <v>ИНОМАРКИ</v>
      </c>
      <c r="K3684" s="69" t="str">
        <f>VLOOKUP(СВОД2023[[#This Row],[ФО]],СПРАВОЧНИК!H:P,2,0)</f>
        <v>Приволжский ФО</v>
      </c>
    </row>
    <row r="3685" spans="1:11" x14ac:dyDescent="0.2">
      <c r="A3685" t="s">
        <v>1116</v>
      </c>
      <c r="B3685" t="s">
        <v>640</v>
      </c>
      <c r="C3685" s="1" t="s">
        <v>280</v>
      </c>
      <c r="D3685" s="1" t="s">
        <v>780</v>
      </c>
      <c r="E3685" s="2"/>
      <c r="F3685" s="3"/>
      <c r="G3685" s="2"/>
      <c r="H3685" s="3">
        <v>23</v>
      </c>
      <c r="I3685" s="69" t="str">
        <f>VLOOKUP(C3685,СПРАВОЧНИК!B:D,2,0)</f>
        <v>КОРЕЯ</v>
      </c>
      <c r="J3685" s="69" t="str">
        <f>VLOOKUP(C3685,СПРАВОЧНИК!B:D,3,0)</f>
        <v>ИНОМАРКИ</v>
      </c>
      <c r="K3685" s="69" t="str">
        <f>VLOOKUP(СВОД2023[[#This Row],[ФО]],СПРАВОЧНИК!H:P,2,0)</f>
        <v>Приволжский ФО</v>
      </c>
    </row>
    <row r="3686" spans="1:11" x14ac:dyDescent="0.2">
      <c r="A3686" t="s">
        <v>1116</v>
      </c>
      <c r="B3686" t="s">
        <v>640</v>
      </c>
      <c r="C3686" s="1" t="s">
        <v>280</v>
      </c>
      <c r="D3686" s="1" t="s">
        <v>781</v>
      </c>
      <c r="E3686" s="2"/>
      <c r="F3686" s="3"/>
      <c r="G3686" s="2">
        <v>5</v>
      </c>
      <c r="H3686" s="3"/>
      <c r="I3686" s="69" t="str">
        <f>VLOOKUP(C3686,СПРАВОЧНИК!B:D,2,0)</f>
        <v>КОРЕЯ</v>
      </c>
      <c r="J3686" s="69" t="str">
        <f>VLOOKUP(C3686,СПРАВОЧНИК!B:D,3,0)</f>
        <v>ИНОМАРКИ</v>
      </c>
      <c r="K3686" s="69" t="str">
        <f>VLOOKUP(СВОД2023[[#This Row],[ФО]],СПРАВОЧНИК!H:P,2,0)</f>
        <v>Приволжский ФО</v>
      </c>
    </row>
    <row r="3687" spans="1:11" x14ac:dyDescent="0.2">
      <c r="A3687" t="s">
        <v>1116</v>
      </c>
      <c r="B3687" t="s">
        <v>640</v>
      </c>
      <c r="C3687" s="1" t="s">
        <v>782</v>
      </c>
      <c r="D3687" s="1" t="s">
        <v>783</v>
      </c>
      <c r="E3687" s="2">
        <v>1</v>
      </c>
      <c r="F3687" s="3"/>
      <c r="G3687" s="2">
        <v>11</v>
      </c>
      <c r="H3687" s="3">
        <v>11</v>
      </c>
      <c r="I3687" s="69" t="str">
        <f>VLOOKUP(C3687,СПРАВОЧНИК!B:D,2,0)</f>
        <v>ЕВРОПА</v>
      </c>
      <c r="J3687" s="69" t="str">
        <f>VLOOKUP(C3687,СПРАВОЧНИК!B:D,3,0)</f>
        <v>ИНОМАРКИ</v>
      </c>
      <c r="K3687" s="69" t="str">
        <f>VLOOKUP(СВОД2023[[#This Row],[ФО]],СПРАВОЧНИК!H:P,2,0)</f>
        <v>Приволжский ФО</v>
      </c>
    </row>
    <row r="3688" spans="1:11" x14ac:dyDescent="0.2">
      <c r="A3688" t="s">
        <v>1116</v>
      </c>
      <c r="B3688" t="s">
        <v>640</v>
      </c>
      <c r="C3688" s="1" t="s">
        <v>302</v>
      </c>
      <c r="D3688" s="1" t="s">
        <v>822</v>
      </c>
      <c r="E3688" s="2"/>
      <c r="F3688" s="3"/>
      <c r="G3688" s="2">
        <v>1</v>
      </c>
      <c r="H3688" s="3"/>
      <c r="I3688" s="69" t="str">
        <f>VLOOKUP(C3688,СПРАВОЧНИК!B:D,2,0)</f>
        <v>КИТАЙ</v>
      </c>
      <c r="J3688" s="69" t="str">
        <f>VLOOKUP(C3688,СПРАВОЧНИК!B:D,3,0)</f>
        <v>ИНОМАРКИ</v>
      </c>
      <c r="K3688" s="69" t="str">
        <f>VLOOKUP(СВОД2023[[#This Row],[ФО]],СПРАВОЧНИК!H:P,2,0)</f>
        <v>Приволжский ФО</v>
      </c>
    </row>
    <row r="3689" spans="1:11" x14ac:dyDescent="0.2">
      <c r="A3689" t="s">
        <v>1116</v>
      </c>
      <c r="B3689" t="s">
        <v>640</v>
      </c>
      <c r="C3689" s="1" t="s">
        <v>302</v>
      </c>
      <c r="D3689" s="1" t="s">
        <v>784</v>
      </c>
      <c r="E3689" s="2">
        <v>5</v>
      </c>
      <c r="F3689" s="3"/>
      <c r="G3689" s="2">
        <v>5</v>
      </c>
      <c r="H3689" s="3"/>
      <c r="I3689" s="69" t="str">
        <f>VLOOKUP(C3689,СПРАВОЧНИК!B:D,2,0)</f>
        <v>КИТАЙ</v>
      </c>
      <c r="J3689" s="69" t="str">
        <f>VLOOKUP(C3689,СПРАВОЧНИК!B:D,3,0)</f>
        <v>ИНОМАРКИ</v>
      </c>
      <c r="K3689" s="69" t="str">
        <f>VLOOKUP(СВОД2023[[#This Row],[ФО]],СПРАВОЧНИК!H:P,2,0)</f>
        <v>Приволжский ФО</v>
      </c>
    </row>
    <row r="3690" spans="1:11" x14ac:dyDescent="0.2">
      <c r="A3690" t="s">
        <v>1116</v>
      </c>
      <c r="B3690" t="s">
        <v>640</v>
      </c>
      <c r="C3690" s="1" t="s">
        <v>331</v>
      </c>
      <c r="D3690" s="1" t="s">
        <v>830</v>
      </c>
      <c r="E3690" s="2">
        <v>2</v>
      </c>
      <c r="F3690" s="3"/>
      <c r="G3690" s="2">
        <v>2</v>
      </c>
      <c r="H3690" s="3"/>
      <c r="I3690" s="69" t="str">
        <f>VLOOKUP(C3690,СПРАВОЧНИК!B:D,2,0)</f>
        <v>КОРЕЯ</v>
      </c>
      <c r="J3690" s="69" t="str">
        <f>VLOOKUP(C3690,СПРАВОЧНИК!B:D,3,0)</f>
        <v>ИНОМАРКИ</v>
      </c>
      <c r="K3690" s="69" t="str">
        <f>VLOOKUP(СВОД2023[[#This Row],[ФО]],СПРАВОЧНИК!H:P,2,0)</f>
        <v>Приволжский ФО</v>
      </c>
    </row>
    <row r="3691" spans="1:11" x14ac:dyDescent="0.2">
      <c r="A3691" t="s">
        <v>1116</v>
      </c>
      <c r="B3691" t="s">
        <v>640</v>
      </c>
      <c r="C3691" s="1" t="s">
        <v>331</v>
      </c>
      <c r="D3691" s="1" t="s">
        <v>785</v>
      </c>
      <c r="E3691" s="2">
        <v>1</v>
      </c>
      <c r="F3691" s="3"/>
      <c r="G3691" s="2">
        <v>7</v>
      </c>
      <c r="H3691" s="3">
        <v>2</v>
      </c>
      <c r="I3691" s="69" t="str">
        <f>VLOOKUP(C3691,СПРАВОЧНИК!B:D,2,0)</f>
        <v>КОРЕЯ</v>
      </c>
      <c r="J3691" s="69" t="str">
        <f>VLOOKUP(C3691,СПРАВОЧНИК!B:D,3,0)</f>
        <v>ИНОМАРКИ</v>
      </c>
      <c r="K3691" s="69" t="str">
        <f>VLOOKUP(СВОД2023[[#This Row],[ФО]],СПРАВОЧНИК!H:P,2,0)</f>
        <v>Приволжский ФО</v>
      </c>
    </row>
    <row r="3692" spans="1:11" x14ac:dyDescent="0.2">
      <c r="A3692" t="s">
        <v>1116</v>
      </c>
      <c r="B3692" t="s">
        <v>640</v>
      </c>
      <c r="C3692" s="1" t="s">
        <v>343</v>
      </c>
      <c r="D3692" s="1" t="s">
        <v>786</v>
      </c>
      <c r="E3692" s="2">
        <v>8</v>
      </c>
      <c r="F3692" s="3">
        <v>3</v>
      </c>
      <c r="G3692" s="2">
        <v>25</v>
      </c>
      <c r="H3692" s="3">
        <v>41</v>
      </c>
      <c r="I3692" s="69" t="str">
        <f>VLOOKUP(C3692,СПРАВОЧНИК!B:D,2,0)</f>
        <v>РОССИЯ</v>
      </c>
      <c r="J3692" s="69" t="str">
        <f>VLOOKUP(C3692,СПРАВОЧНИК!B:D,3,0)</f>
        <v>ОТЕЧЕСТВЕННЫЕ</v>
      </c>
      <c r="K3692" s="69" t="str">
        <f>VLOOKUP(СВОД2023[[#This Row],[ФО]],СПРАВОЧНИК!H:P,2,0)</f>
        <v>Приволжский ФО</v>
      </c>
    </row>
    <row r="3693" spans="1:11" x14ac:dyDescent="0.2">
      <c r="A3693" t="s">
        <v>1116</v>
      </c>
      <c r="B3693" t="s">
        <v>640</v>
      </c>
      <c r="C3693" s="1" t="s">
        <v>343</v>
      </c>
      <c r="D3693" s="1" t="s">
        <v>787</v>
      </c>
      <c r="E3693" s="2">
        <v>44</v>
      </c>
      <c r="F3693" s="3">
        <v>15</v>
      </c>
      <c r="G3693" s="2">
        <v>309</v>
      </c>
      <c r="H3693" s="3">
        <v>107</v>
      </c>
      <c r="I3693" s="69" t="str">
        <f>VLOOKUP(C3693,СПРАВОЧНИК!B:D,2,0)</f>
        <v>РОССИЯ</v>
      </c>
      <c r="J3693" s="69" t="str">
        <f>VLOOKUP(C3693,СПРАВОЧНИК!B:D,3,0)</f>
        <v>ОТЕЧЕСТВЕННЫЕ</v>
      </c>
      <c r="K3693" s="69" t="str">
        <f>VLOOKUP(СВОД2023[[#This Row],[ФО]],СПРАВОЧНИК!H:P,2,0)</f>
        <v>Приволжский ФО</v>
      </c>
    </row>
    <row r="3694" spans="1:11" x14ac:dyDescent="0.2">
      <c r="A3694" t="s">
        <v>1116</v>
      </c>
      <c r="B3694" t="s">
        <v>640</v>
      </c>
      <c r="C3694" s="1" t="s">
        <v>343</v>
      </c>
      <c r="D3694" s="1" t="s">
        <v>788</v>
      </c>
      <c r="E3694" s="2">
        <v>2</v>
      </c>
      <c r="F3694" s="3">
        <v>28</v>
      </c>
      <c r="G3694" s="2">
        <v>38</v>
      </c>
      <c r="H3694" s="3">
        <v>316</v>
      </c>
      <c r="I3694" s="69" t="str">
        <f>VLOOKUP(C3694,СПРАВОЧНИК!B:D,2,0)</f>
        <v>РОССИЯ</v>
      </c>
      <c r="J3694" s="69" t="str">
        <f>VLOOKUP(C3694,СПРАВОЧНИК!B:D,3,0)</f>
        <v>ОТЕЧЕСТВЕННЫЕ</v>
      </c>
      <c r="K3694" s="69" t="str">
        <f>VLOOKUP(СВОД2023[[#This Row],[ФО]],СПРАВОЧНИК!H:P,2,0)</f>
        <v>Приволжский ФО</v>
      </c>
    </row>
    <row r="3695" spans="1:11" x14ac:dyDescent="0.2">
      <c r="A3695" t="s">
        <v>1116</v>
      </c>
      <c r="B3695" t="s">
        <v>640</v>
      </c>
      <c r="C3695" s="1" t="s">
        <v>411</v>
      </c>
      <c r="D3695" s="1" t="s">
        <v>823</v>
      </c>
      <c r="E3695" s="2"/>
      <c r="F3695" s="3"/>
      <c r="G3695" s="2"/>
      <c r="H3695" s="3">
        <v>1</v>
      </c>
      <c r="I3695" s="69" t="str">
        <f>VLOOKUP(C3695,СПРАВОЧНИК!B:D,2,0)</f>
        <v>ЕВРОПА</v>
      </c>
      <c r="J3695" s="69" t="str">
        <f>VLOOKUP(C3695,СПРАВОЧНИК!B:D,3,0)</f>
        <v>ИНОМАРКИ</v>
      </c>
      <c r="K3695" s="69" t="str">
        <f>VLOOKUP(СВОД2023[[#This Row],[ФО]],СПРАВОЧНИК!H:P,2,0)</f>
        <v>Приволжский ФО</v>
      </c>
    </row>
    <row r="3696" spans="1:11" x14ac:dyDescent="0.2">
      <c r="A3696" t="s">
        <v>1116</v>
      </c>
      <c r="B3696" t="s">
        <v>640</v>
      </c>
      <c r="C3696" s="1" t="s">
        <v>411</v>
      </c>
      <c r="D3696" s="1" t="s">
        <v>789</v>
      </c>
      <c r="E3696" s="2"/>
      <c r="F3696" s="3">
        <v>3</v>
      </c>
      <c r="G3696" s="2">
        <v>11</v>
      </c>
      <c r="H3696" s="3">
        <v>29</v>
      </c>
      <c r="I3696" s="69" t="str">
        <f>VLOOKUP(C3696,СПРАВОЧНИК!B:D,2,0)</f>
        <v>ЕВРОПА</v>
      </c>
      <c r="J3696" s="69" t="str">
        <f>VLOOKUP(C3696,СПРАВОЧНИК!B:D,3,0)</f>
        <v>ИНОМАРКИ</v>
      </c>
      <c r="K3696" s="69" t="str">
        <f>VLOOKUP(СВОД2023[[#This Row],[ФО]],СПРАВОЧНИК!H:P,2,0)</f>
        <v>Приволжский ФО</v>
      </c>
    </row>
    <row r="3697" spans="1:11" x14ac:dyDescent="0.2">
      <c r="A3697" t="s">
        <v>1116</v>
      </c>
      <c r="B3697" t="s">
        <v>640</v>
      </c>
      <c r="C3697" s="1" t="s">
        <v>411</v>
      </c>
      <c r="D3697" s="1" t="s">
        <v>790</v>
      </c>
      <c r="E3697" s="2"/>
      <c r="F3697" s="3"/>
      <c r="G3697" s="2"/>
      <c r="H3697" s="3">
        <v>4</v>
      </c>
      <c r="I3697" s="69" t="str">
        <f>VLOOKUP(C3697,СПРАВОЧНИК!B:D,2,0)</f>
        <v>ЕВРОПА</v>
      </c>
      <c r="J3697" s="69" t="str">
        <f>VLOOKUP(C3697,СПРАВОЧНИК!B:D,3,0)</f>
        <v>ИНОМАРКИ</v>
      </c>
      <c r="K3697" s="69" t="str">
        <f>VLOOKUP(СВОД2023[[#This Row],[ФО]],СПРАВОЧНИК!H:P,2,0)</f>
        <v>Приволжский ФО</v>
      </c>
    </row>
    <row r="3698" spans="1:11" x14ac:dyDescent="0.2">
      <c r="A3698" t="s">
        <v>1116</v>
      </c>
      <c r="B3698" t="s">
        <v>640</v>
      </c>
      <c r="C3698" s="1" t="s">
        <v>411</v>
      </c>
      <c r="D3698" s="1" t="s">
        <v>791</v>
      </c>
      <c r="E3698" s="2">
        <v>4</v>
      </c>
      <c r="F3698" s="3">
        <v>1</v>
      </c>
      <c r="G3698" s="2">
        <v>29</v>
      </c>
      <c r="H3698" s="3">
        <v>6</v>
      </c>
      <c r="I3698" s="69" t="str">
        <f>VLOOKUP(C3698,СПРАВОЧНИК!B:D,2,0)</f>
        <v>ЕВРОПА</v>
      </c>
      <c r="J3698" s="69" t="str">
        <f>VLOOKUP(C3698,СПРАВОЧНИК!B:D,3,0)</f>
        <v>ИНОМАРКИ</v>
      </c>
      <c r="K3698" s="69" t="str">
        <f>VLOOKUP(СВОД2023[[#This Row],[ФО]],СПРАВОЧНИК!H:P,2,0)</f>
        <v>Приволжский ФО</v>
      </c>
    </row>
    <row r="3699" spans="1:11" x14ac:dyDescent="0.2">
      <c r="A3699" t="s">
        <v>1116</v>
      </c>
      <c r="B3699" t="s">
        <v>640</v>
      </c>
      <c r="C3699" s="1" t="s">
        <v>439</v>
      </c>
      <c r="D3699" s="1" t="s">
        <v>792</v>
      </c>
      <c r="E3699" s="2"/>
      <c r="F3699" s="3"/>
      <c r="G3699" s="2">
        <v>2</v>
      </c>
      <c r="H3699" s="3"/>
      <c r="I3699" s="69" t="str">
        <f>VLOOKUP(C3699,СПРАВОЧНИК!B:D,2,0)</f>
        <v>ЯПОНИЯ</v>
      </c>
      <c r="J3699" s="69" t="str">
        <f>VLOOKUP(C3699,СПРАВОЧНИК!B:D,3,0)</f>
        <v>ИНОМАРКИ</v>
      </c>
      <c r="K3699" s="69" t="str">
        <f>VLOOKUP(СВОД2023[[#This Row],[ФО]],СПРАВОЧНИК!H:P,2,0)</f>
        <v>Приволжский ФО</v>
      </c>
    </row>
    <row r="3700" spans="1:11" x14ac:dyDescent="0.2">
      <c r="A3700" t="s">
        <v>1116</v>
      </c>
      <c r="B3700" t="s">
        <v>640</v>
      </c>
      <c r="C3700" s="1" t="s">
        <v>477</v>
      </c>
      <c r="D3700" s="1" t="s">
        <v>824</v>
      </c>
      <c r="E3700" s="2"/>
      <c r="F3700" s="3"/>
      <c r="G3700" s="2"/>
      <c r="H3700" s="3">
        <v>7</v>
      </c>
      <c r="I3700" s="69" t="str">
        <f>VLOOKUP(C3700,СПРАВОЧНИК!B:D,2,0)</f>
        <v>ЕВРОПА</v>
      </c>
      <c r="J3700" s="69" t="str">
        <f>VLOOKUP(C3700,СПРАВОЧНИК!B:D,3,0)</f>
        <v>ИНОМАРКИ</v>
      </c>
      <c r="K3700" s="69" t="str">
        <f>VLOOKUP(СВОД2023[[#This Row],[ФО]],СПРАВОЧНИК!H:P,2,0)</f>
        <v>Приволжский ФО</v>
      </c>
    </row>
    <row r="3701" spans="1:11" x14ac:dyDescent="0.2">
      <c r="A3701" t="s">
        <v>1116</v>
      </c>
      <c r="B3701" t="s">
        <v>640</v>
      </c>
      <c r="C3701" s="1" t="s">
        <v>477</v>
      </c>
      <c r="D3701" s="1" t="s">
        <v>825</v>
      </c>
      <c r="E3701" s="2"/>
      <c r="F3701" s="3"/>
      <c r="G3701" s="2">
        <v>1</v>
      </c>
      <c r="H3701" s="3">
        <v>2</v>
      </c>
      <c r="I3701" s="69" t="str">
        <f>VLOOKUP(C3701,СПРАВОЧНИК!B:D,2,0)</f>
        <v>ЕВРОПА</v>
      </c>
      <c r="J3701" s="69" t="str">
        <f>VLOOKUP(C3701,СПРАВОЧНИК!B:D,3,0)</f>
        <v>ИНОМАРКИ</v>
      </c>
      <c r="K3701" s="69" t="str">
        <f>VLOOKUP(СВОД2023[[#This Row],[ФО]],СПРАВОЧНИК!H:P,2,0)</f>
        <v>Приволжский ФО</v>
      </c>
    </row>
    <row r="3702" spans="1:11" x14ac:dyDescent="0.2">
      <c r="A3702" t="s">
        <v>1116</v>
      </c>
      <c r="B3702" t="s">
        <v>640</v>
      </c>
      <c r="C3702" s="1" t="s">
        <v>477</v>
      </c>
      <c r="D3702" s="1" t="s">
        <v>796</v>
      </c>
      <c r="E3702" s="2"/>
      <c r="F3702" s="3">
        <v>1</v>
      </c>
      <c r="G3702" s="2"/>
      <c r="H3702" s="3">
        <v>11</v>
      </c>
      <c r="I3702" s="69" t="str">
        <f>VLOOKUP(C3702,СПРАВОЧНИК!B:D,2,0)</f>
        <v>ЕВРОПА</v>
      </c>
      <c r="J3702" s="69" t="str">
        <f>VLOOKUP(C3702,СПРАВОЧНИК!B:D,3,0)</f>
        <v>ИНОМАРКИ</v>
      </c>
      <c r="K3702" s="69" t="str">
        <f>VLOOKUP(СВОД2023[[#This Row],[ФО]],СПРАВОЧНИК!H:P,2,0)</f>
        <v>Приволжский ФО</v>
      </c>
    </row>
    <row r="3703" spans="1:11" x14ac:dyDescent="0.2">
      <c r="A3703" t="s">
        <v>1116</v>
      </c>
      <c r="B3703" t="s">
        <v>640</v>
      </c>
      <c r="C3703" s="1" t="s">
        <v>485</v>
      </c>
      <c r="D3703" s="1" t="s">
        <v>826</v>
      </c>
      <c r="E3703" s="2">
        <v>1</v>
      </c>
      <c r="F3703" s="3"/>
      <c r="G3703" s="2">
        <v>2</v>
      </c>
      <c r="H3703" s="3">
        <v>19</v>
      </c>
      <c r="I3703" s="69" t="str">
        <f>VLOOKUP(C3703,СПРАВОЧНИК!B:D,2,0)</f>
        <v>ЕВРОПА</v>
      </c>
      <c r="J3703" s="69" t="str">
        <f>VLOOKUP(C3703,СПРАВОЧНИК!B:D,3,0)</f>
        <v>ИНОМАРКИ</v>
      </c>
      <c r="K3703" s="69" t="str">
        <f>VLOOKUP(СВОД2023[[#This Row],[ФО]],СПРАВОЧНИК!H:P,2,0)</f>
        <v>Приволжский ФО</v>
      </c>
    </row>
    <row r="3704" spans="1:11" x14ac:dyDescent="0.2">
      <c r="A3704" t="s">
        <v>1116</v>
      </c>
      <c r="B3704" t="s">
        <v>640</v>
      </c>
      <c r="C3704" s="1" t="s">
        <v>485</v>
      </c>
      <c r="D3704" s="1" t="s">
        <v>797</v>
      </c>
      <c r="E3704" s="2"/>
      <c r="F3704" s="3">
        <v>1</v>
      </c>
      <c r="G3704" s="2">
        <v>2</v>
      </c>
      <c r="H3704" s="3">
        <v>15</v>
      </c>
      <c r="I3704" s="69" t="str">
        <f>VLOOKUP(C3704,СПРАВОЧНИК!B:D,2,0)</f>
        <v>ЕВРОПА</v>
      </c>
      <c r="J3704" s="69" t="str">
        <f>VLOOKUP(C3704,СПРАВОЧНИК!B:D,3,0)</f>
        <v>ИНОМАРКИ</v>
      </c>
      <c r="K3704" s="69" t="str">
        <f>VLOOKUP(СВОД2023[[#This Row],[ФО]],СПРАВОЧНИК!H:P,2,0)</f>
        <v>Приволжский ФО</v>
      </c>
    </row>
    <row r="3705" spans="1:11" x14ac:dyDescent="0.2">
      <c r="A3705" t="s">
        <v>1116</v>
      </c>
      <c r="B3705" t="s">
        <v>640</v>
      </c>
      <c r="C3705" s="1" t="s">
        <v>485</v>
      </c>
      <c r="D3705" s="1" t="s">
        <v>798</v>
      </c>
      <c r="E3705" s="2">
        <v>1</v>
      </c>
      <c r="F3705" s="3">
        <v>3</v>
      </c>
      <c r="G3705" s="2">
        <v>18</v>
      </c>
      <c r="H3705" s="3">
        <v>29</v>
      </c>
      <c r="I3705" s="69" t="str">
        <f>VLOOKUP(C3705,СПРАВОЧНИК!B:D,2,0)</f>
        <v>ЕВРОПА</v>
      </c>
      <c r="J3705" s="69" t="str">
        <f>VLOOKUP(C3705,СПРАВОЧНИК!B:D,3,0)</f>
        <v>ИНОМАРКИ</v>
      </c>
      <c r="K3705" s="69" t="str">
        <f>VLOOKUP(СВОД2023[[#This Row],[ФО]],СПРАВОЧНИК!H:P,2,0)</f>
        <v>Приволжский ФО</v>
      </c>
    </row>
    <row r="3706" spans="1:11" x14ac:dyDescent="0.2">
      <c r="A3706" t="s">
        <v>1116</v>
      </c>
      <c r="B3706" t="s">
        <v>640</v>
      </c>
      <c r="C3706" s="1" t="s">
        <v>485</v>
      </c>
      <c r="D3706" s="1" t="s">
        <v>799</v>
      </c>
      <c r="E3706" s="2"/>
      <c r="F3706" s="3">
        <v>6</v>
      </c>
      <c r="G3706" s="2">
        <v>2</v>
      </c>
      <c r="H3706" s="3">
        <v>71</v>
      </c>
      <c r="I3706" s="69" t="str">
        <f>VLOOKUP(C3706,СПРАВОЧНИК!B:D,2,0)</f>
        <v>ЕВРОПА</v>
      </c>
      <c r="J3706" s="69" t="str">
        <f>VLOOKUP(C3706,СПРАВОЧНИК!B:D,3,0)</f>
        <v>ИНОМАРКИ</v>
      </c>
      <c r="K3706" s="69" t="str">
        <f>VLOOKUP(СВОД2023[[#This Row],[ФО]],СПРАВОЧНИК!H:P,2,0)</f>
        <v>Приволжский ФО</v>
      </c>
    </row>
    <row r="3707" spans="1:11" x14ac:dyDescent="0.2">
      <c r="A3707" t="s">
        <v>1116</v>
      </c>
      <c r="B3707" t="s">
        <v>640</v>
      </c>
      <c r="C3707" s="1" t="s">
        <v>504</v>
      </c>
      <c r="D3707" s="1" t="s">
        <v>800</v>
      </c>
      <c r="E3707" s="2"/>
      <c r="F3707" s="3"/>
      <c r="G3707" s="2">
        <v>3</v>
      </c>
      <c r="H3707" s="3">
        <v>2</v>
      </c>
      <c r="I3707" s="69" t="str">
        <f>VLOOKUP(C3707,СПРАВОЧНИК!B:D,2,0)</f>
        <v>ЕВРОПА</v>
      </c>
      <c r="J3707" s="69" t="str">
        <f>VLOOKUP(C3707,СПРАВОЧНИК!B:D,3,0)</f>
        <v>ИНОМАРКИ</v>
      </c>
      <c r="K3707" s="69" t="str">
        <f>VLOOKUP(СВОД2023[[#This Row],[ФО]],СПРАВОЧНИК!H:P,2,0)</f>
        <v>Приволжский ФО</v>
      </c>
    </row>
    <row r="3708" spans="1:11" x14ac:dyDescent="0.2">
      <c r="A3708" t="s">
        <v>1116</v>
      </c>
      <c r="B3708" t="s">
        <v>640</v>
      </c>
      <c r="C3708" s="1" t="s">
        <v>801</v>
      </c>
      <c r="D3708" s="1" t="s">
        <v>827</v>
      </c>
      <c r="E3708" s="2">
        <v>3</v>
      </c>
      <c r="F3708" s="3"/>
      <c r="G3708" s="2">
        <v>12</v>
      </c>
      <c r="H3708" s="3"/>
      <c r="I3708" s="69" t="str">
        <f>VLOOKUP(C3708,СПРАВОЧНИК!B:D,2,0)</f>
        <v>РОССИЯ</v>
      </c>
      <c r="J3708" s="69" t="str">
        <f>VLOOKUP(C3708,СПРАВОЧНИК!B:D,3,0)</f>
        <v>ОТЕЧЕСТВЕННЫЕ</v>
      </c>
      <c r="K3708" s="69" t="str">
        <f>VLOOKUP(СВОД2023[[#This Row],[ФО]],СПРАВОЧНИК!H:P,2,0)</f>
        <v>Приволжский ФО</v>
      </c>
    </row>
    <row r="3709" spans="1:11" x14ac:dyDescent="0.2">
      <c r="A3709" t="s">
        <v>1116</v>
      </c>
      <c r="B3709" t="s">
        <v>640</v>
      </c>
      <c r="C3709" s="1" t="s">
        <v>801</v>
      </c>
      <c r="D3709" s="1" t="s">
        <v>802</v>
      </c>
      <c r="E3709" s="2">
        <v>10</v>
      </c>
      <c r="F3709" s="3"/>
      <c r="G3709" s="2">
        <v>50</v>
      </c>
      <c r="H3709" s="3"/>
      <c r="I3709" s="69" t="str">
        <f>VLOOKUP(C3709,СПРАВОЧНИК!B:D,2,0)</f>
        <v>РОССИЯ</v>
      </c>
      <c r="J3709" s="69" t="str">
        <f>VLOOKUP(C3709,СПРАВОЧНИК!B:D,3,0)</f>
        <v>ОТЕЧЕСТВЕННЫЕ</v>
      </c>
      <c r="K3709" s="69" t="str">
        <f>VLOOKUP(СВОД2023[[#This Row],[ФО]],СПРАВОЧНИК!H:P,2,0)</f>
        <v>Приволжский ФО</v>
      </c>
    </row>
    <row r="3710" spans="1:11" x14ac:dyDescent="0.2">
      <c r="A3710" t="s">
        <v>1116</v>
      </c>
      <c r="B3710" t="s">
        <v>640</v>
      </c>
      <c r="C3710" s="1" t="s">
        <v>555</v>
      </c>
      <c r="D3710" s="1" t="s">
        <v>828</v>
      </c>
      <c r="E3710" s="2">
        <v>10</v>
      </c>
      <c r="F3710" s="3"/>
      <c r="G3710" s="2">
        <v>47</v>
      </c>
      <c r="H3710" s="3"/>
      <c r="I3710" s="69" t="str">
        <f>VLOOKUP(C3710,СПРАВОЧНИК!B:D,2,0)</f>
        <v>ЯПОНИЯ</v>
      </c>
      <c r="J3710" s="69" t="str">
        <f>VLOOKUP(C3710,СПРАВОЧНИК!B:D,3,0)</f>
        <v>ИНОМАРКИ</v>
      </c>
      <c r="K3710" s="69" t="str">
        <f>VLOOKUP(СВОД2023[[#This Row],[ФО]],СПРАВОЧНИК!H:P,2,0)</f>
        <v>Приволжский ФО</v>
      </c>
    </row>
    <row r="3711" spans="1:11" x14ac:dyDescent="0.2">
      <c r="A3711" t="s">
        <v>1116</v>
      </c>
      <c r="B3711" t="s">
        <v>640</v>
      </c>
      <c r="C3711" s="1" t="s">
        <v>579</v>
      </c>
      <c r="D3711" s="1" t="s">
        <v>805</v>
      </c>
      <c r="E3711" s="2">
        <v>1</v>
      </c>
      <c r="F3711" s="3"/>
      <c r="G3711" s="2">
        <v>8</v>
      </c>
      <c r="H3711" s="3">
        <v>6</v>
      </c>
      <c r="I3711" s="69" t="str">
        <f>VLOOKUP(C3711,СПРАВОЧНИК!B:D,2,0)</f>
        <v>ЯПОНИЯ</v>
      </c>
      <c r="J3711" s="69" t="str">
        <f>VLOOKUP(C3711,СПРАВОЧНИК!B:D,3,0)</f>
        <v>ИНОМАРКИ</v>
      </c>
      <c r="K3711" s="69" t="str">
        <f>VLOOKUP(СВОД2023[[#This Row],[ФО]],СПРАВОЧНИК!H:P,2,0)</f>
        <v>Приволжский ФО</v>
      </c>
    </row>
    <row r="3712" spans="1:11" x14ac:dyDescent="0.2">
      <c r="A3712" t="s">
        <v>1116</v>
      </c>
      <c r="B3712" t="s">
        <v>640</v>
      </c>
      <c r="C3712" s="1" t="s">
        <v>579</v>
      </c>
      <c r="D3712" s="1" t="s">
        <v>829</v>
      </c>
      <c r="E3712" s="2"/>
      <c r="F3712" s="3"/>
      <c r="G3712" s="2">
        <v>1</v>
      </c>
      <c r="H3712" s="3"/>
      <c r="I3712" s="69" t="str">
        <f>VLOOKUP(C3712,СПРАВОЧНИК!B:D,2,0)</f>
        <v>ЯПОНИЯ</v>
      </c>
      <c r="J3712" s="69" t="str">
        <f>VLOOKUP(C3712,СПРАВОЧНИК!B:D,3,0)</f>
        <v>ИНОМАРКИ</v>
      </c>
      <c r="K3712" s="69" t="str">
        <f>VLOOKUP(СВОД2023[[#This Row],[ФО]],СПРАВОЧНИК!H:P,2,0)</f>
        <v>Приволжский ФО</v>
      </c>
    </row>
    <row r="3713" spans="1:11" x14ac:dyDescent="0.2">
      <c r="A3713" t="s">
        <v>1116</v>
      </c>
      <c r="B3713" t="s">
        <v>640</v>
      </c>
      <c r="C3713" s="1" t="s">
        <v>610</v>
      </c>
      <c r="D3713" s="1" t="s">
        <v>807</v>
      </c>
      <c r="E3713" s="2">
        <v>10</v>
      </c>
      <c r="F3713" s="3"/>
      <c r="G3713" s="2">
        <v>61</v>
      </c>
      <c r="H3713" s="3">
        <v>9</v>
      </c>
      <c r="I3713" s="69" t="str">
        <f>VLOOKUP(C3713,СПРАВОЧНИК!B:D,2,0)</f>
        <v>РОССИЯ</v>
      </c>
      <c r="J3713" s="69" t="str">
        <f>VLOOKUP(C3713,СПРАВОЧНИК!B:D,3,0)</f>
        <v>ОТЕЧЕСТВЕННЫЕ</v>
      </c>
      <c r="K3713" s="69" t="str">
        <f>VLOOKUP(СВОД2023[[#This Row],[ФО]],СПРАВОЧНИК!H:P,2,0)</f>
        <v>Приволжский ФО</v>
      </c>
    </row>
    <row r="3714" spans="1:11" x14ac:dyDescent="0.2">
      <c r="A3714" t="s">
        <v>1116</v>
      </c>
      <c r="B3714" t="s">
        <v>640</v>
      </c>
      <c r="C3714" s="1" t="s">
        <v>610</v>
      </c>
      <c r="D3714" s="1" t="s">
        <v>808</v>
      </c>
      <c r="E3714" s="2">
        <v>23</v>
      </c>
      <c r="F3714" s="3">
        <v>2</v>
      </c>
      <c r="G3714" s="2">
        <v>138</v>
      </c>
      <c r="H3714" s="3">
        <v>56</v>
      </c>
      <c r="I3714" s="69" t="str">
        <f>VLOOKUP(C3714,СПРАВОЧНИК!B:D,2,0)</f>
        <v>РОССИЯ</v>
      </c>
      <c r="J3714" s="69" t="str">
        <f>VLOOKUP(C3714,СПРАВОЧНИК!B:D,3,0)</f>
        <v>ОТЕЧЕСТВЕННЫЕ</v>
      </c>
      <c r="K3714" s="69" t="str">
        <f>VLOOKUP(СВОД2023[[#This Row],[ФО]],СПРАВОЧНИК!H:P,2,0)</f>
        <v>Приволжский ФО</v>
      </c>
    </row>
    <row r="3715" spans="1:11" x14ac:dyDescent="0.2">
      <c r="A3715" t="s">
        <v>1116</v>
      </c>
      <c r="B3715" t="s">
        <v>640</v>
      </c>
      <c r="C3715" s="1" t="s">
        <v>610</v>
      </c>
      <c r="D3715" s="1" t="s">
        <v>809</v>
      </c>
      <c r="E3715" s="2"/>
      <c r="F3715" s="3"/>
      <c r="G3715" s="2">
        <v>1</v>
      </c>
      <c r="H3715" s="3">
        <v>3</v>
      </c>
      <c r="I3715" s="69" t="str">
        <f>VLOOKUP(C3715,СПРАВОЧНИК!B:D,2,0)</f>
        <v>РОССИЯ</v>
      </c>
      <c r="J3715" s="69" t="str">
        <f>VLOOKUP(C3715,СПРАВОЧНИК!B:D,3,0)</f>
        <v>ОТЕЧЕСТВЕННЫЕ</v>
      </c>
      <c r="K3715" s="69" t="str">
        <f>VLOOKUP(СВОД2023[[#This Row],[ФО]],СПРАВОЧНИК!H:P,2,0)</f>
        <v>Приволжский ФО</v>
      </c>
    </row>
    <row r="3716" spans="1:11" x14ac:dyDescent="0.2">
      <c r="A3716" t="s">
        <v>1116</v>
      </c>
      <c r="B3716" t="s">
        <v>640</v>
      </c>
      <c r="C3716" s="1" t="s">
        <v>610</v>
      </c>
      <c r="D3716" s="1" t="s">
        <v>810</v>
      </c>
      <c r="E3716" s="2">
        <v>12</v>
      </c>
      <c r="F3716" s="3">
        <v>7</v>
      </c>
      <c r="G3716" s="2">
        <v>48</v>
      </c>
      <c r="H3716" s="3">
        <v>37</v>
      </c>
      <c r="I3716" s="69" t="str">
        <f>VLOOKUP(C3716,СПРАВОЧНИК!B:D,2,0)</f>
        <v>РОССИЯ</v>
      </c>
      <c r="J3716" s="69" t="str">
        <f>VLOOKUP(C3716,СПРАВОЧНИК!B:D,3,0)</f>
        <v>ОТЕЧЕСТВЕННЫЕ</v>
      </c>
      <c r="K3716" s="69" t="str">
        <f>VLOOKUP(СВОД2023[[#This Row],[ФО]],СПРАВОЧНИК!H:P,2,0)</f>
        <v>Приволжский ФО</v>
      </c>
    </row>
    <row r="3717" spans="1:11" x14ac:dyDescent="0.2">
      <c r="A3717" t="s">
        <v>1116</v>
      </c>
      <c r="B3717" t="s">
        <v>640</v>
      </c>
      <c r="C3717" s="1" t="s">
        <v>610</v>
      </c>
      <c r="D3717" s="1" t="s">
        <v>811</v>
      </c>
      <c r="E3717" s="2">
        <v>10</v>
      </c>
      <c r="F3717" s="3">
        <v>11</v>
      </c>
      <c r="G3717" s="2">
        <v>127</v>
      </c>
      <c r="H3717" s="3">
        <v>77</v>
      </c>
      <c r="I3717" s="69" t="str">
        <f>VLOOKUP(C3717,СПРАВОЧНИК!B:D,2,0)</f>
        <v>РОССИЯ</v>
      </c>
      <c r="J3717" s="69" t="str">
        <f>VLOOKUP(C3717,СПРАВОЧНИК!B:D,3,0)</f>
        <v>ОТЕЧЕСТВЕННЫЕ</v>
      </c>
      <c r="K3717" s="69" t="str">
        <f>VLOOKUP(СВОД2023[[#This Row],[ФО]],СПРАВОЧНИК!H:P,2,0)</f>
        <v>Приволжский ФО</v>
      </c>
    </row>
    <row r="3718" spans="1:11" x14ac:dyDescent="0.2">
      <c r="A3718" t="s">
        <v>1116</v>
      </c>
      <c r="B3718" t="s">
        <v>640</v>
      </c>
      <c r="C3718" s="1" t="s">
        <v>610</v>
      </c>
      <c r="D3718" s="1" t="s">
        <v>812</v>
      </c>
      <c r="E3718" s="2">
        <v>101</v>
      </c>
      <c r="F3718" s="3">
        <v>84</v>
      </c>
      <c r="G3718" s="2">
        <v>460</v>
      </c>
      <c r="H3718" s="3">
        <v>573</v>
      </c>
      <c r="I3718" s="69" t="str">
        <f>VLOOKUP(C3718,СПРАВОЧНИК!B:D,2,0)</f>
        <v>РОССИЯ</v>
      </c>
      <c r="J3718" s="69" t="str">
        <f>VLOOKUP(C3718,СПРАВОЧНИК!B:D,3,0)</f>
        <v>ОТЕЧЕСТВЕННЫЕ</v>
      </c>
      <c r="K3718" s="69" t="str">
        <f>VLOOKUP(СВОД2023[[#This Row],[ФО]],СПРАВОЧНИК!H:P,2,0)</f>
        <v>Приволжский ФО</v>
      </c>
    </row>
    <row r="3719" spans="1:11" x14ac:dyDescent="0.2">
      <c r="A3719" t="s">
        <v>1116</v>
      </c>
      <c r="B3719" t="s">
        <v>640</v>
      </c>
      <c r="C3719" s="1" t="s">
        <v>610</v>
      </c>
      <c r="D3719" s="1" t="s">
        <v>813</v>
      </c>
      <c r="E3719" s="2">
        <v>22</v>
      </c>
      <c r="F3719" s="3"/>
      <c r="G3719" s="2">
        <v>87</v>
      </c>
      <c r="H3719" s="3">
        <v>75</v>
      </c>
      <c r="I3719" s="69" t="str">
        <f>VLOOKUP(C3719,СПРАВОЧНИК!B:D,2,0)</f>
        <v>РОССИЯ</v>
      </c>
      <c r="J3719" s="69" t="str">
        <f>VLOOKUP(C3719,СПРАВОЧНИК!B:D,3,0)</f>
        <v>ОТЕЧЕСТВЕННЫЕ</v>
      </c>
      <c r="K3719" s="69" t="str">
        <f>VLOOKUP(СВОД2023[[#This Row],[ФО]],СПРАВОЧНИК!H:P,2,0)</f>
        <v>Приволжский ФО</v>
      </c>
    </row>
    <row r="3720" spans="1:11" x14ac:dyDescent="0.2">
      <c r="A3720" t="s">
        <v>1116</v>
      </c>
      <c r="B3720" t="s">
        <v>640</v>
      </c>
      <c r="C3720" s="1" t="s">
        <v>610</v>
      </c>
      <c r="D3720" s="1" t="s">
        <v>814</v>
      </c>
      <c r="E3720" s="2">
        <v>50</v>
      </c>
      <c r="F3720" s="3">
        <v>27</v>
      </c>
      <c r="G3720" s="2">
        <v>207</v>
      </c>
      <c r="H3720" s="3">
        <v>151</v>
      </c>
      <c r="I3720" s="69" t="str">
        <f>VLOOKUP(C3720,СПРАВОЧНИК!B:D,2,0)</f>
        <v>РОССИЯ</v>
      </c>
      <c r="J3720" s="69" t="str">
        <f>VLOOKUP(C3720,СПРАВОЧНИК!B:D,3,0)</f>
        <v>ОТЕЧЕСТВЕННЫЕ</v>
      </c>
      <c r="K3720" s="69" t="str">
        <f>VLOOKUP(СВОД2023[[#This Row],[ФО]],СПРАВОЧНИК!H:P,2,0)</f>
        <v>Приволжский ФО</v>
      </c>
    </row>
    <row r="3721" spans="1:11" x14ac:dyDescent="0.2">
      <c r="A3721" t="s">
        <v>1116</v>
      </c>
      <c r="B3721" t="s">
        <v>640</v>
      </c>
      <c r="C3721" s="1" t="s">
        <v>614</v>
      </c>
      <c r="D3721" s="1" t="s">
        <v>1119</v>
      </c>
      <c r="E3721" s="2"/>
      <c r="F3721" s="3">
        <v>1</v>
      </c>
      <c r="G3721" s="2">
        <v>2</v>
      </c>
      <c r="H3721" s="3">
        <v>14</v>
      </c>
      <c r="I3721" s="69" t="str">
        <f>VLOOKUP(C3721,СПРАВОЧНИК!B:D,2,0)</f>
        <v>ЕВРОПА</v>
      </c>
      <c r="J3721" s="69" t="str">
        <f>VLOOKUP(C3721,СПРАВОЧНИК!B:D,3,0)</f>
        <v>ИНОМАРКИ</v>
      </c>
      <c r="K3721" s="69" t="str">
        <f>VLOOKUP(СВОД2023[[#This Row],[ФО]],СПРАВОЧНИК!H:P,2,0)</f>
        <v>Приволжский ФО</v>
      </c>
    </row>
    <row r="3722" spans="1:11" x14ac:dyDescent="0.2">
      <c r="A3722" t="s">
        <v>1116</v>
      </c>
      <c r="B3722" t="s">
        <v>640</v>
      </c>
      <c r="C3722" s="1" t="s">
        <v>614</v>
      </c>
      <c r="D3722" s="1" t="s">
        <v>1120</v>
      </c>
      <c r="E3722" s="2">
        <v>2</v>
      </c>
      <c r="F3722" s="3"/>
      <c r="G3722" s="2">
        <v>5</v>
      </c>
      <c r="H3722" s="3">
        <v>42</v>
      </c>
      <c r="I3722" s="69" t="str">
        <f>VLOOKUP(C3722,СПРАВОЧНИК!B:D,2,0)</f>
        <v>ЕВРОПА</v>
      </c>
      <c r="J3722" s="69" t="str">
        <f>VLOOKUP(C3722,СПРАВОЧНИК!B:D,3,0)</f>
        <v>ИНОМАРКИ</v>
      </c>
      <c r="K3722" s="69" t="str">
        <f>VLOOKUP(СВОД2023[[#This Row],[ФО]],СПРАВОЧНИК!H:P,2,0)</f>
        <v>Приволжский ФО</v>
      </c>
    </row>
    <row r="3723" spans="1:11" x14ac:dyDescent="0.2">
      <c r="A3723" t="s">
        <v>1116</v>
      </c>
      <c r="B3723" t="s">
        <v>640</v>
      </c>
      <c r="C3723" s="1" t="s">
        <v>614</v>
      </c>
      <c r="D3723" s="1" t="s">
        <v>1121</v>
      </c>
      <c r="E3723" s="2">
        <v>1</v>
      </c>
      <c r="F3723" s="3">
        <v>2</v>
      </c>
      <c r="G3723" s="2">
        <v>2</v>
      </c>
      <c r="H3723" s="3">
        <v>16</v>
      </c>
      <c r="I3723" s="69" t="str">
        <f>VLOOKUP(C3723,СПРАВОЧНИК!B:D,2,0)</f>
        <v>ЕВРОПА</v>
      </c>
      <c r="J3723" s="69" t="str">
        <f>VLOOKUP(C3723,СПРАВОЧНИК!B:D,3,0)</f>
        <v>ИНОМАРКИ</v>
      </c>
      <c r="K3723" s="69" t="str">
        <f>VLOOKUP(СВОД2023[[#This Row],[ФО]],СПРАВОЧНИК!H:P,2,0)</f>
        <v>Приволжский ФО</v>
      </c>
    </row>
    <row r="3724" spans="1:11" x14ac:dyDescent="0.2">
      <c r="A3724" t="s">
        <v>1116</v>
      </c>
      <c r="B3724" t="s">
        <v>640</v>
      </c>
      <c r="C3724" s="1" t="s">
        <v>614</v>
      </c>
      <c r="D3724" s="1" t="s">
        <v>1122</v>
      </c>
      <c r="E3724" s="2">
        <v>3</v>
      </c>
      <c r="F3724" s="3">
        <v>1</v>
      </c>
      <c r="G3724" s="2">
        <v>14</v>
      </c>
      <c r="H3724" s="3">
        <v>16</v>
      </c>
      <c r="I3724" s="69" t="str">
        <f>VLOOKUP(C3724,СПРАВОЧНИК!B:D,2,0)</f>
        <v>ЕВРОПА</v>
      </c>
      <c r="J3724" s="69" t="str">
        <f>VLOOKUP(C3724,СПРАВОЧНИК!B:D,3,0)</f>
        <v>ИНОМАРКИ</v>
      </c>
      <c r="K3724" s="69" t="str">
        <f>VLOOKUP(СВОД2023[[#This Row],[ФО]],СПРАВОЧНИК!H:P,2,0)</f>
        <v>Приволжский ФО</v>
      </c>
    </row>
    <row r="3725" spans="1:11" x14ac:dyDescent="0.2">
      <c r="A3725" t="s">
        <v>1116</v>
      </c>
      <c r="B3725" t="s">
        <v>640</v>
      </c>
      <c r="C3725" s="1" t="s">
        <v>614</v>
      </c>
      <c r="D3725" s="1" t="s">
        <v>1123</v>
      </c>
      <c r="E3725" s="2"/>
      <c r="F3725" s="3">
        <v>1</v>
      </c>
      <c r="G3725" s="2"/>
      <c r="H3725" s="3">
        <v>8</v>
      </c>
      <c r="I3725" s="69" t="str">
        <f>VLOOKUP(C3725,СПРАВОЧНИК!B:D,2,0)</f>
        <v>ЕВРОПА</v>
      </c>
      <c r="J3725" s="69" t="str">
        <f>VLOOKUP(C3725,СПРАВОЧНИК!B:D,3,0)</f>
        <v>ИНОМАРКИ</v>
      </c>
      <c r="K3725" s="69" t="str">
        <f>VLOOKUP(СВОД2023[[#This Row],[ФО]],СПРАВОЧНИК!H:P,2,0)</f>
        <v>Приволжский ФО</v>
      </c>
    </row>
    <row r="3726" spans="1:11" x14ac:dyDescent="0.2">
      <c r="A3726" t="s">
        <v>1116</v>
      </c>
      <c r="B3726" t="s">
        <v>641</v>
      </c>
      <c r="C3726" s="1" t="s">
        <v>764</v>
      </c>
      <c r="D3726" s="1" t="s">
        <v>815</v>
      </c>
      <c r="E3726" s="2">
        <v>1</v>
      </c>
      <c r="F3726" s="3"/>
      <c r="G3726" s="2">
        <v>5</v>
      </c>
      <c r="H3726" s="3"/>
      <c r="I3726" s="69" t="str">
        <f>VLOOKUP(C3726,СПРАВОЧНИК!B:D,2,0)</f>
        <v>КИТАЙ</v>
      </c>
      <c r="J3726" s="69" t="str">
        <f>VLOOKUP(C3726,СПРАВОЧНИК!B:D,3,0)</f>
        <v>ИНОМАРКИ</v>
      </c>
      <c r="K3726" s="69" t="str">
        <f>VLOOKUP(СВОД2023[[#This Row],[ФО]],СПРАВОЧНИК!H:P,2,0)</f>
        <v>Северо-Западный ФО</v>
      </c>
    </row>
    <row r="3727" spans="1:11" x14ac:dyDescent="0.2">
      <c r="A3727" t="s">
        <v>1116</v>
      </c>
      <c r="B3727" t="s">
        <v>641</v>
      </c>
      <c r="C3727" s="1" t="s">
        <v>136</v>
      </c>
      <c r="D3727" s="1" t="s">
        <v>816</v>
      </c>
      <c r="E3727" s="2">
        <v>1</v>
      </c>
      <c r="F3727" s="3">
        <v>7</v>
      </c>
      <c r="G3727" s="2">
        <v>9</v>
      </c>
      <c r="H3727" s="3">
        <v>41</v>
      </c>
      <c r="I3727" s="69" t="str">
        <f>VLOOKUP(C3727,СПРАВОЧНИК!B:D,2,0)</f>
        <v>ЕВРОПА</v>
      </c>
      <c r="J3727" s="69" t="str">
        <f>VLOOKUP(C3727,СПРАВОЧНИК!B:D,3,0)</f>
        <v>ИНОМАРКИ</v>
      </c>
      <c r="K3727" s="69" t="str">
        <f>VLOOKUP(СВОД2023[[#This Row],[ФО]],СПРАВОЧНИК!H:P,2,0)</f>
        <v>Северо-Западный ФО</v>
      </c>
    </row>
    <row r="3728" spans="1:11" x14ac:dyDescent="0.2">
      <c r="A3728" t="s">
        <v>1116</v>
      </c>
      <c r="B3728" t="s">
        <v>641</v>
      </c>
      <c r="C3728" s="1" t="s">
        <v>136</v>
      </c>
      <c r="D3728" s="1" t="s">
        <v>766</v>
      </c>
      <c r="E3728" s="2"/>
      <c r="F3728" s="3">
        <v>3</v>
      </c>
      <c r="G3728" s="2"/>
      <c r="H3728" s="3">
        <v>28</v>
      </c>
      <c r="I3728" s="69" t="str">
        <f>VLOOKUP(C3728,СПРАВОЧНИК!B:D,2,0)</f>
        <v>ЕВРОПА</v>
      </c>
      <c r="J3728" s="69" t="str">
        <f>VLOOKUP(C3728,СПРАВОЧНИК!B:D,3,0)</f>
        <v>ИНОМАРКИ</v>
      </c>
      <c r="K3728" s="69" t="str">
        <f>VLOOKUP(СВОД2023[[#This Row],[ФО]],СПРАВОЧНИК!H:P,2,0)</f>
        <v>Северо-Западный ФО</v>
      </c>
    </row>
    <row r="3729" spans="1:11" x14ac:dyDescent="0.2">
      <c r="A3729" t="s">
        <v>1116</v>
      </c>
      <c r="B3729" t="s">
        <v>641</v>
      </c>
      <c r="C3729" s="1" t="s">
        <v>136</v>
      </c>
      <c r="D3729" s="1" t="s">
        <v>817</v>
      </c>
      <c r="E3729" s="2"/>
      <c r="F3729" s="3">
        <v>5</v>
      </c>
      <c r="G3729" s="2">
        <v>1</v>
      </c>
      <c r="H3729" s="3">
        <v>49</v>
      </c>
      <c r="I3729" s="69" t="str">
        <f>VLOOKUP(C3729,СПРАВОЧНИК!B:D,2,0)</f>
        <v>ЕВРОПА</v>
      </c>
      <c r="J3729" s="69" t="str">
        <f>VLOOKUP(C3729,СПРАВОЧНИК!B:D,3,0)</f>
        <v>ИНОМАРКИ</v>
      </c>
      <c r="K3729" s="69" t="str">
        <f>VLOOKUP(СВОД2023[[#This Row],[ФО]],СПРАВОЧНИК!H:P,2,0)</f>
        <v>Северо-Западный ФО</v>
      </c>
    </row>
    <row r="3730" spans="1:11" x14ac:dyDescent="0.2">
      <c r="A3730" t="s">
        <v>1116</v>
      </c>
      <c r="B3730" t="s">
        <v>641</v>
      </c>
      <c r="C3730" s="1" t="s">
        <v>136</v>
      </c>
      <c r="D3730" s="1" t="s">
        <v>767</v>
      </c>
      <c r="E3730" s="2"/>
      <c r="F3730" s="3">
        <v>3</v>
      </c>
      <c r="G3730" s="2">
        <v>4</v>
      </c>
      <c r="H3730" s="3">
        <v>50</v>
      </c>
      <c r="I3730" s="69" t="str">
        <f>VLOOKUP(C3730,СПРАВОЧНИК!B:D,2,0)</f>
        <v>ЕВРОПА</v>
      </c>
      <c r="J3730" s="69" t="str">
        <f>VLOOKUP(C3730,СПРАВОЧНИК!B:D,3,0)</f>
        <v>ИНОМАРКИ</v>
      </c>
      <c r="K3730" s="69" t="str">
        <f>VLOOKUP(СВОД2023[[#This Row],[ФО]],СПРАВОЧНИК!H:P,2,0)</f>
        <v>Северо-Западный ФО</v>
      </c>
    </row>
    <row r="3731" spans="1:11" x14ac:dyDescent="0.2">
      <c r="A3731" t="s">
        <v>1116</v>
      </c>
      <c r="B3731" t="s">
        <v>641</v>
      </c>
      <c r="C3731" s="1" t="s">
        <v>163</v>
      </c>
      <c r="D3731" s="1" t="s">
        <v>818</v>
      </c>
      <c r="E3731" s="2">
        <v>3</v>
      </c>
      <c r="F3731" s="3"/>
      <c r="G3731" s="2">
        <v>11</v>
      </c>
      <c r="H3731" s="3"/>
      <c r="I3731" s="69" t="str">
        <f>VLOOKUP(C3731,СПРАВОЧНИК!B:D,2,0)</f>
        <v>КИТАЙ</v>
      </c>
      <c r="J3731" s="69" t="str">
        <f>VLOOKUP(C3731,СПРАВОЧНИК!B:D,3,0)</f>
        <v>ИНОМАРКИ</v>
      </c>
      <c r="K3731" s="69" t="str">
        <f>VLOOKUP(СВОД2023[[#This Row],[ФО]],СПРАВОЧНИК!H:P,2,0)</f>
        <v>Северо-Западный ФО</v>
      </c>
    </row>
    <row r="3732" spans="1:11" x14ac:dyDescent="0.2">
      <c r="A3732" t="s">
        <v>1116</v>
      </c>
      <c r="B3732" t="s">
        <v>641</v>
      </c>
      <c r="C3732" s="1" t="s">
        <v>192</v>
      </c>
      <c r="D3732" s="1" t="s">
        <v>819</v>
      </c>
      <c r="E3732" s="2">
        <v>6</v>
      </c>
      <c r="F3732" s="3">
        <v>1</v>
      </c>
      <c r="G3732" s="2">
        <v>16</v>
      </c>
      <c r="H3732" s="3">
        <v>19</v>
      </c>
      <c r="I3732" s="69" t="str">
        <f>VLOOKUP(C3732,СПРАВОЧНИК!B:D,2,0)</f>
        <v>ЕВРОПА</v>
      </c>
      <c r="J3732" s="69" t="str">
        <f>VLOOKUP(C3732,СПРАВОЧНИК!B:D,3,0)</f>
        <v>ИНОМАРКИ</v>
      </c>
      <c r="K3732" s="69" t="str">
        <f>VLOOKUP(СВОД2023[[#This Row],[ФО]],СПРАВОЧНИК!H:P,2,0)</f>
        <v>Северо-Западный ФО</v>
      </c>
    </row>
    <row r="3733" spans="1:11" x14ac:dyDescent="0.2">
      <c r="A3733" t="s">
        <v>1116</v>
      </c>
      <c r="B3733" t="s">
        <v>641</v>
      </c>
      <c r="C3733" s="1" t="s">
        <v>196</v>
      </c>
      <c r="D3733" s="1" t="s">
        <v>769</v>
      </c>
      <c r="E3733" s="2">
        <v>12</v>
      </c>
      <c r="F3733" s="3">
        <v>51</v>
      </c>
      <c r="G3733" s="2">
        <v>162</v>
      </c>
      <c r="H3733" s="3">
        <v>651</v>
      </c>
      <c r="I3733" s="69" t="str">
        <f>VLOOKUP(C3733,СПРАВОЧНИК!B:D,2,0)</f>
        <v>США</v>
      </c>
      <c r="J3733" s="69" t="str">
        <f>VLOOKUP(C3733,СПРАВОЧНИК!B:D,3,0)</f>
        <v>ИНОМАРКИ</v>
      </c>
      <c r="K3733" s="69" t="str">
        <f>VLOOKUP(СВОД2023[[#This Row],[ФО]],СПРАВОЧНИК!H:P,2,0)</f>
        <v>Северо-Западный ФО</v>
      </c>
    </row>
    <row r="3734" spans="1:11" x14ac:dyDescent="0.2">
      <c r="A3734" t="s">
        <v>1116</v>
      </c>
      <c r="B3734" t="s">
        <v>641</v>
      </c>
      <c r="C3734" s="1" t="s">
        <v>196</v>
      </c>
      <c r="D3734" s="1" t="s">
        <v>850</v>
      </c>
      <c r="E3734" s="2">
        <v>1</v>
      </c>
      <c r="F3734" s="3"/>
      <c r="G3734" s="2">
        <v>1</v>
      </c>
      <c r="H3734" s="3"/>
      <c r="I3734" s="69" t="str">
        <f>VLOOKUP(C3734,СПРАВОЧНИК!B:D,2,0)</f>
        <v>США</v>
      </c>
      <c r="J3734" s="69" t="str">
        <f>VLOOKUP(C3734,СПРАВОЧНИК!B:D,3,0)</f>
        <v>ИНОМАРКИ</v>
      </c>
      <c r="K3734" s="69" t="str">
        <f>VLOOKUP(СВОД2023[[#This Row],[ФО]],СПРАВОЧНИК!H:P,2,0)</f>
        <v>Северо-Западный ФО</v>
      </c>
    </row>
    <row r="3735" spans="1:11" x14ac:dyDescent="0.2">
      <c r="A3735" t="s">
        <v>1116</v>
      </c>
      <c r="B3735" t="s">
        <v>641</v>
      </c>
      <c r="C3735" s="1" t="s">
        <v>214</v>
      </c>
      <c r="D3735" s="1" t="s">
        <v>770</v>
      </c>
      <c r="E3735" s="2">
        <v>10</v>
      </c>
      <c r="F3735" s="3">
        <v>6</v>
      </c>
      <c r="G3735" s="2">
        <v>64</v>
      </c>
      <c r="H3735" s="3">
        <v>39</v>
      </c>
      <c r="I3735" s="69" t="str">
        <f>VLOOKUP(C3735,СПРАВОЧНИК!B:D,2,0)</f>
        <v>РОССИЯ</v>
      </c>
      <c r="J3735" s="69" t="str">
        <f>VLOOKUP(C3735,СПРАВОЧНИК!B:D,3,0)</f>
        <v>ОТЕЧЕСТВЕННЫЕ</v>
      </c>
      <c r="K3735" s="69" t="str">
        <f>VLOOKUP(СВОД2023[[#This Row],[ФО]],СПРАВОЧНИК!H:P,2,0)</f>
        <v>Северо-Западный ФО</v>
      </c>
    </row>
    <row r="3736" spans="1:11" x14ac:dyDescent="0.2">
      <c r="A3736" t="s">
        <v>1116</v>
      </c>
      <c r="B3736" t="s">
        <v>641</v>
      </c>
      <c r="C3736" s="1" t="s">
        <v>214</v>
      </c>
      <c r="D3736" s="1" t="s">
        <v>771</v>
      </c>
      <c r="E3736" s="2">
        <v>23</v>
      </c>
      <c r="F3736" s="3">
        <v>18</v>
      </c>
      <c r="G3736" s="2">
        <v>156</v>
      </c>
      <c r="H3736" s="3">
        <v>70</v>
      </c>
      <c r="I3736" s="69" t="str">
        <f>VLOOKUP(C3736,СПРАВОЧНИК!B:D,2,0)</f>
        <v>РОССИЯ</v>
      </c>
      <c r="J3736" s="69" t="str">
        <f>VLOOKUP(C3736,СПРАВОЧНИК!B:D,3,0)</f>
        <v>ОТЕЧЕСТВЕННЫЕ</v>
      </c>
      <c r="K3736" s="69" t="str">
        <f>VLOOKUP(СВОД2023[[#This Row],[ФО]],СПРАВОЧНИК!H:P,2,0)</f>
        <v>Северо-Западный ФО</v>
      </c>
    </row>
    <row r="3737" spans="1:11" x14ac:dyDescent="0.2">
      <c r="A3737" t="s">
        <v>1116</v>
      </c>
      <c r="B3737" t="s">
        <v>641</v>
      </c>
      <c r="C3737" s="1" t="s">
        <v>214</v>
      </c>
      <c r="D3737" s="1" t="s">
        <v>772</v>
      </c>
      <c r="E3737" s="2">
        <v>3</v>
      </c>
      <c r="F3737" s="3">
        <v>3</v>
      </c>
      <c r="G3737" s="2">
        <v>25</v>
      </c>
      <c r="H3737" s="3">
        <v>23</v>
      </c>
      <c r="I3737" s="69" t="str">
        <f>VLOOKUP(C3737,СПРАВОЧНИК!B:D,2,0)</f>
        <v>РОССИЯ</v>
      </c>
      <c r="J3737" s="69" t="str">
        <f>VLOOKUP(C3737,СПРАВОЧНИК!B:D,3,0)</f>
        <v>ОТЕЧЕСТВЕННЫЕ</v>
      </c>
      <c r="K3737" s="69" t="str">
        <f>VLOOKUP(СВОД2023[[#This Row],[ФО]],СПРАВОЧНИК!H:P,2,0)</f>
        <v>Северо-Западный ФО</v>
      </c>
    </row>
    <row r="3738" spans="1:11" x14ac:dyDescent="0.2">
      <c r="A3738" t="s">
        <v>1116</v>
      </c>
      <c r="B3738" t="s">
        <v>641</v>
      </c>
      <c r="C3738" s="1" t="s">
        <v>214</v>
      </c>
      <c r="D3738" s="1" t="s">
        <v>773</v>
      </c>
      <c r="E3738" s="2">
        <v>49</v>
      </c>
      <c r="F3738" s="3">
        <v>36</v>
      </c>
      <c r="G3738" s="2">
        <v>373</v>
      </c>
      <c r="H3738" s="3">
        <v>213</v>
      </c>
      <c r="I3738" s="69" t="str">
        <f>VLOOKUP(C3738,СПРАВОЧНИК!B:D,2,0)</f>
        <v>РОССИЯ</v>
      </c>
      <c r="J3738" s="69" t="str">
        <f>VLOOKUP(C3738,СПРАВОЧНИК!B:D,3,0)</f>
        <v>ОТЕЧЕСТВЕННЫЕ</v>
      </c>
      <c r="K3738" s="69" t="str">
        <f>VLOOKUP(СВОД2023[[#This Row],[ФО]],СПРАВОЧНИК!H:P,2,0)</f>
        <v>Северо-Западный ФО</v>
      </c>
    </row>
    <row r="3739" spans="1:11" x14ac:dyDescent="0.2">
      <c r="A3739" t="s">
        <v>1116</v>
      </c>
      <c r="B3739" t="s">
        <v>641</v>
      </c>
      <c r="C3739" s="1" t="s">
        <v>214</v>
      </c>
      <c r="D3739" s="1" t="s">
        <v>774</v>
      </c>
      <c r="E3739" s="2">
        <v>9</v>
      </c>
      <c r="F3739" s="3">
        <v>5</v>
      </c>
      <c r="G3739" s="2">
        <v>64</v>
      </c>
      <c r="H3739" s="3">
        <v>17</v>
      </c>
      <c r="I3739" s="69" t="str">
        <f>VLOOKUP(C3739,СПРАВОЧНИК!B:D,2,0)</f>
        <v>РОССИЯ</v>
      </c>
      <c r="J3739" s="69" t="str">
        <f>VLOOKUP(C3739,СПРАВОЧНИК!B:D,3,0)</f>
        <v>ОТЕЧЕСТВЕННЫЕ</v>
      </c>
      <c r="K3739" s="69" t="str">
        <f>VLOOKUP(СВОД2023[[#This Row],[ФО]],СПРАВОЧНИК!H:P,2,0)</f>
        <v>Северо-Западный ФО</v>
      </c>
    </row>
    <row r="3740" spans="1:11" x14ac:dyDescent="0.2">
      <c r="A3740" t="s">
        <v>1116</v>
      </c>
      <c r="B3740" t="s">
        <v>641</v>
      </c>
      <c r="C3740" s="1" t="s">
        <v>214</v>
      </c>
      <c r="D3740" s="1" t="s">
        <v>775</v>
      </c>
      <c r="E3740" s="2">
        <v>64</v>
      </c>
      <c r="F3740" s="3">
        <v>67</v>
      </c>
      <c r="G3740" s="2">
        <v>343</v>
      </c>
      <c r="H3740" s="3">
        <v>355</v>
      </c>
      <c r="I3740" s="69" t="str">
        <f>VLOOKUP(C3740,СПРАВОЧНИК!B:D,2,0)</f>
        <v>РОССИЯ</v>
      </c>
      <c r="J3740" s="69" t="str">
        <f>VLOOKUP(C3740,СПРАВОЧНИК!B:D,3,0)</f>
        <v>ОТЕЧЕСТВЕННЫЕ</v>
      </c>
      <c r="K3740" s="69" t="str">
        <f>VLOOKUP(СВОД2023[[#This Row],[ФО]],СПРАВОЧНИК!H:P,2,0)</f>
        <v>Северо-Западный ФО</v>
      </c>
    </row>
    <row r="3741" spans="1:11" x14ac:dyDescent="0.2">
      <c r="A3741" t="s">
        <v>1116</v>
      </c>
      <c r="B3741" t="s">
        <v>641</v>
      </c>
      <c r="C3741" s="1" t="s">
        <v>214</v>
      </c>
      <c r="D3741" s="1" t="s">
        <v>776</v>
      </c>
      <c r="E3741" s="2">
        <v>442</v>
      </c>
      <c r="F3741" s="3">
        <v>206</v>
      </c>
      <c r="G3741" s="2">
        <v>1750</v>
      </c>
      <c r="H3741" s="3">
        <v>1177</v>
      </c>
      <c r="I3741" s="69" t="str">
        <f>VLOOKUP(C3741,СПРАВОЧНИК!B:D,2,0)</f>
        <v>РОССИЯ</v>
      </c>
      <c r="J3741" s="69" t="str">
        <f>VLOOKUP(C3741,СПРАВОЧНИК!B:D,3,0)</f>
        <v>ОТЕЧЕСТВЕННЫЕ</v>
      </c>
      <c r="K3741" s="69" t="str">
        <f>VLOOKUP(СВОД2023[[#This Row],[ФО]],СПРАВОЧНИК!H:P,2,0)</f>
        <v>Северо-Западный ФО</v>
      </c>
    </row>
    <row r="3742" spans="1:11" x14ac:dyDescent="0.2">
      <c r="A3742" t="s">
        <v>1116</v>
      </c>
      <c r="B3742" t="s">
        <v>641</v>
      </c>
      <c r="C3742" s="1" t="s">
        <v>214</v>
      </c>
      <c r="D3742" s="1" t="s">
        <v>777</v>
      </c>
      <c r="E3742" s="2"/>
      <c r="F3742" s="3"/>
      <c r="G3742" s="2">
        <v>35</v>
      </c>
      <c r="H3742" s="3"/>
      <c r="I3742" s="69" t="str">
        <f>VLOOKUP(C3742,СПРАВОЧНИК!B:D,2,0)</f>
        <v>РОССИЯ</v>
      </c>
      <c r="J3742" s="69" t="str">
        <f>VLOOKUP(C3742,СПРАВОЧНИК!B:D,3,0)</f>
        <v>ОТЕЧЕСТВЕННЫЕ</v>
      </c>
      <c r="K3742" s="69" t="str">
        <f>VLOOKUP(СВОД2023[[#This Row],[ФО]],СПРАВОЧНИК!H:P,2,0)</f>
        <v>Северо-Западный ФО</v>
      </c>
    </row>
    <row r="3743" spans="1:11" x14ac:dyDescent="0.2">
      <c r="A3743" t="s">
        <v>1116</v>
      </c>
      <c r="B3743" t="s">
        <v>641</v>
      </c>
      <c r="C3743" s="1" t="s">
        <v>214</v>
      </c>
      <c r="D3743" s="1" t="s">
        <v>778</v>
      </c>
      <c r="E3743" s="2">
        <v>4</v>
      </c>
      <c r="F3743" s="3"/>
      <c r="G3743" s="2">
        <v>71</v>
      </c>
      <c r="H3743" s="3"/>
      <c r="I3743" s="69" t="str">
        <f>VLOOKUP(C3743,СПРАВОЧНИК!B:D,2,0)</f>
        <v>РОССИЯ</v>
      </c>
      <c r="J3743" s="69" t="str">
        <f>VLOOKUP(C3743,СПРАВОЧНИК!B:D,3,0)</f>
        <v>ОТЕЧЕСТВЕННЫЕ</v>
      </c>
      <c r="K3743" s="69" t="str">
        <f>VLOOKUP(СВОД2023[[#This Row],[ФО]],СПРАВОЧНИК!H:P,2,0)</f>
        <v>Северо-Западный ФО</v>
      </c>
    </row>
    <row r="3744" spans="1:11" x14ac:dyDescent="0.2">
      <c r="A3744" t="s">
        <v>1116</v>
      </c>
      <c r="B3744" t="s">
        <v>641</v>
      </c>
      <c r="C3744" s="1" t="s">
        <v>280</v>
      </c>
      <c r="D3744" s="1" t="s">
        <v>779</v>
      </c>
      <c r="E3744" s="2"/>
      <c r="F3744" s="3"/>
      <c r="G3744" s="2"/>
      <c r="H3744" s="3">
        <v>2</v>
      </c>
      <c r="I3744" s="69" t="str">
        <f>VLOOKUP(C3744,СПРАВОЧНИК!B:D,2,0)</f>
        <v>КОРЕЯ</v>
      </c>
      <c r="J3744" s="69" t="str">
        <f>VLOOKUP(C3744,СПРАВОЧНИК!B:D,3,0)</f>
        <v>ИНОМАРКИ</v>
      </c>
      <c r="K3744" s="69" t="str">
        <f>VLOOKUP(СВОД2023[[#This Row],[ФО]],СПРАВОЧНИК!H:P,2,0)</f>
        <v>Северо-Западный ФО</v>
      </c>
    </row>
    <row r="3745" spans="1:11" x14ac:dyDescent="0.2">
      <c r="A3745" t="s">
        <v>1116</v>
      </c>
      <c r="B3745" t="s">
        <v>641</v>
      </c>
      <c r="C3745" s="1" t="s">
        <v>280</v>
      </c>
      <c r="D3745" s="1" t="s">
        <v>780</v>
      </c>
      <c r="E3745" s="2"/>
      <c r="F3745" s="3"/>
      <c r="G3745" s="2"/>
      <c r="H3745" s="3">
        <v>22</v>
      </c>
      <c r="I3745" s="69" t="str">
        <f>VLOOKUP(C3745,СПРАВОЧНИК!B:D,2,0)</f>
        <v>КОРЕЯ</v>
      </c>
      <c r="J3745" s="69" t="str">
        <f>VLOOKUP(C3745,СПРАВОЧНИК!B:D,3,0)</f>
        <v>ИНОМАРКИ</v>
      </c>
      <c r="K3745" s="69" t="str">
        <f>VLOOKUP(СВОД2023[[#This Row],[ФО]],СПРАВОЧНИК!H:P,2,0)</f>
        <v>Северо-Западный ФО</v>
      </c>
    </row>
    <row r="3746" spans="1:11" x14ac:dyDescent="0.2">
      <c r="A3746" t="s">
        <v>1116</v>
      </c>
      <c r="B3746" t="s">
        <v>641</v>
      </c>
      <c r="C3746" s="1" t="s">
        <v>280</v>
      </c>
      <c r="D3746" s="1" t="s">
        <v>781</v>
      </c>
      <c r="E3746" s="2">
        <v>1</v>
      </c>
      <c r="F3746" s="3"/>
      <c r="G3746" s="2">
        <v>4</v>
      </c>
      <c r="H3746" s="3"/>
      <c r="I3746" s="69" t="str">
        <f>VLOOKUP(C3746,СПРАВОЧНИК!B:D,2,0)</f>
        <v>КОРЕЯ</v>
      </c>
      <c r="J3746" s="69" t="str">
        <f>VLOOKUP(C3746,СПРАВОЧНИК!B:D,3,0)</f>
        <v>ИНОМАРКИ</v>
      </c>
      <c r="K3746" s="69" t="str">
        <f>VLOOKUP(СВОД2023[[#This Row],[ФО]],СПРАВОЧНИК!H:P,2,0)</f>
        <v>Северо-Западный ФО</v>
      </c>
    </row>
    <row r="3747" spans="1:11" x14ac:dyDescent="0.2">
      <c r="A3747" t="s">
        <v>1116</v>
      </c>
      <c r="B3747" t="s">
        <v>641</v>
      </c>
      <c r="C3747" s="1" t="s">
        <v>782</v>
      </c>
      <c r="D3747" s="1" t="s">
        <v>783</v>
      </c>
      <c r="E3747" s="2">
        <v>11</v>
      </c>
      <c r="F3747" s="3">
        <v>9</v>
      </c>
      <c r="G3747" s="2">
        <v>29</v>
      </c>
      <c r="H3747" s="3">
        <v>38</v>
      </c>
      <c r="I3747" s="69" t="str">
        <f>VLOOKUP(C3747,СПРАВОЧНИК!B:D,2,0)</f>
        <v>ЕВРОПА</v>
      </c>
      <c r="J3747" s="69" t="str">
        <f>VLOOKUP(C3747,СПРАВОЧНИК!B:D,3,0)</f>
        <v>ИНОМАРКИ</v>
      </c>
      <c r="K3747" s="69" t="str">
        <f>VLOOKUP(СВОД2023[[#This Row],[ФО]],СПРАВОЧНИК!H:P,2,0)</f>
        <v>Северо-Западный ФО</v>
      </c>
    </row>
    <row r="3748" spans="1:11" x14ac:dyDescent="0.2">
      <c r="A3748" t="s">
        <v>1116</v>
      </c>
      <c r="B3748" t="s">
        <v>641</v>
      </c>
      <c r="C3748" s="1" t="s">
        <v>302</v>
      </c>
      <c r="D3748" s="1" t="s">
        <v>784</v>
      </c>
      <c r="E3748" s="2">
        <v>4</v>
      </c>
      <c r="F3748" s="3"/>
      <c r="G3748" s="2">
        <v>4</v>
      </c>
      <c r="H3748" s="3"/>
      <c r="I3748" s="69" t="str">
        <f>VLOOKUP(C3748,СПРАВОЧНИК!B:D,2,0)</f>
        <v>КИТАЙ</v>
      </c>
      <c r="J3748" s="69" t="str">
        <f>VLOOKUP(C3748,СПРАВОЧНИК!B:D,3,0)</f>
        <v>ИНОМАРКИ</v>
      </c>
      <c r="K3748" s="69" t="str">
        <f>VLOOKUP(СВОД2023[[#This Row],[ФО]],СПРАВОЧНИК!H:P,2,0)</f>
        <v>Северо-Западный ФО</v>
      </c>
    </row>
    <row r="3749" spans="1:11" x14ac:dyDescent="0.2">
      <c r="A3749" t="s">
        <v>1116</v>
      </c>
      <c r="B3749" t="s">
        <v>641</v>
      </c>
      <c r="C3749" s="1" t="s">
        <v>331</v>
      </c>
      <c r="D3749" s="1" t="s">
        <v>830</v>
      </c>
      <c r="E3749" s="2"/>
      <c r="F3749" s="3"/>
      <c r="G3749" s="2">
        <v>4</v>
      </c>
      <c r="H3749" s="3"/>
      <c r="I3749" s="69" t="str">
        <f>VLOOKUP(C3749,СПРАВОЧНИК!B:D,2,0)</f>
        <v>КОРЕЯ</v>
      </c>
      <c r="J3749" s="69" t="str">
        <f>VLOOKUP(C3749,СПРАВОЧНИК!B:D,3,0)</f>
        <v>ИНОМАРКИ</v>
      </c>
      <c r="K3749" s="69" t="str">
        <f>VLOOKUP(СВОД2023[[#This Row],[ФО]],СПРАВОЧНИК!H:P,2,0)</f>
        <v>Северо-Западный ФО</v>
      </c>
    </row>
    <row r="3750" spans="1:11" x14ac:dyDescent="0.2">
      <c r="A3750" t="s">
        <v>1116</v>
      </c>
      <c r="B3750" t="s">
        <v>641</v>
      </c>
      <c r="C3750" s="1" t="s">
        <v>331</v>
      </c>
      <c r="D3750" s="1" t="s">
        <v>785</v>
      </c>
      <c r="E3750" s="2">
        <v>2</v>
      </c>
      <c r="F3750" s="3"/>
      <c r="G3750" s="2">
        <v>4</v>
      </c>
      <c r="H3750" s="3">
        <v>1</v>
      </c>
      <c r="I3750" s="69" t="str">
        <f>VLOOKUP(C3750,СПРАВОЧНИК!B:D,2,0)</f>
        <v>КОРЕЯ</v>
      </c>
      <c r="J3750" s="69" t="str">
        <f>VLOOKUP(C3750,СПРАВОЧНИК!B:D,3,0)</f>
        <v>ИНОМАРКИ</v>
      </c>
      <c r="K3750" s="69" t="str">
        <f>VLOOKUP(СВОД2023[[#This Row],[ФО]],СПРАВОЧНИК!H:P,2,0)</f>
        <v>Северо-Западный ФО</v>
      </c>
    </row>
    <row r="3751" spans="1:11" x14ac:dyDescent="0.2">
      <c r="A3751" t="s">
        <v>1116</v>
      </c>
      <c r="B3751" t="s">
        <v>641</v>
      </c>
      <c r="C3751" s="1" t="s">
        <v>343</v>
      </c>
      <c r="D3751" s="1" t="s">
        <v>786</v>
      </c>
      <c r="E3751" s="2">
        <v>3</v>
      </c>
      <c r="F3751" s="3">
        <v>2</v>
      </c>
      <c r="G3751" s="2">
        <v>9</v>
      </c>
      <c r="H3751" s="3">
        <v>15</v>
      </c>
      <c r="I3751" s="69" t="str">
        <f>VLOOKUP(C3751,СПРАВОЧНИК!B:D,2,0)</f>
        <v>РОССИЯ</v>
      </c>
      <c r="J3751" s="69" t="str">
        <f>VLOOKUP(C3751,СПРАВОЧНИК!B:D,3,0)</f>
        <v>ОТЕЧЕСТВЕННЫЕ</v>
      </c>
      <c r="K3751" s="69" t="str">
        <f>VLOOKUP(СВОД2023[[#This Row],[ФО]],СПРАВОЧНИК!H:P,2,0)</f>
        <v>Северо-Западный ФО</v>
      </c>
    </row>
    <row r="3752" spans="1:11" x14ac:dyDescent="0.2">
      <c r="A3752" t="s">
        <v>1116</v>
      </c>
      <c r="B3752" t="s">
        <v>641</v>
      </c>
      <c r="C3752" s="1" t="s">
        <v>343</v>
      </c>
      <c r="D3752" s="1" t="s">
        <v>787</v>
      </c>
      <c r="E3752" s="2">
        <v>22</v>
      </c>
      <c r="F3752" s="3">
        <v>9</v>
      </c>
      <c r="G3752" s="2">
        <v>141</v>
      </c>
      <c r="H3752" s="3">
        <v>28</v>
      </c>
      <c r="I3752" s="69" t="str">
        <f>VLOOKUP(C3752,СПРАВОЧНИК!B:D,2,0)</f>
        <v>РОССИЯ</v>
      </c>
      <c r="J3752" s="69" t="str">
        <f>VLOOKUP(C3752,СПРАВОЧНИК!B:D,3,0)</f>
        <v>ОТЕЧЕСТВЕННЫЕ</v>
      </c>
      <c r="K3752" s="69" t="str">
        <f>VLOOKUP(СВОД2023[[#This Row],[ФО]],СПРАВОЧНИК!H:P,2,0)</f>
        <v>Северо-Западный ФО</v>
      </c>
    </row>
    <row r="3753" spans="1:11" x14ac:dyDescent="0.2">
      <c r="A3753" t="s">
        <v>1116</v>
      </c>
      <c r="B3753" t="s">
        <v>641</v>
      </c>
      <c r="C3753" s="1" t="s">
        <v>343</v>
      </c>
      <c r="D3753" s="1" t="s">
        <v>788</v>
      </c>
      <c r="E3753" s="2">
        <v>1</v>
      </c>
      <c r="F3753" s="3">
        <v>40</v>
      </c>
      <c r="G3753" s="2">
        <v>58</v>
      </c>
      <c r="H3753" s="3">
        <v>511</v>
      </c>
      <c r="I3753" s="69" t="str">
        <f>VLOOKUP(C3753,СПРАВОЧНИК!B:D,2,0)</f>
        <v>РОССИЯ</v>
      </c>
      <c r="J3753" s="69" t="str">
        <f>VLOOKUP(C3753,СПРАВОЧНИК!B:D,3,0)</f>
        <v>ОТЕЧЕСТВЕННЫЕ</v>
      </c>
      <c r="K3753" s="69" t="str">
        <f>VLOOKUP(СВОД2023[[#This Row],[ФО]],СПРАВОЧНИК!H:P,2,0)</f>
        <v>Северо-Западный ФО</v>
      </c>
    </row>
    <row r="3754" spans="1:11" x14ac:dyDescent="0.2">
      <c r="A3754" t="s">
        <v>1116</v>
      </c>
      <c r="B3754" t="s">
        <v>641</v>
      </c>
      <c r="C3754" s="1" t="s">
        <v>831</v>
      </c>
      <c r="D3754" s="1" t="s">
        <v>832</v>
      </c>
      <c r="E3754" s="2"/>
      <c r="F3754" s="3"/>
      <c r="G3754" s="2">
        <v>1</v>
      </c>
      <c r="H3754" s="3"/>
      <c r="I3754" s="69" t="str">
        <f>VLOOKUP(C3754,СПРАВОЧНИК!B:D,2,0)</f>
        <v>КИТАЙ</v>
      </c>
      <c r="J3754" s="69" t="str">
        <f>VLOOKUP(C3754,СПРАВОЧНИК!B:D,3,0)</f>
        <v>ИНОМАРКИ</v>
      </c>
      <c r="K3754" s="69" t="str">
        <f>VLOOKUP(СВОД2023[[#This Row],[ФО]],СПРАВОЧНИК!H:P,2,0)</f>
        <v>Северо-Западный ФО</v>
      </c>
    </row>
    <row r="3755" spans="1:11" x14ac:dyDescent="0.2">
      <c r="A3755" t="s">
        <v>1116</v>
      </c>
      <c r="B3755" t="s">
        <v>641</v>
      </c>
      <c r="C3755" s="1" t="s">
        <v>411</v>
      </c>
      <c r="D3755" s="1" t="s">
        <v>833</v>
      </c>
      <c r="E3755" s="2">
        <v>1</v>
      </c>
      <c r="F3755" s="3"/>
      <c r="G3755" s="2">
        <v>2</v>
      </c>
      <c r="H3755" s="3"/>
      <c r="I3755" s="69" t="str">
        <f>VLOOKUP(C3755,СПРАВОЧНИК!B:D,2,0)</f>
        <v>ЕВРОПА</v>
      </c>
      <c r="J3755" s="69" t="str">
        <f>VLOOKUP(C3755,СПРАВОЧНИК!B:D,3,0)</f>
        <v>ИНОМАРКИ</v>
      </c>
      <c r="K3755" s="69" t="str">
        <f>VLOOKUP(СВОД2023[[#This Row],[ФО]],СПРАВОЧНИК!H:P,2,0)</f>
        <v>Северо-Западный ФО</v>
      </c>
    </row>
    <row r="3756" spans="1:11" x14ac:dyDescent="0.2">
      <c r="A3756" t="s">
        <v>1116</v>
      </c>
      <c r="B3756" t="s">
        <v>641</v>
      </c>
      <c r="C3756" s="1" t="s">
        <v>411</v>
      </c>
      <c r="D3756" s="1" t="s">
        <v>823</v>
      </c>
      <c r="E3756" s="2"/>
      <c r="F3756" s="3"/>
      <c r="G3756" s="2">
        <v>2</v>
      </c>
      <c r="H3756" s="3"/>
      <c r="I3756" s="69" t="str">
        <f>VLOOKUP(C3756,СПРАВОЧНИК!B:D,2,0)</f>
        <v>ЕВРОПА</v>
      </c>
      <c r="J3756" s="69" t="str">
        <f>VLOOKUP(C3756,СПРАВОЧНИК!B:D,3,0)</f>
        <v>ИНОМАРКИ</v>
      </c>
      <c r="K3756" s="69" t="str">
        <f>VLOOKUP(СВОД2023[[#This Row],[ФО]],СПРАВОЧНИК!H:P,2,0)</f>
        <v>Северо-Западный ФО</v>
      </c>
    </row>
    <row r="3757" spans="1:11" x14ac:dyDescent="0.2">
      <c r="A3757" t="s">
        <v>1116</v>
      </c>
      <c r="B3757" t="s">
        <v>641</v>
      </c>
      <c r="C3757" s="1" t="s">
        <v>411</v>
      </c>
      <c r="D3757" s="1" t="s">
        <v>789</v>
      </c>
      <c r="E3757" s="2">
        <v>7</v>
      </c>
      <c r="F3757" s="3">
        <v>7</v>
      </c>
      <c r="G3757" s="2">
        <v>26</v>
      </c>
      <c r="H3757" s="3">
        <v>66</v>
      </c>
      <c r="I3757" s="69" t="str">
        <f>VLOOKUP(C3757,СПРАВОЧНИК!B:D,2,0)</f>
        <v>ЕВРОПА</v>
      </c>
      <c r="J3757" s="69" t="str">
        <f>VLOOKUP(C3757,СПРАВОЧНИК!B:D,3,0)</f>
        <v>ИНОМАРКИ</v>
      </c>
      <c r="K3757" s="69" t="str">
        <f>VLOOKUP(СВОД2023[[#This Row],[ФО]],СПРАВОЧНИК!H:P,2,0)</f>
        <v>Северо-Западный ФО</v>
      </c>
    </row>
    <row r="3758" spans="1:11" x14ac:dyDescent="0.2">
      <c r="A3758" t="s">
        <v>1116</v>
      </c>
      <c r="B3758" t="s">
        <v>641</v>
      </c>
      <c r="C3758" s="1" t="s">
        <v>411</v>
      </c>
      <c r="D3758" s="1" t="s">
        <v>790</v>
      </c>
      <c r="E3758" s="2"/>
      <c r="F3758" s="3">
        <v>2</v>
      </c>
      <c r="G3758" s="2">
        <v>6</v>
      </c>
      <c r="H3758" s="3">
        <v>10</v>
      </c>
      <c r="I3758" s="69" t="str">
        <f>VLOOKUP(C3758,СПРАВОЧНИК!B:D,2,0)</f>
        <v>ЕВРОПА</v>
      </c>
      <c r="J3758" s="69" t="str">
        <f>VLOOKUP(C3758,СПРАВОЧНИК!B:D,3,0)</f>
        <v>ИНОМАРКИ</v>
      </c>
      <c r="K3758" s="69" t="str">
        <f>VLOOKUP(СВОД2023[[#This Row],[ФО]],СПРАВОЧНИК!H:P,2,0)</f>
        <v>Северо-Западный ФО</v>
      </c>
    </row>
    <row r="3759" spans="1:11" x14ac:dyDescent="0.2">
      <c r="A3759" t="s">
        <v>1116</v>
      </c>
      <c r="B3759" t="s">
        <v>641</v>
      </c>
      <c r="C3759" s="1" t="s">
        <v>411</v>
      </c>
      <c r="D3759" s="1" t="s">
        <v>791</v>
      </c>
      <c r="E3759" s="2">
        <v>15</v>
      </c>
      <c r="F3759" s="3">
        <v>3</v>
      </c>
      <c r="G3759" s="2">
        <v>71</v>
      </c>
      <c r="H3759" s="3">
        <v>12</v>
      </c>
      <c r="I3759" s="69" t="str">
        <f>VLOOKUP(C3759,СПРАВОЧНИК!B:D,2,0)</f>
        <v>ЕВРОПА</v>
      </c>
      <c r="J3759" s="69" t="str">
        <f>VLOOKUP(C3759,СПРАВОЧНИК!B:D,3,0)</f>
        <v>ИНОМАРКИ</v>
      </c>
      <c r="K3759" s="69" t="str">
        <f>VLOOKUP(СВОД2023[[#This Row],[ФО]],СПРАВОЧНИК!H:P,2,0)</f>
        <v>Северо-Западный ФО</v>
      </c>
    </row>
    <row r="3760" spans="1:11" x14ac:dyDescent="0.2">
      <c r="A3760" t="s">
        <v>1116</v>
      </c>
      <c r="B3760" t="s">
        <v>641</v>
      </c>
      <c r="C3760" s="1" t="s">
        <v>439</v>
      </c>
      <c r="D3760" s="1" t="s">
        <v>792</v>
      </c>
      <c r="E3760" s="2">
        <v>1</v>
      </c>
      <c r="F3760" s="3"/>
      <c r="G3760" s="2">
        <v>1</v>
      </c>
      <c r="H3760" s="3"/>
      <c r="I3760" s="69" t="str">
        <f>VLOOKUP(C3760,СПРАВОЧНИК!B:D,2,0)</f>
        <v>ЯПОНИЯ</v>
      </c>
      <c r="J3760" s="69" t="str">
        <f>VLOOKUP(C3760,СПРАВОЧНИК!B:D,3,0)</f>
        <v>ИНОМАРКИ</v>
      </c>
      <c r="K3760" s="69" t="str">
        <f>VLOOKUP(СВОД2023[[#This Row],[ФО]],СПРАВОЧНИК!H:P,2,0)</f>
        <v>Северо-Западный ФО</v>
      </c>
    </row>
    <row r="3761" spans="1:11" x14ac:dyDescent="0.2">
      <c r="A3761" t="s">
        <v>1116</v>
      </c>
      <c r="B3761" t="s">
        <v>641</v>
      </c>
      <c r="C3761" s="1" t="s">
        <v>477</v>
      </c>
      <c r="D3761" s="1" t="s">
        <v>824</v>
      </c>
      <c r="E3761" s="2"/>
      <c r="F3761" s="3">
        <v>10</v>
      </c>
      <c r="G3761" s="2"/>
      <c r="H3761" s="3">
        <v>25</v>
      </c>
      <c r="I3761" s="69" t="str">
        <f>VLOOKUP(C3761,СПРАВОЧНИК!B:D,2,0)</f>
        <v>ЕВРОПА</v>
      </c>
      <c r="J3761" s="69" t="str">
        <f>VLOOKUP(C3761,СПРАВОЧНИК!B:D,3,0)</f>
        <v>ИНОМАРКИ</v>
      </c>
      <c r="K3761" s="69" t="str">
        <f>VLOOKUP(СВОД2023[[#This Row],[ФО]],СПРАВОЧНИК!H:P,2,0)</f>
        <v>Северо-Западный ФО</v>
      </c>
    </row>
    <row r="3762" spans="1:11" x14ac:dyDescent="0.2">
      <c r="A3762" t="s">
        <v>1116</v>
      </c>
      <c r="B3762" t="s">
        <v>641</v>
      </c>
      <c r="C3762" s="1" t="s">
        <v>477</v>
      </c>
      <c r="D3762" s="1" t="s">
        <v>834</v>
      </c>
      <c r="E3762" s="2"/>
      <c r="F3762" s="3"/>
      <c r="G3762" s="2">
        <v>2</v>
      </c>
      <c r="H3762" s="3"/>
      <c r="I3762" s="69" t="str">
        <f>VLOOKUP(C3762,СПРАВОЧНИК!B:D,2,0)</f>
        <v>ЕВРОПА</v>
      </c>
      <c r="J3762" s="69" t="str">
        <f>VLOOKUP(C3762,СПРАВОЧНИК!B:D,3,0)</f>
        <v>ИНОМАРКИ</v>
      </c>
      <c r="K3762" s="69" t="str">
        <f>VLOOKUP(СВОД2023[[#This Row],[ФО]],СПРАВОЧНИК!H:P,2,0)</f>
        <v>Северо-Западный ФО</v>
      </c>
    </row>
    <row r="3763" spans="1:11" x14ac:dyDescent="0.2">
      <c r="A3763" t="s">
        <v>1116</v>
      </c>
      <c r="B3763" t="s">
        <v>641</v>
      </c>
      <c r="C3763" s="1" t="s">
        <v>477</v>
      </c>
      <c r="D3763" s="1" t="s">
        <v>835</v>
      </c>
      <c r="E3763" s="2"/>
      <c r="F3763" s="3">
        <v>1</v>
      </c>
      <c r="G3763" s="2">
        <v>1</v>
      </c>
      <c r="H3763" s="3">
        <v>7</v>
      </c>
      <c r="I3763" s="69" t="str">
        <f>VLOOKUP(C3763,СПРАВОЧНИК!B:D,2,0)</f>
        <v>ЕВРОПА</v>
      </c>
      <c r="J3763" s="69" t="str">
        <f>VLOOKUP(C3763,СПРАВОЧНИК!B:D,3,0)</f>
        <v>ИНОМАРКИ</v>
      </c>
      <c r="K3763" s="69" t="str">
        <f>VLOOKUP(СВОД2023[[#This Row],[ФО]],СПРАВОЧНИК!H:P,2,0)</f>
        <v>Северо-Западный ФО</v>
      </c>
    </row>
    <row r="3764" spans="1:11" x14ac:dyDescent="0.2">
      <c r="A3764" t="s">
        <v>1116</v>
      </c>
      <c r="B3764" t="s">
        <v>641</v>
      </c>
      <c r="C3764" s="1" t="s">
        <v>477</v>
      </c>
      <c r="D3764" s="1" t="s">
        <v>825</v>
      </c>
      <c r="E3764" s="2"/>
      <c r="F3764" s="3">
        <v>3</v>
      </c>
      <c r="G3764" s="2">
        <v>7</v>
      </c>
      <c r="H3764" s="3">
        <v>12</v>
      </c>
      <c r="I3764" s="69" t="str">
        <f>VLOOKUP(C3764,СПРАВОЧНИК!B:D,2,0)</f>
        <v>ЕВРОПА</v>
      </c>
      <c r="J3764" s="69" t="str">
        <f>VLOOKUP(C3764,СПРАВОЧНИК!B:D,3,0)</f>
        <v>ИНОМАРКИ</v>
      </c>
      <c r="K3764" s="69" t="str">
        <f>VLOOKUP(СВОД2023[[#This Row],[ФО]],СПРАВОЧНИК!H:P,2,0)</f>
        <v>Северо-Западный ФО</v>
      </c>
    </row>
    <row r="3765" spans="1:11" x14ac:dyDescent="0.2">
      <c r="A3765" t="s">
        <v>1116</v>
      </c>
      <c r="B3765" t="s">
        <v>641</v>
      </c>
      <c r="C3765" s="1" t="s">
        <v>477</v>
      </c>
      <c r="D3765" s="1" t="s">
        <v>796</v>
      </c>
      <c r="E3765" s="2"/>
      <c r="F3765" s="3">
        <v>5</v>
      </c>
      <c r="G3765" s="2"/>
      <c r="H3765" s="3">
        <v>43</v>
      </c>
      <c r="I3765" s="69" t="str">
        <f>VLOOKUP(C3765,СПРАВОЧНИК!B:D,2,0)</f>
        <v>ЕВРОПА</v>
      </c>
      <c r="J3765" s="69" t="str">
        <f>VLOOKUP(C3765,СПРАВОЧНИК!B:D,3,0)</f>
        <v>ИНОМАРКИ</v>
      </c>
      <c r="K3765" s="69" t="str">
        <f>VLOOKUP(СВОД2023[[#This Row],[ФО]],СПРАВОЧНИК!H:P,2,0)</f>
        <v>Северо-Западный ФО</v>
      </c>
    </row>
    <row r="3766" spans="1:11" x14ac:dyDescent="0.2">
      <c r="A3766" t="s">
        <v>1116</v>
      </c>
      <c r="B3766" t="s">
        <v>641</v>
      </c>
      <c r="C3766" s="1" t="s">
        <v>485</v>
      </c>
      <c r="D3766" s="1" t="s">
        <v>826</v>
      </c>
      <c r="E3766" s="2">
        <v>1</v>
      </c>
      <c r="F3766" s="3">
        <v>5</v>
      </c>
      <c r="G3766" s="2">
        <v>5</v>
      </c>
      <c r="H3766" s="3">
        <v>45</v>
      </c>
      <c r="I3766" s="69" t="str">
        <f>VLOOKUP(C3766,СПРАВОЧНИК!B:D,2,0)</f>
        <v>ЕВРОПА</v>
      </c>
      <c r="J3766" s="69" t="str">
        <f>VLOOKUP(C3766,СПРАВОЧНИК!B:D,3,0)</f>
        <v>ИНОМАРКИ</v>
      </c>
      <c r="K3766" s="69" t="str">
        <f>VLOOKUP(СВОД2023[[#This Row],[ФО]],СПРАВОЧНИК!H:P,2,0)</f>
        <v>Северо-Западный ФО</v>
      </c>
    </row>
    <row r="3767" spans="1:11" x14ac:dyDescent="0.2">
      <c r="A3767" t="s">
        <v>1116</v>
      </c>
      <c r="B3767" t="s">
        <v>641</v>
      </c>
      <c r="C3767" s="1" t="s">
        <v>485</v>
      </c>
      <c r="D3767" s="1" t="s">
        <v>797</v>
      </c>
      <c r="E3767" s="2"/>
      <c r="F3767" s="3">
        <v>1</v>
      </c>
      <c r="G3767" s="2">
        <v>1</v>
      </c>
      <c r="H3767" s="3">
        <v>40</v>
      </c>
      <c r="I3767" s="69" t="str">
        <f>VLOOKUP(C3767,СПРАВОЧНИК!B:D,2,0)</f>
        <v>ЕВРОПА</v>
      </c>
      <c r="J3767" s="69" t="str">
        <f>VLOOKUP(C3767,СПРАВОЧНИК!B:D,3,0)</f>
        <v>ИНОМАРКИ</v>
      </c>
      <c r="K3767" s="69" t="str">
        <f>VLOOKUP(СВОД2023[[#This Row],[ФО]],СПРАВОЧНИК!H:P,2,0)</f>
        <v>Северо-Западный ФО</v>
      </c>
    </row>
    <row r="3768" spans="1:11" x14ac:dyDescent="0.2">
      <c r="A3768" t="s">
        <v>1116</v>
      </c>
      <c r="B3768" t="s">
        <v>641</v>
      </c>
      <c r="C3768" s="1" t="s">
        <v>485</v>
      </c>
      <c r="D3768" s="1" t="s">
        <v>798</v>
      </c>
      <c r="E3768" s="2">
        <v>1</v>
      </c>
      <c r="F3768" s="3">
        <v>10</v>
      </c>
      <c r="G3768" s="2">
        <v>31</v>
      </c>
      <c r="H3768" s="3">
        <v>91</v>
      </c>
      <c r="I3768" s="69" t="str">
        <f>VLOOKUP(C3768,СПРАВОЧНИК!B:D,2,0)</f>
        <v>ЕВРОПА</v>
      </c>
      <c r="J3768" s="69" t="str">
        <f>VLOOKUP(C3768,СПРАВОЧНИК!B:D,3,0)</f>
        <v>ИНОМАРКИ</v>
      </c>
      <c r="K3768" s="69" t="str">
        <f>VLOOKUP(СВОД2023[[#This Row],[ФО]],СПРАВОЧНИК!H:P,2,0)</f>
        <v>Северо-Западный ФО</v>
      </c>
    </row>
    <row r="3769" spans="1:11" x14ac:dyDescent="0.2">
      <c r="A3769" t="s">
        <v>1116</v>
      </c>
      <c r="B3769" t="s">
        <v>641</v>
      </c>
      <c r="C3769" s="1" t="s">
        <v>485</v>
      </c>
      <c r="D3769" s="1" t="s">
        <v>799</v>
      </c>
      <c r="E3769" s="2"/>
      <c r="F3769" s="3">
        <v>7</v>
      </c>
      <c r="G3769" s="2">
        <v>4</v>
      </c>
      <c r="H3769" s="3">
        <v>108</v>
      </c>
      <c r="I3769" s="69" t="str">
        <f>VLOOKUP(C3769,СПРАВОЧНИК!B:D,2,0)</f>
        <v>ЕВРОПА</v>
      </c>
      <c r="J3769" s="69" t="str">
        <f>VLOOKUP(C3769,СПРАВОЧНИК!B:D,3,0)</f>
        <v>ИНОМАРКИ</v>
      </c>
      <c r="K3769" s="69" t="str">
        <f>VLOOKUP(СВОД2023[[#This Row],[ФО]],СПРАВОЧНИК!H:P,2,0)</f>
        <v>Северо-Западный ФО</v>
      </c>
    </row>
    <row r="3770" spans="1:11" x14ac:dyDescent="0.2">
      <c r="A3770" t="s">
        <v>1116</v>
      </c>
      <c r="B3770" t="s">
        <v>641</v>
      </c>
      <c r="C3770" s="1" t="s">
        <v>504</v>
      </c>
      <c r="D3770" s="1" t="s">
        <v>1124</v>
      </c>
      <c r="E3770" s="2">
        <v>1</v>
      </c>
      <c r="F3770" s="3"/>
      <c r="G3770" s="2">
        <v>1</v>
      </c>
      <c r="H3770" s="3"/>
      <c r="I3770" s="69" t="str">
        <f>VLOOKUP(C3770,СПРАВОЧНИК!B:D,2,0)</f>
        <v>ЕВРОПА</v>
      </c>
      <c r="J3770" s="69" t="str">
        <f>VLOOKUP(C3770,СПРАВОЧНИК!B:D,3,0)</f>
        <v>ИНОМАРКИ</v>
      </c>
      <c r="K3770" s="69" t="str">
        <f>VLOOKUP(СВОД2023[[#This Row],[ФО]],СПРАВОЧНИК!H:P,2,0)</f>
        <v>Северо-Западный ФО</v>
      </c>
    </row>
    <row r="3771" spans="1:11" x14ac:dyDescent="0.2">
      <c r="A3771" t="s">
        <v>1116</v>
      </c>
      <c r="B3771" t="s">
        <v>641</v>
      </c>
      <c r="C3771" s="1" t="s">
        <v>504</v>
      </c>
      <c r="D3771" s="1" t="s">
        <v>800</v>
      </c>
      <c r="E3771" s="2">
        <v>2</v>
      </c>
      <c r="F3771" s="3"/>
      <c r="G3771" s="2">
        <v>8</v>
      </c>
      <c r="H3771" s="3">
        <v>12</v>
      </c>
      <c r="I3771" s="69" t="str">
        <f>VLOOKUP(C3771,СПРАВОЧНИК!B:D,2,0)</f>
        <v>ЕВРОПА</v>
      </c>
      <c r="J3771" s="69" t="str">
        <f>VLOOKUP(C3771,СПРАВОЧНИК!B:D,3,0)</f>
        <v>ИНОМАРКИ</v>
      </c>
      <c r="K3771" s="69" t="str">
        <f>VLOOKUP(СВОД2023[[#This Row],[ФО]],СПРАВОЧНИК!H:P,2,0)</f>
        <v>Северо-Западный ФО</v>
      </c>
    </row>
    <row r="3772" spans="1:11" x14ac:dyDescent="0.2">
      <c r="A3772" t="s">
        <v>1116</v>
      </c>
      <c r="B3772" t="s">
        <v>641</v>
      </c>
      <c r="C3772" s="1" t="s">
        <v>504</v>
      </c>
      <c r="D3772" s="1" t="s">
        <v>836</v>
      </c>
      <c r="E3772" s="2"/>
      <c r="F3772" s="3">
        <v>1</v>
      </c>
      <c r="G3772" s="2">
        <v>1</v>
      </c>
      <c r="H3772" s="3">
        <v>1</v>
      </c>
      <c r="I3772" s="69" t="str">
        <f>VLOOKUP(C3772,СПРАВОЧНИК!B:D,2,0)</f>
        <v>ЕВРОПА</v>
      </c>
      <c r="J3772" s="69" t="str">
        <f>VLOOKUP(C3772,СПРАВОЧНИК!B:D,3,0)</f>
        <v>ИНОМАРКИ</v>
      </c>
      <c r="K3772" s="69" t="str">
        <f>VLOOKUP(СВОД2023[[#This Row],[ФО]],СПРАВОЧНИК!H:P,2,0)</f>
        <v>Северо-Западный ФО</v>
      </c>
    </row>
    <row r="3773" spans="1:11" x14ac:dyDescent="0.2">
      <c r="A3773" t="s">
        <v>1116</v>
      </c>
      <c r="B3773" t="s">
        <v>641</v>
      </c>
      <c r="C3773" s="1" t="s">
        <v>801</v>
      </c>
      <c r="D3773" s="1" t="s">
        <v>827</v>
      </c>
      <c r="E3773" s="2">
        <v>13</v>
      </c>
      <c r="F3773" s="3"/>
      <c r="G3773" s="2">
        <v>36</v>
      </c>
      <c r="H3773" s="3"/>
      <c r="I3773" s="69" t="str">
        <f>VLOOKUP(C3773,СПРАВОЧНИК!B:D,2,0)</f>
        <v>РОССИЯ</v>
      </c>
      <c r="J3773" s="69" t="str">
        <f>VLOOKUP(C3773,СПРАВОЧНИК!B:D,3,0)</f>
        <v>ОТЕЧЕСТВЕННЫЕ</v>
      </c>
      <c r="K3773" s="69" t="str">
        <f>VLOOKUP(СВОД2023[[#This Row],[ФО]],СПРАВОЧНИК!H:P,2,0)</f>
        <v>Северо-Западный ФО</v>
      </c>
    </row>
    <row r="3774" spans="1:11" x14ac:dyDescent="0.2">
      <c r="A3774" t="s">
        <v>1116</v>
      </c>
      <c r="B3774" t="s">
        <v>641</v>
      </c>
      <c r="C3774" s="1" t="s">
        <v>801</v>
      </c>
      <c r="D3774" s="1" t="s">
        <v>802</v>
      </c>
      <c r="E3774" s="2">
        <v>38</v>
      </c>
      <c r="F3774" s="3"/>
      <c r="G3774" s="2">
        <v>163</v>
      </c>
      <c r="H3774" s="3"/>
      <c r="I3774" s="69" t="str">
        <f>VLOOKUP(C3774,СПРАВОЧНИК!B:D,2,0)</f>
        <v>РОССИЯ</v>
      </c>
      <c r="J3774" s="69" t="str">
        <f>VLOOKUP(C3774,СПРАВОЧНИК!B:D,3,0)</f>
        <v>ОТЕЧЕСТВЕННЫЕ</v>
      </c>
      <c r="K3774" s="69" t="str">
        <f>VLOOKUP(СВОД2023[[#This Row],[ФО]],СПРАВОЧНИК!H:P,2,0)</f>
        <v>Северо-Западный ФО</v>
      </c>
    </row>
    <row r="3775" spans="1:11" x14ac:dyDescent="0.2">
      <c r="A3775" t="s">
        <v>1116</v>
      </c>
      <c r="B3775" t="s">
        <v>641</v>
      </c>
      <c r="C3775" s="1" t="s">
        <v>555</v>
      </c>
      <c r="D3775" s="1" t="s">
        <v>828</v>
      </c>
      <c r="E3775" s="2">
        <v>7</v>
      </c>
      <c r="F3775" s="3"/>
      <c r="G3775" s="2">
        <v>42</v>
      </c>
      <c r="H3775" s="3"/>
      <c r="I3775" s="69" t="str">
        <f>VLOOKUP(C3775,СПРАВОЧНИК!B:D,2,0)</f>
        <v>ЯПОНИЯ</v>
      </c>
      <c r="J3775" s="69" t="str">
        <f>VLOOKUP(C3775,СПРАВОЧНИК!B:D,3,0)</f>
        <v>ИНОМАРКИ</v>
      </c>
      <c r="K3775" s="69" t="str">
        <f>VLOOKUP(СВОД2023[[#This Row],[ФО]],СПРАВОЧНИК!H:P,2,0)</f>
        <v>Северо-Западный ФО</v>
      </c>
    </row>
    <row r="3776" spans="1:11" x14ac:dyDescent="0.2">
      <c r="A3776" t="s">
        <v>1116</v>
      </c>
      <c r="B3776" t="s">
        <v>641</v>
      </c>
      <c r="C3776" s="1" t="s">
        <v>579</v>
      </c>
      <c r="D3776" s="1" t="s">
        <v>805</v>
      </c>
      <c r="E3776" s="2">
        <v>1</v>
      </c>
      <c r="F3776" s="3"/>
      <c r="G3776" s="2">
        <v>3</v>
      </c>
      <c r="H3776" s="3">
        <v>11</v>
      </c>
      <c r="I3776" s="69" t="str">
        <f>VLOOKUP(C3776,СПРАВОЧНИК!B:D,2,0)</f>
        <v>ЯПОНИЯ</v>
      </c>
      <c r="J3776" s="69" t="str">
        <f>VLOOKUP(C3776,СПРАВОЧНИК!B:D,3,0)</f>
        <v>ИНОМАРКИ</v>
      </c>
      <c r="K3776" s="69" t="str">
        <f>VLOOKUP(СВОД2023[[#This Row],[ФО]],СПРАВОЧНИК!H:P,2,0)</f>
        <v>Северо-Западный ФО</v>
      </c>
    </row>
    <row r="3777" spans="1:11" x14ac:dyDescent="0.2">
      <c r="A3777" t="s">
        <v>1116</v>
      </c>
      <c r="B3777" t="s">
        <v>641</v>
      </c>
      <c r="C3777" s="1" t="s">
        <v>610</v>
      </c>
      <c r="D3777" s="1" t="s">
        <v>807</v>
      </c>
      <c r="E3777" s="2"/>
      <c r="F3777" s="3"/>
      <c r="G3777" s="2">
        <v>55</v>
      </c>
      <c r="H3777" s="3">
        <v>11</v>
      </c>
      <c r="I3777" s="69" t="str">
        <f>VLOOKUP(C3777,СПРАВОЧНИК!B:D,2,0)</f>
        <v>РОССИЯ</v>
      </c>
      <c r="J3777" s="69" t="str">
        <f>VLOOKUP(C3777,СПРАВОЧНИК!B:D,3,0)</f>
        <v>ОТЕЧЕСТВЕННЫЕ</v>
      </c>
      <c r="K3777" s="69" t="str">
        <f>VLOOKUP(СВОД2023[[#This Row],[ФО]],СПРАВОЧНИК!H:P,2,0)</f>
        <v>Северо-Западный ФО</v>
      </c>
    </row>
    <row r="3778" spans="1:11" x14ac:dyDescent="0.2">
      <c r="A3778" t="s">
        <v>1116</v>
      </c>
      <c r="B3778" t="s">
        <v>641</v>
      </c>
      <c r="C3778" s="1" t="s">
        <v>610</v>
      </c>
      <c r="D3778" s="1" t="s">
        <v>808</v>
      </c>
      <c r="E3778" s="2">
        <v>15</v>
      </c>
      <c r="F3778" s="3"/>
      <c r="G3778" s="2">
        <v>100</v>
      </c>
      <c r="H3778" s="3">
        <v>45</v>
      </c>
      <c r="I3778" s="69" t="str">
        <f>VLOOKUP(C3778,СПРАВОЧНИК!B:D,2,0)</f>
        <v>РОССИЯ</v>
      </c>
      <c r="J3778" s="69" t="str">
        <f>VLOOKUP(C3778,СПРАВОЧНИК!B:D,3,0)</f>
        <v>ОТЕЧЕСТВЕННЫЕ</v>
      </c>
      <c r="K3778" s="69" t="str">
        <f>VLOOKUP(СВОД2023[[#This Row],[ФО]],СПРАВОЧНИК!H:P,2,0)</f>
        <v>Северо-Западный ФО</v>
      </c>
    </row>
    <row r="3779" spans="1:11" x14ac:dyDescent="0.2">
      <c r="A3779" t="s">
        <v>1116</v>
      </c>
      <c r="B3779" t="s">
        <v>641</v>
      </c>
      <c r="C3779" s="1" t="s">
        <v>610</v>
      </c>
      <c r="D3779" s="1" t="s">
        <v>809</v>
      </c>
      <c r="E3779" s="2"/>
      <c r="F3779" s="3"/>
      <c r="G3779" s="2">
        <v>1</v>
      </c>
      <c r="H3779" s="3">
        <v>3</v>
      </c>
      <c r="I3779" s="69" t="str">
        <f>VLOOKUP(C3779,СПРАВОЧНИК!B:D,2,0)</f>
        <v>РОССИЯ</v>
      </c>
      <c r="J3779" s="69" t="str">
        <f>VLOOKUP(C3779,СПРАВОЧНИК!B:D,3,0)</f>
        <v>ОТЕЧЕСТВЕННЫЕ</v>
      </c>
      <c r="K3779" s="69" t="str">
        <f>VLOOKUP(СВОД2023[[#This Row],[ФО]],СПРАВОЧНИК!H:P,2,0)</f>
        <v>Северо-Западный ФО</v>
      </c>
    </row>
    <row r="3780" spans="1:11" x14ac:dyDescent="0.2">
      <c r="A3780" t="s">
        <v>1116</v>
      </c>
      <c r="B3780" t="s">
        <v>641</v>
      </c>
      <c r="C3780" s="1" t="s">
        <v>610</v>
      </c>
      <c r="D3780" s="1" t="s">
        <v>810</v>
      </c>
      <c r="E3780" s="2">
        <v>4</v>
      </c>
      <c r="F3780" s="3">
        <v>1</v>
      </c>
      <c r="G3780" s="2">
        <v>25</v>
      </c>
      <c r="H3780" s="3">
        <v>7</v>
      </c>
      <c r="I3780" s="69" t="str">
        <f>VLOOKUP(C3780,СПРАВОЧНИК!B:D,2,0)</f>
        <v>РОССИЯ</v>
      </c>
      <c r="J3780" s="69" t="str">
        <f>VLOOKUP(C3780,СПРАВОЧНИК!B:D,3,0)</f>
        <v>ОТЕЧЕСТВЕННЫЕ</v>
      </c>
      <c r="K3780" s="69" t="str">
        <f>VLOOKUP(СВОД2023[[#This Row],[ФО]],СПРАВОЧНИК!H:P,2,0)</f>
        <v>Северо-Западный ФО</v>
      </c>
    </row>
    <row r="3781" spans="1:11" x14ac:dyDescent="0.2">
      <c r="A3781" t="s">
        <v>1116</v>
      </c>
      <c r="B3781" t="s">
        <v>641</v>
      </c>
      <c r="C3781" s="1" t="s">
        <v>610</v>
      </c>
      <c r="D3781" s="1" t="s">
        <v>811</v>
      </c>
      <c r="E3781" s="2">
        <v>6</v>
      </c>
      <c r="F3781" s="3">
        <v>13</v>
      </c>
      <c r="G3781" s="2">
        <v>73</v>
      </c>
      <c r="H3781" s="3">
        <v>43</v>
      </c>
      <c r="I3781" s="69" t="str">
        <f>VLOOKUP(C3781,СПРАВОЧНИК!B:D,2,0)</f>
        <v>РОССИЯ</v>
      </c>
      <c r="J3781" s="69" t="str">
        <f>VLOOKUP(C3781,СПРАВОЧНИК!B:D,3,0)</f>
        <v>ОТЕЧЕСТВЕННЫЕ</v>
      </c>
      <c r="K3781" s="69" t="str">
        <f>VLOOKUP(СВОД2023[[#This Row],[ФО]],СПРАВОЧНИК!H:P,2,0)</f>
        <v>Северо-Западный ФО</v>
      </c>
    </row>
    <row r="3782" spans="1:11" x14ac:dyDescent="0.2">
      <c r="A3782" t="s">
        <v>1116</v>
      </c>
      <c r="B3782" t="s">
        <v>641</v>
      </c>
      <c r="C3782" s="1" t="s">
        <v>610</v>
      </c>
      <c r="D3782" s="1" t="s">
        <v>812</v>
      </c>
      <c r="E3782" s="2">
        <v>43</v>
      </c>
      <c r="F3782" s="3">
        <v>88</v>
      </c>
      <c r="G3782" s="2">
        <v>435</v>
      </c>
      <c r="H3782" s="3">
        <v>427</v>
      </c>
      <c r="I3782" s="69" t="str">
        <f>VLOOKUP(C3782,СПРАВОЧНИК!B:D,2,0)</f>
        <v>РОССИЯ</v>
      </c>
      <c r="J3782" s="69" t="str">
        <f>VLOOKUP(C3782,СПРАВОЧНИК!B:D,3,0)</f>
        <v>ОТЕЧЕСТВЕННЫЕ</v>
      </c>
      <c r="K3782" s="69" t="str">
        <f>VLOOKUP(СВОД2023[[#This Row],[ФО]],СПРАВОЧНИК!H:P,2,0)</f>
        <v>Северо-Западный ФО</v>
      </c>
    </row>
    <row r="3783" spans="1:11" x14ac:dyDescent="0.2">
      <c r="A3783" t="s">
        <v>1116</v>
      </c>
      <c r="B3783" t="s">
        <v>641</v>
      </c>
      <c r="C3783" s="1" t="s">
        <v>610</v>
      </c>
      <c r="D3783" s="1" t="s">
        <v>813</v>
      </c>
      <c r="E3783" s="2">
        <v>5</v>
      </c>
      <c r="F3783" s="3">
        <v>1</v>
      </c>
      <c r="G3783" s="2">
        <v>62</v>
      </c>
      <c r="H3783" s="3">
        <v>100</v>
      </c>
      <c r="I3783" s="69" t="str">
        <f>VLOOKUP(C3783,СПРАВОЧНИК!B:D,2,0)</f>
        <v>РОССИЯ</v>
      </c>
      <c r="J3783" s="69" t="str">
        <f>VLOOKUP(C3783,СПРАВОЧНИК!B:D,3,0)</f>
        <v>ОТЕЧЕСТВЕННЫЕ</v>
      </c>
      <c r="K3783" s="69" t="str">
        <f>VLOOKUP(СВОД2023[[#This Row],[ФО]],СПРАВОЧНИК!H:P,2,0)</f>
        <v>Северо-Западный ФО</v>
      </c>
    </row>
    <row r="3784" spans="1:11" x14ac:dyDescent="0.2">
      <c r="A3784" t="s">
        <v>1116</v>
      </c>
      <c r="B3784" t="s">
        <v>641</v>
      </c>
      <c r="C3784" s="1" t="s">
        <v>610</v>
      </c>
      <c r="D3784" s="1" t="s">
        <v>814</v>
      </c>
      <c r="E3784" s="2">
        <v>68</v>
      </c>
      <c r="F3784" s="3">
        <v>18</v>
      </c>
      <c r="G3784" s="2">
        <v>297</v>
      </c>
      <c r="H3784" s="3">
        <v>150</v>
      </c>
      <c r="I3784" s="69" t="str">
        <f>VLOOKUP(C3784,СПРАВОЧНИК!B:D,2,0)</f>
        <v>РОССИЯ</v>
      </c>
      <c r="J3784" s="69" t="str">
        <f>VLOOKUP(C3784,СПРАВОЧНИК!B:D,3,0)</f>
        <v>ОТЕЧЕСТВЕННЫЕ</v>
      </c>
      <c r="K3784" s="69" t="str">
        <f>VLOOKUP(СВОД2023[[#This Row],[ФО]],СПРАВОЧНИК!H:P,2,0)</f>
        <v>Северо-Западный ФО</v>
      </c>
    </row>
    <row r="3785" spans="1:11" x14ac:dyDescent="0.2">
      <c r="A3785" t="s">
        <v>1116</v>
      </c>
      <c r="B3785" t="s">
        <v>641</v>
      </c>
      <c r="C3785" s="1" t="s">
        <v>614</v>
      </c>
      <c r="D3785" s="1" t="s">
        <v>1119</v>
      </c>
      <c r="E3785" s="2"/>
      <c r="F3785" s="3">
        <v>3</v>
      </c>
      <c r="G3785" s="2">
        <v>2</v>
      </c>
      <c r="H3785" s="3">
        <v>28</v>
      </c>
      <c r="I3785" s="69" t="str">
        <f>VLOOKUP(C3785,СПРАВОЧНИК!B:D,2,0)</f>
        <v>ЕВРОПА</v>
      </c>
      <c r="J3785" s="69" t="str">
        <f>VLOOKUP(C3785,СПРАВОЧНИК!B:D,3,0)</f>
        <v>ИНОМАРКИ</v>
      </c>
      <c r="K3785" s="69" t="str">
        <f>VLOOKUP(СВОД2023[[#This Row],[ФО]],СПРАВОЧНИК!H:P,2,0)</f>
        <v>Северо-Западный ФО</v>
      </c>
    </row>
    <row r="3786" spans="1:11" x14ac:dyDescent="0.2">
      <c r="A3786" t="s">
        <v>1116</v>
      </c>
      <c r="B3786" t="s">
        <v>641</v>
      </c>
      <c r="C3786" s="1" t="s">
        <v>614</v>
      </c>
      <c r="D3786" s="1" t="s">
        <v>1120</v>
      </c>
      <c r="E3786" s="2">
        <v>3</v>
      </c>
      <c r="F3786" s="3">
        <v>6</v>
      </c>
      <c r="G3786" s="2">
        <v>7</v>
      </c>
      <c r="H3786" s="3">
        <v>62</v>
      </c>
      <c r="I3786" s="69" t="str">
        <f>VLOOKUP(C3786,СПРАВОЧНИК!B:D,2,0)</f>
        <v>ЕВРОПА</v>
      </c>
      <c r="J3786" s="69" t="str">
        <f>VLOOKUP(C3786,СПРАВОЧНИК!B:D,3,0)</f>
        <v>ИНОМАРКИ</v>
      </c>
      <c r="K3786" s="69" t="str">
        <f>VLOOKUP(СВОД2023[[#This Row],[ФО]],СПРАВОЧНИК!H:P,2,0)</f>
        <v>Северо-Западный ФО</v>
      </c>
    </row>
    <row r="3787" spans="1:11" x14ac:dyDescent="0.2">
      <c r="A3787" t="s">
        <v>1116</v>
      </c>
      <c r="B3787" t="s">
        <v>641</v>
      </c>
      <c r="C3787" s="1" t="s">
        <v>614</v>
      </c>
      <c r="D3787" s="1" t="s">
        <v>1121</v>
      </c>
      <c r="E3787" s="2">
        <v>2</v>
      </c>
      <c r="F3787" s="3"/>
      <c r="G3787" s="2">
        <v>8</v>
      </c>
      <c r="H3787" s="3">
        <v>26</v>
      </c>
      <c r="I3787" s="69" t="str">
        <f>VLOOKUP(C3787,СПРАВОЧНИК!B:D,2,0)</f>
        <v>ЕВРОПА</v>
      </c>
      <c r="J3787" s="69" t="str">
        <f>VLOOKUP(C3787,СПРАВОЧНИК!B:D,3,0)</f>
        <v>ИНОМАРКИ</v>
      </c>
      <c r="K3787" s="69" t="str">
        <f>VLOOKUP(СВОД2023[[#This Row],[ФО]],СПРАВОЧНИК!H:P,2,0)</f>
        <v>Северо-Западный ФО</v>
      </c>
    </row>
    <row r="3788" spans="1:11" x14ac:dyDescent="0.2">
      <c r="A3788" t="s">
        <v>1116</v>
      </c>
      <c r="B3788" t="s">
        <v>641</v>
      </c>
      <c r="C3788" s="1" t="s">
        <v>614</v>
      </c>
      <c r="D3788" s="1" t="s">
        <v>1122</v>
      </c>
      <c r="E3788" s="2">
        <v>8</v>
      </c>
      <c r="F3788" s="3">
        <v>2</v>
      </c>
      <c r="G3788" s="2">
        <v>39</v>
      </c>
      <c r="H3788" s="3">
        <v>12</v>
      </c>
      <c r="I3788" s="69" t="str">
        <f>VLOOKUP(C3788,СПРАВОЧНИК!B:D,2,0)</f>
        <v>ЕВРОПА</v>
      </c>
      <c r="J3788" s="69" t="str">
        <f>VLOOKUP(C3788,СПРАВОЧНИК!B:D,3,0)</f>
        <v>ИНОМАРКИ</v>
      </c>
      <c r="K3788" s="69" t="str">
        <f>VLOOKUP(СВОД2023[[#This Row],[ФО]],СПРАВОЧНИК!H:P,2,0)</f>
        <v>Северо-Западный ФО</v>
      </c>
    </row>
    <row r="3789" spans="1:11" x14ac:dyDescent="0.2">
      <c r="A3789" t="s">
        <v>1116</v>
      </c>
      <c r="B3789" t="s">
        <v>641</v>
      </c>
      <c r="C3789" s="1" t="s">
        <v>614</v>
      </c>
      <c r="D3789" s="1" t="s">
        <v>1123</v>
      </c>
      <c r="E3789" s="2"/>
      <c r="F3789" s="3"/>
      <c r="G3789" s="2">
        <v>5</v>
      </c>
      <c r="H3789" s="3">
        <v>6</v>
      </c>
      <c r="I3789" s="69" t="str">
        <f>VLOOKUP(C3789,СПРАВОЧНИК!B:D,2,0)</f>
        <v>ЕВРОПА</v>
      </c>
      <c r="J3789" s="69" t="str">
        <f>VLOOKUP(C3789,СПРАВОЧНИК!B:D,3,0)</f>
        <v>ИНОМАРКИ</v>
      </c>
      <c r="K3789" s="69" t="str">
        <f>VLOOKUP(СВОД2023[[#This Row],[ФО]],СПРАВОЧНИК!H:P,2,0)</f>
        <v>Северо-Западный ФО</v>
      </c>
    </row>
    <row r="3790" spans="1:11" x14ac:dyDescent="0.2">
      <c r="A3790" t="s">
        <v>1116</v>
      </c>
      <c r="B3790" t="s">
        <v>642</v>
      </c>
      <c r="C3790" s="1" t="s">
        <v>136</v>
      </c>
      <c r="D3790" s="1" t="s">
        <v>766</v>
      </c>
      <c r="E3790" s="2"/>
      <c r="F3790" s="3"/>
      <c r="G3790" s="2">
        <v>2</v>
      </c>
      <c r="H3790" s="3">
        <v>4</v>
      </c>
      <c r="I3790" s="69" t="str">
        <f>VLOOKUP(C3790,СПРАВОЧНИК!B:D,2,0)</f>
        <v>ЕВРОПА</v>
      </c>
      <c r="J3790" s="69" t="str">
        <f>VLOOKUP(C3790,СПРАВОЧНИК!B:D,3,0)</f>
        <v>ИНОМАРКИ</v>
      </c>
      <c r="K3790" s="69" t="str">
        <f>VLOOKUP(СВОД2023[[#This Row],[ФО]],СПРАВОЧНИК!H:P,2,0)</f>
        <v>Северо-Кавказский ФО</v>
      </c>
    </row>
    <row r="3791" spans="1:11" x14ac:dyDescent="0.2">
      <c r="A3791" t="s">
        <v>1116</v>
      </c>
      <c r="B3791" t="s">
        <v>642</v>
      </c>
      <c r="C3791" s="1" t="s">
        <v>136</v>
      </c>
      <c r="D3791" s="1" t="s">
        <v>817</v>
      </c>
      <c r="E3791" s="2"/>
      <c r="F3791" s="3"/>
      <c r="G3791" s="2"/>
      <c r="H3791" s="3">
        <v>3</v>
      </c>
      <c r="I3791" s="69" t="str">
        <f>VLOOKUP(C3791,СПРАВОЧНИК!B:D,2,0)</f>
        <v>ЕВРОПА</v>
      </c>
      <c r="J3791" s="69" t="str">
        <f>VLOOKUP(C3791,СПРАВОЧНИК!B:D,3,0)</f>
        <v>ИНОМАРКИ</v>
      </c>
      <c r="K3791" s="69" t="str">
        <f>VLOOKUP(СВОД2023[[#This Row],[ФО]],СПРАВОЧНИК!H:P,2,0)</f>
        <v>Северо-Кавказский ФО</v>
      </c>
    </row>
    <row r="3792" spans="1:11" x14ac:dyDescent="0.2">
      <c r="A3792" t="s">
        <v>1116</v>
      </c>
      <c r="B3792" t="s">
        <v>642</v>
      </c>
      <c r="C3792" s="1" t="s">
        <v>136</v>
      </c>
      <c r="D3792" s="1" t="s">
        <v>767</v>
      </c>
      <c r="E3792" s="2"/>
      <c r="F3792" s="3"/>
      <c r="G3792" s="2"/>
      <c r="H3792" s="3">
        <v>1</v>
      </c>
      <c r="I3792" s="69" t="str">
        <f>VLOOKUP(C3792,СПРАВОЧНИК!B:D,2,0)</f>
        <v>ЕВРОПА</v>
      </c>
      <c r="J3792" s="69" t="str">
        <f>VLOOKUP(C3792,СПРАВОЧНИК!B:D,3,0)</f>
        <v>ИНОМАРКИ</v>
      </c>
      <c r="K3792" s="69" t="str">
        <f>VLOOKUP(СВОД2023[[#This Row],[ФО]],СПРАВОЧНИК!H:P,2,0)</f>
        <v>Северо-Кавказский ФО</v>
      </c>
    </row>
    <row r="3793" spans="1:11" x14ac:dyDescent="0.2">
      <c r="A3793" t="s">
        <v>1116</v>
      </c>
      <c r="B3793" t="s">
        <v>642</v>
      </c>
      <c r="C3793" s="1" t="s">
        <v>192</v>
      </c>
      <c r="D3793" s="1" t="s">
        <v>819</v>
      </c>
      <c r="E3793" s="2"/>
      <c r="F3793" s="3">
        <v>1</v>
      </c>
      <c r="G3793" s="2">
        <v>2</v>
      </c>
      <c r="H3793" s="3">
        <v>3</v>
      </c>
      <c r="I3793" s="69" t="str">
        <f>VLOOKUP(C3793,СПРАВОЧНИК!B:D,2,0)</f>
        <v>ЕВРОПА</v>
      </c>
      <c r="J3793" s="69" t="str">
        <f>VLOOKUP(C3793,СПРАВОЧНИК!B:D,3,0)</f>
        <v>ИНОМАРКИ</v>
      </c>
      <c r="K3793" s="69" t="str">
        <f>VLOOKUP(СВОД2023[[#This Row],[ФО]],СПРАВОЧНИК!H:P,2,0)</f>
        <v>Северо-Кавказский ФО</v>
      </c>
    </row>
    <row r="3794" spans="1:11" x14ac:dyDescent="0.2">
      <c r="A3794" t="s">
        <v>1116</v>
      </c>
      <c r="B3794" t="s">
        <v>642</v>
      </c>
      <c r="C3794" s="107" t="s">
        <v>196</v>
      </c>
      <c r="D3794" s="107" t="s">
        <v>769</v>
      </c>
      <c r="E3794" s="108"/>
      <c r="F3794" s="109">
        <v>4</v>
      </c>
      <c r="G3794" s="108">
        <v>6</v>
      </c>
      <c r="H3794" s="109">
        <v>34</v>
      </c>
      <c r="I3794" s="69" t="str">
        <f>VLOOKUP(C3794,СПРАВОЧНИК!B:D,2,0)</f>
        <v>США</v>
      </c>
      <c r="J3794" s="69" t="str">
        <f>VLOOKUP(C3794,СПРАВОЧНИК!B:D,3,0)</f>
        <v>ИНОМАРКИ</v>
      </c>
      <c r="K3794" s="69" t="str">
        <f>VLOOKUP(СВОД2023[[#This Row],[ФО]],СПРАВОЧНИК!H:P,2,0)</f>
        <v>Северо-Кавказский ФО</v>
      </c>
    </row>
    <row r="3795" spans="1:11" x14ac:dyDescent="0.2">
      <c r="A3795" t="s">
        <v>1116</v>
      </c>
      <c r="B3795" t="s">
        <v>642</v>
      </c>
      <c r="C3795" s="107" t="s">
        <v>214</v>
      </c>
      <c r="D3795" s="107" t="s">
        <v>770</v>
      </c>
      <c r="E3795" s="108">
        <v>1</v>
      </c>
      <c r="F3795" s="109">
        <v>4</v>
      </c>
      <c r="G3795" s="108">
        <v>20</v>
      </c>
      <c r="H3795" s="109">
        <v>20</v>
      </c>
      <c r="I3795" s="69" t="str">
        <f>VLOOKUP(C3795,СПРАВОЧНИК!B:D,2,0)</f>
        <v>РОССИЯ</v>
      </c>
      <c r="J3795" s="69" t="str">
        <f>VLOOKUP(C3795,СПРАВОЧНИК!B:D,3,0)</f>
        <v>ОТЕЧЕСТВЕННЫЕ</v>
      </c>
      <c r="K3795" s="69" t="str">
        <f>VLOOKUP(СВОД2023[[#This Row],[ФО]],СПРАВОЧНИК!H:P,2,0)</f>
        <v>Северо-Кавказский ФО</v>
      </c>
    </row>
    <row r="3796" spans="1:11" x14ac:dyDescent="0.2">
      <c r="A3796" t="s">
        <v>1116</v>
      </c>
      <c r="B3796" t="s">
        <v>642</v>
      </c>
      <c r="C3796" s="107" t="s">
        <v>214</v>
      </c>
      <c r="D3796" s="107" t="s">
        <v>771</v>
      </c>
      <c r="E3796" s="108"/>
      <c r="F3796" s="109"/>
      <c r="G3796" s="108">
        <v>8</v>
      </c>
      <c r="H3796" s="109">
        <v>5</v>
      </c>
      <c r="I3796" s="69" t="str">
        <f>VLOOKUP(C3796,СПРАВОЧНИК!B:D,2,0)</f>
        <v>РОССИЯ</v>
      </c>
      <c r="J3796" s="69" t="str">
        <f>VLOOKUP(C3796,СПРАВОЧНИК!B:D,3,0)</f>
        <v>ОТЕЧЕСТВЕННЫЕ</v>
      </c>
      <c r="K3796" s="69" t="str">
        <f>VLOOKUP(СВОД2023[[#This Row],[ФО]],СПРАВОЧНИК!H:P,2,0)</f>
        <v>Северо-Кавказский ФО</v>
      </c>
    </row>
    <row r="3797" spans="1:11" x14ac:dyDescent="0.2">
      <c r="A3797" t="s">
        <v>1116</v>
      </c>
      <c r="B3797" t="s">
        <v>642</v>
      </c>
      <c r="C3797" s="107" t="s">
        <v>214</v>
      </c>
      <c r="D3797" s="107" t="s">
        <v>772</v>
      </c>
      <c r="E3797" s="108"/>
      <c r="F3797" s="109">
        <v>1</v>
      </c>
      <c r="G3797" s="108">
        <v>4</v>
      </c>
      <c r="H3797" s="109">
        <v>3</v>
      </c>
      <c r="I3797" s="69" t="str">
        <f>VLOOKUP(C3797,СПРАВОЧНИК!B:D,2,0)</f>
        <v>РОССИЯ</v>
      </c>
      <c r="J3797" s="69" t="str">
        <f>VLOOKUP(C3797,СПРАВОЧНИК!B:D,3,0)</f>
        <v>ОТЕЧЕСТВЕННЫЕ</v>
      </c>
      <c r="K3797" s="69" t="str">
        <f>VLOOKUP(СВОД2023[[#This Row],[ФО]],СПРАВОЧНИК!H:P,2,0)</f>
        <v>Северо-Кавказский ФО</v>
      </c>
    </row>
    <row r="3798" spans="1:11" x14ac:dyDescent="0.2">
      <c r="A3798" t="s">
        <v>1116</v>
      </c>
      <c r="B3798" t="s">
        <v>642</v>
      </c>
      <c r="C3798" s="107" t="s">
        <v>214</v>
      </c>
      <c r="D3798" s="107" t="s">
        <v>773</v>
      </c>
      <c r="E3798" s="108">
        <v>4</v>
      </c>
      <c r="F3798" s="109">
        <v>1</v>
      </c>
      <c r="G3798" s="108">
        <v>17</v>
      </c>
      <c r="H3798" s="109">
        <v>29</v>
      </c>
      <c r="I3798" s="69" t="str">
        <f>VLOOKUP(C3798,СПРАВОЧНИК!B:D,2,0)</f>
        <v>РОССИЯ</v>
      </c>
      <c r="J3798" s="69" t="str">
        <f>VLOOKUP(C3798,СПРАВОЧНИК!B:D,3,0)</f>
        <v>ОТЕЧЕСТВЕННЫЕ</v>
      </c>
      <c r="K3798" s="69" t="str">
        <f>VLOOKUP(СВОД2023[[#This Row],[ФО]],СПРАВОЧНИК!H:P,2,0)</f>
        <v>Северо-Кавказский ФО</v>
      </c>
    </row>
    <row r="3799" spans="1:11" x14ac:dyDescent="0.2">
      <c r="A3799" t="s">
        <v>1116</v>
      </c>
      <c r="B3799" t="s">
        <v>642</v>
      </c>
      <c r="C3799" s="107" t="s">
        <v>214</v>
      </c>
      <c r="D3799" s="107" t="s">
        <v>774</v>
      </c>
      <c r="E3799" s="108">
        <v>1</v>
      </c>
      <c r="F3799" s="109"/>
      <c r="G3799" s="108">
        <v>23</v>
      </c>
      <c r="H3799" s="109">
        <v>12</v>
      </c>
      <c r="I3799" s="69" t="str">
        <f>VLOOKUP(C3799,СПРАВОЧНИК!B:D,2,0)</f>
        <v>РОССИЯ</v>
      </c>
      <c r="J3799" s="69" t="str">
        <f>VLOOKUP(C3799,СПРАВОЧНИК!B:D,3,0)</f>
        <v>ОТЕЧЕСТВЕННЫЕ</v>
      </c>
      <c r="K3799" s="69" t="str">
        <f>VLOOKUP(СВОД2023[[#This Row],[ФО]],СПРАВОЧНИК!H:P,2,0)</f>
        <v>Северо-Кавказский ФО</v>
      </c>
    </row>
    <row r="3800" spans="1:11" x14ac:dyDescent="0.2">
      <c r="A3800" t="s">
        <v>1116</v>
      </c>
      <c r="B3800" t="s">
        <v>642</v>
      </c>
      <c r="C3800" s="107" t="s">
        <v>214</v>
      </c>
      <c r="D3800" s="107" t="s">
        <v>775</v>
      </c>
      <c r="E3800" s="108">
        <v>8</v>
      </c>
      <c r="F3800" s="109">
        <v>5</v>
      </c>
      <c r="G3800" s="108">
        <v>68</v>
      </c>
      <c r="H3800" s="109">
        <v>77</v>
      </c>
      <c r="I3800" s="69" t="str">
        <f>VLOOKUP(C3800,СПРАВОЧНИК!B:D,2,0)</f>
        <v>РОССИЯ</v>
      </c>
      <c r="J3800" s="69" t="str">
        <f>VLOOKUP(C3800,СПРАВОЧНИК!B:D,3,0)</f>
        <v>ОТЕЧЕСТВЕННЫЕ</v>
      </c>
      <c r="K3800" s="69" t="str">
        <f>VLOOKUP(СВОД2023[[#This Row],[ФО]],СПРАВОЧНИК!H:P,2,0)</f>
        <v>Северо-Кавказский ФО</v>
      </c>
    </row>
    <row r="3801" spans="1:11" x14ac:dyDescent="0.2">
      <c r="A3801" t="s">
        <v>1116</v>
      </c>
      <c r="B3801" t="s">
        <v>642</v>
      </c>
      <c r="C3801" s="107" t="s">
        <v>214</v>
      </c>
      <c r="D3801" s="107" t="s">
        <v>776</v>
      </c>
      <c r="E3801" s="108">
        <v>59</v>
      </c>
      <c r="F3801" s="109">
        <v>30</v>
      </c>
      <c r="G3801" s="108">
        <v>311</v>
      </c>
      <c r="H3801" s="109">
        <v>309</v>
      </c>
      <c r="I3801" s="69" t="str">
        <f>VLOOKUP(C3801,СПРАВОЧНИК!B:D,2,0)</f>
        <v>РОССИЯ</v>
      </c>
      <c r="J3801" s="69" t="str">
        <f>VLOOKUP(C3801,СПРАВОЧНИК!B:D,3,0)</f>
        <v>ОТЕЧЕСТВЕННЫЕ</v>
      </c>
      <c r="K3801" s="69" t="str">
        <f>VLOOKUP(СВОД2023[[#This Row],[ФО]],СПРАВОЧНИК!H:P,2,0)</f>
        <v>Северо-Кавказский ФО</v>
      </c>
    </row>
    <row r="3802" spans="1:11" x14ac:dyDescent="0.2">
      <c r="A3802" t="s">
        <v>1116</v>
      </c>
      <c r="B3802" t="s">
        <v>642</v>
      </c>
      <c r="C3802" s="107" t="s">
        <v>214</v>
      </c>
      <c r="D3802" s="107" t="s">
        <v>778</v>
      </c>
      <c r="E3802" s="108"/>
      <c r="F3802" s="109"/>
      <c r="G3802" s="108">
        <v>2</v>
      </c>
      <c r="H3802" s="109"/>
      <c r="I3802" s="69" t="str">
        <f>VLOOKUP(C3802,СПРАВОЧНИК!B:D,2,0)</f>
        <v>РОССИЯ</v>
      </c>
      <c r="J3802" s="69" t="str">
        <f>VLOOKUP(C3802,СПРАВОЧНИК!B:D,3,0)</f>
        <v>ОТЕЧЕСТВЕННЫЕ</v>
      </c>
      <c r="K3802" s="69" t="str">
        <f>VLOOKUP(СВОД2023[[#This Row],[ФО]],СПРАВОЧНИК!H:P,2,0)</f>
        <v>Северо-Кавказский ФО</v>
      </c>
    </row>
    <row r="3803" spans="1:11" x14ac:dyDescent="0.2">
      <c r="A3803" t="s">
        <v>1116</v>
      </c>
      <c r="B3803" t="s">
        <v>642</v>
      </c>
      <c r="C3803" s="107" t="s">
        <v>280</v>
      </c>
      <c r="D3803" s="107" t="s">
        <v>779</v>
      </c>
      <c r="E3803" s="108"/>
      <c r="F3803" s="109"/>
      <c r="G3803" s="108"/>
      <c r="H3803" s="109">
        <v>2</v>
      </c>
      <c r="I3803" s="69" t="str">
        <f>VLOOKUP(C3803,СПРАВОЧНИК!B:D,2,0)</f>
        <v>КОРЕЯ</v>
      </c>
      <c r="J3803" s="69" t="str">
        <f>VLOOKUP(C3803,СПРАВОЧНИК!B:D,3,0)</f>
        <v>ИНОМАРКИ</v>
      </c>
      <c r="K3803" s="69" t="str">
        <f>VLOOKUP(СВОД2023[[#This Row],[ФО]],СПРАВОЧНИК!H:P,2,0)</f>
        <v>Северо-Кавказский ФО</v>
      </c>
    </row>
    <row r="3804" spans="1:11" x14ac:dyDescent="0.2">
      <c r="A3804" t="s">
        <v>1116</v>
      </c>
      <c r="B3804" t="s">
        <v>642</v>
      </c>
      <c r="C3804" s="107" t="s">
        <v>280</v>
      </c>
      <c r="D3804" s="107" t="s">
        <v>780</v>
      </c>
      <c r="E3804" s="108"/>
      <c r="F3804" s="109"/>
      <c r="G3804" s="108"/>
      <c r="H3804" s="109">
        <v>6</v>
      </c>
      <c r="I3804" s="69" t="str">
        <f>VLOOKUP(C3804,СПРАВОЧНИК!B:D,2,0)</f>
        <v>КОРЕЯ</v>
      </c>
      <c r="J3804" s="69" t="str">
        <f>VLOOKUP(C3804,СПРАВОЧНИК!B:D,3,0)</f>
        <v>ИНОМАРКИ</v>
      </c>
      <c r="K3804" s="69" t="str">
        <f>VLOOKUP(СВОД2023[[#This Row],[ФО]],СПРАВОЧНИК!H:P,2,0)</f>
        <v>Северо-Кавказский ФО</v>
      </c>
    </row>
    <row r="3805" spans="1:11" x14ac:dyDescent="0.2">
      <c r="A3805" t="s">
        <v>1116</v>
      </c>
      <c r="B3805" t="s">
        <v>642</v>
      </c>
      <c r="C3805" s="107" t="s">
        <v>280</v>
      </c>
      <c r="D3805" s="107" t="s">
        <v>781</v>
      </c>
      <c r="E3805" s="108"/>
      <c r="F3805" s="109"/>
      <c r="G3805" s="108">
        <v>1</v>
      </c>
      <c r="H3805" s="109"/>
      <c r="I3805" s="69" t="str">
        <f>VLOOKUP(C3805,СПРАВОЧНИК!B:D,2,0)</f>
        <v>КОРЕЯ</v>
      </c>
      <c r="J3805" s="69" t="str">
        <f>VLOOKUP(C3805,СПРАВОЧНИК!B:D,3,0)</f>
        <v>ИНОМАРКИ</v>
      </c>
      <c r="K3805" s="69" t="str">
        <f>VLOOKUP(СВОД2023[[#This Row],[ФО]],СПРАВОЧНИК!H:P,2,0)</f>
        <v>Северо-Кавказский ФО</v>
      </c>
    </row>
    <row r="3806" spans="1:11" x14ac:dyDescent="0.2">
      <c r="A3806" t="s">
        <v>1116</v>
      </c>
      <c r="B3806" t="s">
        <v>642</v>
      </c>
      <c r="C3806" s="107" t="s">
        <v>782</v>
      </c>
      <c r="D3806" s="107" t="s">
        <v>783</v>
      </c>
      <c r="E3806" s="108"/>
      <c r="F3806" s="109"/>
      <c r="G3806" s="108"/>
      <c r="H3806" s="109">
        <v>1</v>
      </c>
      <c r="I3806" s="69" t="str">
        <f>VLOOKUP(C3806,СПРАВОЧНИК!B:D,2,0)</f>
        <v>ЕВРОПА</v>
      </c>
      <c r="J3806" s="69" t="str">
        <f>VLOOKUP(C3806,СПРАВОЧНИК!B:D,3,0)</f>
        <v>ИНОМАРКИ</v>
      </c>
      <c r="K3806" s="69" t="str">
        <f>VLOOKUP(СВОД2023[[#This Row],[ФО]],СПРАВОЧНИК!H:P,2,0)</f>
        <v>Северо-Кавказский ФО</v>
      </c>
    </row>
    <row r="3807" spans="1:11" x14ac:dyDescent="0.2">
      <c r="A3807" t="s">
        <v>1116</v>
      </c>
      <c r="B3807" t="s">
        <v>642</v>
      </c>
      <c r="C3807" s="107" t="s">
        <v>302</v>
      </c>
      <c r="D3807" s="107" t="s">
        <v>784</v>
      </c>
      <c r="E3807" s="108">
        <v>2</v>
      </c>
      <c r="F3807" s="109"/>
      <c r="G3807" s="108">
        <v>2</v>
      </c>
      <c r="H3807" s="109"/>
      <c r="I3807" s="69" t="str">
        <f>VLOOKUP(C3807,СПРАВОЧНИК!B:D,2,0)</f>
        <v>КИТАЙ</v>
      </c>
      <c r="J3807" s="69" t="str">
        <f>VLOOKUP(C3807,СПРАВОЧНИК!B:D,3,0)</f>
        <v>ИНОМАРКИ</v>
      </c>
      <c r="K3807" s="69" t="str">
        <f>VLOOKUP(СВОД2023[[#This Row],[ФО]],СПРАВОЧНИК!H:P,2,0)</f>
        <v>Северо-Кавказский ФО</v>
      </c>
    </row>
    <row r="3808" spans="1:11" x14ac:dyDescent="0.2">
      <c r="A3808" t="s">
        <v>1116</v>
      </c>
      <c r="B3808" t="s">
        <v>642</v>
      </c>
      <c r="C3808" s="107" t="s">
        <v>331</v>
      </c>
      <c r="D3808" s="107" t="s">
        <v>830</v>
      </c>
      <c r="E3808" s="108"/>
      <c r="F3808" s="109"/>
      <c r="G3808" s="108">
        <v>1</v>
      </c>
      <c r="H3808" s="109"/>
      <c r="I3808" s="69" t="str">
        <f>VLOOKUP(C3808,СПРАВОЧНИК!B:D,2,0)</f>
        <v>КОРЕЯ</v>
      </c>
      <c r="J3808" s="69" t="str">
        <f>VLOOKUP(C3808,СПРАВОЧНИК!B:D,3,0)</f>
        <v>ИНОМАРКИ</v>
      </c>
      <c r="K3808" s="69" t="str">
        <f>VLOOKUP(СВОД2023[[#This Row],[ФО]],СПРАВОЧНИК!H:P,2,0)</f>
        <v>Северо-Кавказский ФО</v>
      </c>
    </row>
    <row r="3809" spans="1:11" x14ac:dyDescent="0.2">
      <c r="A3809" t="s">
        <v>1116</v>
      </c>
      <c r="B3809" t="s">
        <v>642</v>
      </c>
      <c r="C3809" s="107" t="s">
        <v>331</v>
      </c>
      <c r="D3809" s="107" t="s">
        <v>785</v>
      </c>
      <c r="E3809" s="108"/>
      <c r="F3809" s="109"/>
      <c r="G3809" s="108">
        <v>1</v>
      </c>
      <c r="H3809" s="109"/>
      <c r="I3809" s="69" t="str">
        <f>VLOOKUP(C3809,СПРАВОЧНИК!B:D,2,0)</f>
        <v>КОРЕЯ</v>
      </c>
      <c r="J3809" s="69" t="str">
        <f>VLOOKUP(C3809,СПРАВОЧНИК!B:D,3,0)</f>
        <v>ИНОМАРКИ</v>
      </c>
      <c r="K3809" s="69" t="str">
        <f>VLOOKUP(СВОД2023[[#This Row],[ФО]],СПРАВОЧНИК!H:P,2,0)</f>
        <v>Северо-Кавказский ФО</v>
      </c>
    </row>
    <row r="3810" spans="1:11" x14ac:dyDescent="0.2">
      <c r="A3810" t="s">
        <v>1116</v>
      </c>
      <c r="B3810" t="s">
        <v>642</v>
      </c>
      <c r="C3810" s="107" t="s">
        <v>343</v>
      </c>
      <c r="D3810" s="107" t="s">
        <v>786</v>
      </c>
      <c r="E3810" s="108"/>
      <c r="F3810" s="109">
        <v>1</v>
      </c>
      <c r="G3810" s="108"/>
      <c r="H3810" s="109">
        <v>7</v>
      </c>
      <c r="I3810" s="69" t="str">
        <f>VLOOKUP(C3810,СПРАВОЧНИК!B:D,2,0)</f>
        <v>РОССИЯ</v>
      </c>
      <c r="J3810" s="69" t="str">
        <f>VLOOKUP(C3810,СПРАВОЧНИК!B:D,3,0)</f>
        <v>ОТЕЧЕСТВЕННЫЕ</v>
      </c>
      <c r="K3810" s="69" t="str">
        <f>VLOOKUP(СВОД2023[[#This Row],[ФО]],СПРАВОЧНИК!H:P,2,0)</f>
        <v>Северо-Кавказский ФО</v>
      </c>
    </row>
    <row r="3811" spans="1:11" x14ac:dyDescent="0.2">
      <c r="A3811" t="s">
        <v>1116</v>
      </c>
      <c r="B3811" t="s">
        <v>642</v>
      </c>
      <c r="C3811" s="107" t="s">
        <v>343</v>
      </c>
      <c r="D3811" s="107" t="s">
        <v>787</v>
      </c>
      <c r="E3811" s="108">
        <v>7</v>
      </c>
      <c r="F3811" s="109">
        <v>6</v>
      </c>
      <c r="G3811" s="108">
        <v>95</v>
      </c>
      <c r="H3811" s="109">
        <v>28</v>
      </c>
      <c r="I3811" s="69" t="str">
        <f>VLOOKUP(C3811,СПРАВОЧНИК!B:D,2,0)</f>
        <v>РОССИЯ</v>
      </c>
      <c r="J3811" s="69" t="str">
        <f>VLOOKUP(C3811,СПРАВОЧНИК!B:D,3,0)</f>
        <v>ОТЕЧЕСТВЕННЫЕ</v>
      </c>
      <c r="K3811" s="69" t="str">
        <f>VLOOKUP(СВОД2023[[#This Row],[ФО]],СПРАВОЧНИК!H:P,2,0)</f>
        <v>Северо-Кавказский ФО</v>
      </c>
    </row>
    <row r="3812" spans="1:11" x14ac:dyDescent="0.2">
      <c r="A3812" t="s">
        <v>1116</v>
      </c>
      <c r="B3812" t="s">
        <v>642</v>
      </c>
      <c r="C3812" s="107" t="s">
        <v>343</v>
      </c>
      <c r="D3812" s="107" t="s">
        <v>788</v>
      </c>
      <c r="E3812" s="108"/>
      <c r="F3812" s="109">
        <v>11</v>
      </c>
      <c r="G3812" s="108">
        <v>11</v>
      </c>
      <c r="H3812" s="109">
        <v>66</v>
      </c>
      <c r="I3812" s="69" t="str">
        <f>VLOOKUP(C3812,СПРАВОЧНИК!B:D,2,0)</f>
        <v>РОССИЯ</v>
      </c>
      <c r="J3812" s="69" t="str">
        <f>VLOOKUP(C3812,СПРАВОЧНИК!B:D,3,0)</f>
        <v>ОТЕЧЕСТВЕННЫЕ</v>
      </c>
      <c r="K3812" s="69" t="str">
        <f>VLOOKUP(СВОД2023[[#This Row],[ФО]],СПРАВОЧНИК!H:P,2,0)</f>
        <v>Северо-Кавказский ФО</v>
      </c>
    </row>
    <row r="3813" spans="1:11" x14ac:dyDescent="0.2">
      <c r="A3813" t="s">
        <v>1116</v>
      </c>
      <c r="B3813" t="s">
        <v>642</v>
      </c>
      <c r="C3813" s="107" t="s">
        <v>837</v>
      </c>
      <c r="D3813" s="107" t="s">
        <v>838</v>
      </c>
      <c r="E3813" s="108"/>
      <c r="F3813" s="109"/>
      <c r="G3813" s="108">
        <v>2</v>
      </c>
      <c r="H3813" s="109"/>
      <c r="I3813" s="69" t="str">
        <f>VLOOKUP(C3813,СПРАВОЧНИК!B:D,2,0)</f>
        <v>РОССИЯ</v>
      </c>
      <c r="J3813" s="69" t="str">
        <f>VLOOKUP(C3813,СПРАВОЧНИК!B:D,3,0)</f>
        <v>ОТЕЧЕСТВЕННЫЕ</v>
      </c>
      <c r="K3813" s="69" t="str">
        <f>VLOOKUP(СВОД2023[[#This Row],[ФО]],СПРАВОЧНИК!H:P,2,0)</f>
        <v>Северо-Кавказский ФО</v>
      </c>
    </row>
    <row r="3814" spans="1:11" x14ac:dyDescent="0.2">
      <c r="A3814" t="s">
        <v>1116</v>
      </c>
      <c r="B3814" t="s">
        <v>642</v>
      </c>
      <c r="C3814" s="107" t="s">
        <v>411</v>
      </c>
      <c r="D3814" s="107" t="s">
        <v>789</v>
      </c>
      <c r="E3814" s="108">
        <v>2</v>
      </c>
      <c r="F3814" s="109"/>
      <c r="G3814" s="108">
        <v>4</v>
      </c>
      <c r="H3814" s="109">
        <v>5</v>
      </c>
      <c r="I3814" s="69" t="str">
        <f>VLOOKUP(C3814,СПРАВОЧНИК!B:D,2,0)</f>
        <v>ЕВРОПА</v>
      </c>
      <c r="J3814" s="69" t="str">
        <f>VLOOKUP(C3814,СПРАВОЧНИК!B:D,3,0)</f>
        <v>ИНОМАРКИ</v>
      </c>
      <c r="K3814" s="69" t="str">
        <f>VLOOKUP(СВОД2023[[#This Row],[ФО]],СПРАВОЧНИК!H:P,2,0)</f>
        <v>Северо-Кавказский ФО</v>
      </c>
    </row>
    <row r="3815" spans="1:11" x14ac:dyDescent="0.2">
      <c r="A3815" t="s">
        <v>1116</v>
      </c>
      <c r="B3815" t="s">
        <v>642</v>
      </c>
      <c r="C3815" s="107" t="s">
        <v>411</v>
      </c>
      <c r="D3815" s="107" t="s">
        <v>790</v>
      </c>
      <c r="E3815" s="108"/>
      <c r="F3815" s="109"/>
      <c r="G3815" s="108">
        <v>1</v>
      </c>
      <c r="H3815" s="109">
        <v>1</v>
      </c>
      <c r="I3815" s="69" t="str">
        <f>VLOOKUP(C3815,СПРАВОЧНИК!B:D,2,0)</f>
        <v>ЕВРОПА</v>
      </c>
      <c r="J3815" s="69" t="str">
        <f>VLOOKUP(C3815,СПРАВОЧНИК!B:D,3,0)</f>
        <v>ИНОМАРКИ</v>
      </c>
      <c r="K3815" s="69" t="str">
        <f>VLOOKUP(СВОД2023[[#This Row],[ФО]],СПРАВОЧНИК!H:P,2,0)</f>
        <v>Северо-Кавказский ФО</v>
      </c>
    </row>
    <row r="3816" spans="1:11" x14ac:dyDescent="0.2">
      <c r="A3816" t="s">
        <v>1116</v>
      </c>
      <c r="B3816" t="s">
        <v>642</v>
      </c>
      <c r="C3816" s="107" t="s">
        <v>411</v>
      </c>
      <c r="D3816" s="107" t="s">
        <v>791</v>
      </c>
      <c r="E3816" s="108">
        <v>2</v>
      </c>
      <c r="F3816" s="109"/>
      <c r="G3816" s="108">
        <v>8</v>
      </c>
      <c r="H3816" s="109"/>
      <c r="I3816" s="69" t="str">
        <f>VLOOKUP(C3816,СПРАВОЧНИК!B:D,2,0)</f>
        <v>ЕВРОПА</v>
      </c>
      <c r="J3816" s="69" t="str">
        <f>VLOOKUP(C3816,СПРАВОЧНИК!B:D,3,0)</f>
        <v>ИНОМАРКИ</v>
      </c>
      <c r="K3816" s="69" t="str">
        <f>VLOOKUP(СВОД2023[[#This Row],[ФО]],СПРАВОЧНИК!H:P,2,0)</f>
        <v>Северо-Кавказский ФО</v>
      </c>
    </row>
    <row r="3817" spans="1:11" x14ac:dyDescent="0.2">
      <c r="A3817" t="s">
        <v>1116</v>
      </c>
      <c r="B3817" t="s">
        <v>642</v>
      </c>
      <c r="C3817" s="107" t="s">
        <v>477</v>
      </c>
      <c r="D3817" s="107" t="s">
        <v>825</v>
      </c>
      <c r="E3817" s="108"/>
      <c r="F3817" s="109"/>
      <c r="G3817" s="108"/>
      <c r="H3817" s="109">
        <v>1</v>
      </c>
      <c r="I3817" s="69" t="str">
        <f>VLOOKUP(C3817,СПРАВОЧНИК!B:D,2,0)</f>
        <v>ЕВРОПА</v>
      </c>
      <c r="J3817" s="69" t="str">
        <f>VLOOKUP(C3817,СПРАВОЧНИК!B:D,3,0)</f>
        <v>ИНОМАРКИ</v>
      </c>
      <c r="K3817" s="69" t="str">
        <f>VLOOKUP(СВОД2023[[#This Row],[ФО]],СПРАВОЧНИК!H:P,2,0)</f>
        <v>Северо-Кавказский ФО</v>
      </c>
    </row>
    <row r="3818" spans="1:11" x14ac:dyDescent="0.2">
      <c r="A3818" t="s">
        <v>1116</v>
      </c>
      <c r="B3818" t="s">
        <v>642</v>
      </c>
      <c r="C3818" s="107" t="s">
        <v>477</v>
      </c>
      <c r="D3818" s="107" t="s">
        <v>796</v>
      </c>
      <c r="E3818" s="108"/>
      <c r="F3818" s="109"/>
      <c r="G3818" s="108">
        <v>1</v>
      </c>
      <c r="H3818" s="109">
        <v>3</v>
      </c>
      <c r="I3818" s="69" t="str">
        <f>VLOOKUP(C3818,СПРАВОЧНИК!B:D,2,0)</f>
        <v>ЕВРОПА</v>
      </c>
      <c r="J3818" s="69" t="str">
        <f>VLOOKUP(C3818,СПРАВОЧНИК!B:D,3,0)</f>
        <v>ИНОМАРКИ</v>
      </c>
      <c r="K3818" s="69" t="str">
        <f>VLOOKUP(СВОД2023[[#This Row],[ФО]],СПРАВОЧНИК!H:P,2,0)</f>
        <v>Северо-Кавказский ФО</v>
      </c>
    </row>
    <row r="3819" spans="1:11" x14ac:dyDescent="0.2">
      <c r="A3819" t="s">
        <v>1116</v>
      </c>
      <c r="B3819" t="s">
        <v>642</v>
      </c>
      <c r="C3819" s="107" t="s">
        <v>485</v>
      </c>
      <c r="D3819" s="107" t="s">
        <v>826</v>
      </c>
      <c r="E3819" s="108"/>
      <c r="F3819" s="109">
        <v>1</v>
      </c>
      <c r="G3819" s="108"/>
      <c r="H3819" s="109">
        <v>3</v>
      </c>
      <c r="I3819" s="69" t="str">
        <f>VLOOKUP(C3819,СПРАВОЧНИК!B:D,2,0)</f>
        <v>ЕВРОПА</v>
      </c>
      <c r="J3819" s="69" t="str">
        <f>VLOOKUP(C3819,СПРАВОЧНИК!B:D,3,0)</f>
        <v>ИНОМАРКИ</v>
      </c>
      <c r="K3819" s="69" t="str">
        <f>VLOOKUP(СВОД2023[[#This Row],[ФО]],СПРАВОЧНИК!H:P,2,0)</f>
        <v>Северо-Кавказский ФО</v>
      </c>
    </row>
    <row r="3820" spans="1:11" x14ac:dyDescent="0.2">
      <c r="A3820" t="s">
        <v>1116</v>
      </c>
      <c r="B3820" t="s">
        <v>642</v>
      </c>
      <c r="C3820" s="107" t="s">
        <v>485</v>
      </c>
      <c r="D3820" s="107" t="s">
        <v>797</v>
      </c>
      <c r="E3820" s="108"/>
      <c r="F3820" s="109"/>
      <c r="G3820" s="108"/>
      <c r="H3820" s="109">
        <v>5</v>
      </c>
      <c r="I3820" s="69" t="str">
        <f>VLOOKUP(C3820,СПРАВОЧНИК!B:D,2,0)</f>
        <v>ЕВРОПА</v>
      </c>
      <c r="J3820" s="69" t="str">
        <f>VLOOKUP(C3820,СПРАВОЧНИК!B:D,3,0)</f>
        <v>ИНОМАРКИ</v>
      </c>
      <c r="K3820" s="69" t="str">
        <f>VLOOKUP(СВОД2023[[#This Row],[ФО]],СПРАВОЧНИК!H:P,2,0)</f>
        <v>Северо-Кавказский ФО</v>
      </c>
    </row>
    <row r="3821" spans="1:11" x14ac:dyDescent="0.2">
      <c r="A3821" t="s">
        <v>1116</v>
      </c>
      <c r="B3821" t="s">
        <v>642</v>
      </c>
      <c r="C3821" s="107" t="s">
        <v>485</v>
      </c>
      <c r="D3821" s="107" t="s">
        <v>798</v>
      </c>
      <c r="E3821" s="108"/>
      <c r="F3821" s="109"/>
      <c r="G3821" s="108"/>
      <c r="H3821" s="109">
        <v>3</v>
      </c>
      <c r="I3821" s="69" t="str">
        <f>VLOOKUP(C3821,СПРАВОЧНИК!B:D,2,0)</f>
        <v>ЕВРОПА</v>
      </c>
      <c r="J3821" s="69" t="str">
        <f>VLOOKUP(C3821,СПРАВОЧНИК!B:D,3,0)</f>
        <v>ИНОМАРКИ</v>
      </c>
      <c r="K3821" s="69" t="str">
        <f>VLOOKUP(СВОД2023[[#This Row],[ФО]],СПРАВОЧНИК!H:P,2,0)</f>
        <v>Северо-Кавказский ФО</v>
      </c>
    </row>
    <row r="3822" spans="1:11" x14ac:dyDescent="0.2">
      <c r="A3822" t="s">
        <v>1116</v>
      </c>
      <c r="B3822" t="s">
        <v>642</v>
      </c>
      <c r="C3822" s="107" t="s">
        <v>485</v>
      </c>
      <c r="D3822" s="107" t="s">
        <v>799</v>
      </c>
      <c r="E3822" s="108"/>
      <c r="F3822" s="109"/>
      <c r="G3822" s="108"/>
      <c r="H3822" s="109">
        <v>1</v>
      </c>
      <c r="I3822" s="69" t="str">
        <f>VLOOKUP(C3822,СПРАВОЧНИК!B:D,2,0)</f>
        <v>ЕВРОПА</v>
      </c>
      <c r="J3822" s="69" t="str">
        <f>VLOOKUP(C3822,СПРАВОЧНИК!B:D,3,0)</f>
        <v>ИНОМАРКИ</v>
      </c>
      <c r="K3822" s="69" t="str">
        <f>VLOOKUP(СВОД2023[[#This Row],[ФО]],СПРАВОЧНИК!H:P,2,0)</f>
        <v>Северо-Кавказский ФО</v>
      </c>
    </row>
    <row r="3823" spans="1:11" x14ac:dyDescent="0.2">
      <c r="A3823" t="s">
        <v>1116</v>
      </c>
      <c r="B3823" t="s">
        <v>642</v>
      </c>
      <c r="C3823" s="107" t="s">
        <v>504</v>
      </c>
      <c r="D3823" s="107" t="s">
        <v>800</v>
      </c>
      <c r="E3823" s="108"/>
      <c r="F3823" s="109">
        <v>7</v>
      </c>
      <c r="G3823" s="108"/>
      <c r="H3823" s="109">
        <v>7</v>
      </c>
      <c r="I3823" s="69" t="str">
        <f>VLOOKUP(C3823,СПРАВОЧНИК!B:D,2,0)</f>
        <v>ЕВРОПА</v>
      </c>
      <c r="J3823" s="69" t="str">
        <f>VLOOKUP(C3823,СПРАВОЧНИК!B:D,3,0)</f>
        <v>ИНОМАРКИ</v>
      </c>
      <c r="K3823" s="69" t="str">
        <f>VLOOKUP(СВОД2023[[#This Row],[ФО]],СПРАВОЧНИК!H:P,2,0)</f>
        <v>Северо-Кавказский ФО</v>
      </c>
    </row>
    <row r="3824" spans="1:11" x14ac:dyDescent="0.2">
      <c r="A3824" t="s">
        <v>1116</v>
      </c>
      <c r="B3824" t="s">
        <v>642</v>
      </c>
      <c r="C3824" s="107" t="s">
        <v>801</v>
      </c>
      <c r="D3824" s="107" t="s">
        <v>827</v>
      </c>
      <c r="E3824" s="108"/>
      <c r="F3824" s="109"/>
      <c r="G3824" s="108">
        <v>1</v>
      </c>
      <c r="H3824" s="109"/>
      <c r="I3824" s="69" t="str">
        <f>VLOOKUP(C3824,СПРАВОЧНИК!B:D,2,0)</f>
        <v>РОССИЯ</v>
      </c>
      <c r="J3824" s="69" t="str">
        <f>VLOOKUP(C3824,СПРАВОЧНИК!B:D,3,0)</f>
        <v>ОТЕЧЕСТВЕННЫЕ</v>
      </c>
      <c r="K3824" s="69" t="str">
        <f>VLOOKUP(СВОД2023[[#This Row],[ФО]],СПРАВОЧНИК!H:P,2,0)</f>
        <v>Северо-Кавказский ФО</v>
      </c>
    </row>
    <row r="3825" spans="1:11" x14ac:dyDescent="0.2">
      <c r="A3825" t="s">
        <v>1116</v>
      </c>
      <c r="B3825" t="s">
        <v>642</v>
      </c>
      <c r="C3825" s="107" t="s">
        <v>801</v>
      </c>
      <c r="D3825" s="107" t="s">
        <v>802</v>
      </c>
      <c r="E3825" s="108">
        <v>11</v>
      </c>
      <c r="F3825" s="109"/>
      <c r="G3825" s="108">
        <v>19</v>
      </c>
      <c r="H3825" s="109"/>
      <c r="I3825" s="69" t="str">
        <f>VLOOKUP(C3825,СПРАВОЧНИК!B:D,2,0)</f>
        <v>РОССИЯ</v>
      </c>
      <c r="J3825" s="69" t="str">
        <f>VLOOKUP(C3825,СПРАВОЧНИК!B:D,3,0)</f>
        <v>ОТЕЧЕСТВЕННЫЕ</v>
      </c>
      <c r="K3825" s="69" t="str">
        <f>VLOOKUP(СВОД2023[[#This Row],[ФО]],СПРАВОЧНИК!H:P,2,0)</f>
        <v>Северо-Кавказский ФО</v>
      </c>
    </row>
    <row r="3826" spans="1:11" x14ac:dyDescent="0.2">
      <c r="A3826" t="s">
        <v>1116</v>
      </c>
      <c r="B3826" t="s">
        <v>642</v>
      </c>
      <c r="C3826" s="107" t="s">
        <v>555</v>
      </c>
      <c r="D3826" s="107" t="s">
        <v>828</v>
      </c>
      <c r="E3826" s="108">
        <v>2</v>
      </c>
      <c r="F3826" s="109"/>
      <c r="G3826" s="108">
        <v>3</v>
      </c>
      <c r="H3826" s="109"/>
      <c r="I3826" s="69" t="str">
        <f>VLOOKUP(C3826,СПРАВОЧНИК!B:D,2,0)</f>
        <v>ЯПОНИЯ</v>
      </c>
      <c r="J3826" s="69" t="str">
        <f>VLOOKUP(C3826,СПРАВОЧНИК!B:D,3,0)</f>
        <v>ИНОМАРКИ</v>
      </c>
      <c r="K3826" s="69" t="str">
        <f>VLOOKUP(СВОД2023[[#This Row],[ФО]],СПРАВОЧНИК!H:P,2,0)</f>
        <v>Северо-Кавказский ФО</v>
      </c>
    </row>
    <row r="3827" spans="1:11" x14ac:dyDescent="0.2">
      <c r="A3827" t="s">
        <v>1116</v>
      </c>
      <c r="B3827" t="s">
        <v>642</v>
      </c>
      <c r="C3827" s="107" t="s">
        <v>579</v>
      </c>
      <c r="D3827" s="107" t="s">
        <v>805</v>
      </c>
      <c r="E3827" s="108"/>
      <c r="F3827" s="109"/>
      <c r="G3827" s="108">
        <v>3</v>
      </c>
      <c r="H3827" s="109">
        <v>1</v>
      </c>
      <c r="I3827" s="69" t="str">
        <f>VLOOKUP(C3827,СПРАВОЧНИК!B:D,2,0)</f>
        <v>ЯПОНИЯ</v>
      </c>
      <c r="J3827" s="69" t="str">
        <f>VLOOKUP(C3827,СПРАВОЧНИК!B:D,3,0)</f>
        <v>ИНОМАРКИ</v>
      </c>
      <c r="K3827" s="69" t="str">
        <f>VLOOKUP(СВОД2023[[#This Row],[ФО]],СПРАВОЧНИК!H:P,2,0)</f>
        <v>Северо-Кавказский ФО</v>
      </c>
    </row>
    <row r="3828" spans="1:11" x14ac:dyDescent="0.2">
      <c r="A3828" t="s">
        <v>1116</v>
      </c>
      <c r="B3828" t="s">
        <v>642</v>
      </c>
      <c r="C3828" s="107" t="s">
        <v>610</v>
      </c>
      <c r="D3828" s="107" t="s">
        <v>807</v>
      </c>
      <c r="E3828" s="108"/>
      <c r="F3828" s="109"/>
      <c r="G3828" s="108">
        <v>8</v>
      </c>
      <c r="H3828" s="109">
        <v>3</v>
      </c>
      <c r="I3828" s="69" t="str">
        <f>VLOOKUP(C3828,СПРАВОЧНИК!B:D,2,0)</f>
        <v>РОССИЯ</v>
      </c>
      <c r="J3828" s="69" t="str">
        <f>VLOOKUP(C3828,СПРАВОЧНИК!B:D,3,0)</f>
        <v>ОТЕЧЕСТВЕННЫЕ</v>
      </c>
      <c r="K3828" s="69" t="str">
        <f>VLOOKUP(СВОД2023[[#This Row],[ФО]],СПРАВОЧНИК!H:P,2,0)</f>
        <v>Северо-Кавказский ФО</v>
      </c>
    </row>
    <row r="3829" spans="1:11" x14ac:dyDescent="0.2">
      <c r="A3829" t="s">
        <v>1116</v>
      </c>
      <c r="B3829" t="s">
        <v>642</v>
      </c>
      <c r="C3829" s="107" t="s">
        <v>610</v>
      </c>
      <c r="D3829" s="107" t="s">
        <v>808</v>
      </c>
      <c r="E3829" s="108">
        <v>6</v>
      </c>
      <c r="F3829" s="109"/>
      <c r="G3829" s="108">
        <v>12</v>
      </c>
      <c r="H3829" s="109">
        <v>18</v>
      </c>
      <c r="I3829" s="69" t="str">
        <f>VLOOKUP(C3829,СПРАВОЧНИК!B:D,2,0)</f>
        <v>РОССИЯ</v>
      </c>
      <c r="J3829" s="69" t="str">
        <f>VLOOKUP(C3829,СПРАВОЧНИК!B:D,3,0)</f>
        <v>ОТЕЧЕСТВЕННЫЕ</v>
      </c>
      <c r="K3829" s="69" t="str">
        <f>VLOOKUP(СВОД2023[[#This Row],[ФО]],СПРАВОЧНИК!H:P,2,0)</f>
        <v>Северо-Кавказский ФО</v>
      </c>
    </row>
    <row r="3830" spans="1:11" x14ac:dyDescent="0.2">
      <c r="A3830" t="s">
        <v>1116</v>
      </c>
      <c r="B3830" t="s">
        <v>642</v>
      </c>
      <c r="C3830" s="107" t="s">
        <v>610</v>
      </c>
      <c r="D3830" s="107" t="s">
        <v>809</v>
      </c>
      <c r="E3830" s="108"/>
      <c r="F3830" s="109"/>
      <c r="G3830" s="108"/>
      <c r="H3830" s="109">
        <v>7</v>
      </c>
      <c r="I3830" s="69" t="str">
        <f>VLOOKUP(C3830,СПРАВОЧНИК!B:D,2,0)</f>
        <v>РОССИЯ</v>
      </c>
      <c r="J3830" s="69" t="str">
        <f>VLOOKUP(C3830,СПРАВОЧНИК!B:D,3,0)</f>
        <v>ОТЕЧЕСТВЕННЫЕ</v>
      </c>
      <c r="K3830" s="69" t="str">
        <f>VLOOKUP(СВОД2023[[#This Row],[ФО]],СПРАВОЧНИК!H:P,2,0)</f>
        <v>Северо-Кавказский ФО</v>
      </c>
    </row>
    <row r="3831" spans="1:11" x14ac:dyDescent="0.2">
      <c r="A3831" t="s">
        <v>1116</v>
      </c>
      <c r="B3831" t="s">
        <v>642</v>
      </c>
      <c r="C3831" s="107" t="s">
        <v>610</v>
      </c>
      <c r="D3831" s="107" t="s">
        <v>810</v>
      </c>
      <c r="E3831" s="108"/>
      <c r="F3831" s="109"/>
      <c r="G3831" s="108">
        <v>1</v>
      </c>
      <c r="H3831" s="109">
        <v>2</v>
      </c>
      <c r="I3831" s="69" t="str">
        <f>VLOOKUP(C3831,СПРАВОЧНИК!B:D,2,0)</f>
        <v>РОССИЯ</v>
      </c>
      <c r="J3831" s="69" t="str">
        <f>VLOOKUP(C3831,СПРАВОЧНИК!B:D,3,0)</f>
        <v>ОТЕЧЕСТВЕННЫЕ</v>
      </c>
      <c r="K3831" s="69" t="str">
        <f>VLOOKUP(СВОД2023[[#This Row],[ФО]],СПРАВОЧНИК!H:P,2,0)</f>
        <v>Северо-Кавказский ФО</v>
      </c>
    </row>
    <row r="3832" spans="1:11" x14ac:dyDescent="0.2">
      <c r="A3832" t="s">
        <v>1116</v>
      </c>
      <c r="B3832" t="s">
        <v>642</v>
      </c>
      <c r="C3832" s="107" t="s">
        <v>610</v>
      </c>
      <c r="D3832" s="107" t="s">
        <v>811</v>
      </c>
      <c r="E3832" s="108">
        <v>1</v>
      </c>
      <c r="F3832" s="109"/>
      <c r="G3832" s="108">
        <v>2</v>
      </c>
      <c r="H3832" s="109">
        <v>1</v>
      </c>
      <c r="I3832" s="69" t="str">
        <f>VLOOKUP(C3832,СПРАВОЧНИК!B:D,2,0)</f>
        <v>РОССИЯ</v>
      </c>
      <c r="J3832" s="69" t="str">
        <f>VLOOKUP(C3832,СПРАВОЧНИК!B:D,3,0)</f>
        <v>ОТЕЧЕСТВЕННЫЕ</v>
      </c>
      <c r="K3832" s="69" t="str">
        <f>VLOOKUP(СВОД2023[[#This Row],[ФО]],СПРАВОЧНИК!H:P,2,0)</f>
        <v>Северо-Кавказский ФО</v>
      </c>
    </row>
    <row r="3833" spans="1:11" x14ac:dyDescent="0.2">
      <c r="A3833" t="s">
        <v>1116</v>
      </c>
      <c r="B3833" t="s">
        <v>642</v>
      </c>
      <c r="C3833" s="107" t="s">
        <v>610</v>
      </c>
      <c r="D3833" s="107" t="s">
        <v>812</v>
      </c>
      <c r="E3833" s="108">
        <v>6</v>
      </c>
      <c r="F3833" s="109">
        <v>6</v>
      </c>
      <c r="G3833" s="108">
        <v>42</v>
      </c>
      <c r="H3833" s="109">
        <v>52</v>
      </c>
      <c r="I3833" s="69" t="str">
        <f>VLOOKUP(C3833,СПРАВОЧНИК!B:D,2,0)</f>
        <v>РОССИЯ</v>
      </c>
      <c r="J3833" s="69" t="str">
        <f>VLOOKUP(C3833,СПРАВОЧНИК!B:D,3,0)</f>
        <v>ОТЕЧЕСТВЕННЫЕ</v>
      </c>
      <c r="K3833" s="69" t="str">
        <f>VLOOKUP(СВОД2023[[#This Row],[ФО]],СПРАВОЧНИК!H:P,2,0)</f>
        <v>Северо-Кавказский ФО</v>
      </c>
    </row>
    <row r="3834" spans="1:11" x14ac:dyDescent="0.2">
      <c r="A3834" t="s">
        <v>1116</v>
      </c>
      <c r="B3834" t="s">
        <v>642</v>
      </c>
      <c r="C3834" s="107" t="s">
        <v>610</v>
      </c>
      <c r="D3834" s="107" t="s">
        <v>813</v>
      </c>
      <c r="E3834" s="108">
        <v>1</v>
      </c>
      <c r="F3834" s="109"/>
      <c r="G3834" s="108">
        <v>7</v>
      </c>
      <c r="H3834" s="109">
        <v>44</v>
      </c>
      <c r="I3834" s="69" t="str">
        <f>VLOOKUP(C3834,СПРАВОЧНИК!B:D,2,0)</f>
        <v>РОССИЯ</v>
      </c>
      <c r="J3834" s="69" t="str">
        <f>VLOOKUP(C3834,СПРАВОЧНИК!B:D,3,0)</f>
        <v>ОТЕЧЕСТВЕННЫЕ</v>
      </c>
      <c r="K3834" s="69" t="str">
        <f>VLOOKUP(СВОД2023[[#This Row],[ФО]],СПРАВОЧНИК!H:P,2,0)</f>
        <v>Северо-Кавказский ФО</v>
      </c>
    </row>
    <row r="3835" spans="1:11" x14ac:dyDescent="0.2">
      <c r="A3835" t="s">
        <v>1116</v>
      </c>
      <c r="B3835" t="s">
        <v>642</v>
      </c>
      <c r="C3835" s="107" t="s">
        <v>610</v>
      </c>
      <c r="D3835" s="107" t="s">
        <v>814</v>
      </c>
      <c r="E3835" s="108">
        <v>3</v>
      </c>
      <c r="F3835" s="109">
        <v>2</v>
      </c>
      <c r="G3835" s="108">
        <v>18</v>
      </c>
      <c r="H3835" s="109">
        <v>11</v>
      </c>
      <c r="I3835" s="69" t="str">
        <f>VLOOKUP(C3835,СПРАВОЧНИК!B:D,2,0)</f>
        <v>РОССИЯ</v>
      </c>
      <c r="J3835" s="69" t="str">
        <f>VLOOKUP(C3835,СПРАВОЧНИК!B:D,3,0)</f>
        <v>ОТЕЧЕСТВЕННЫЕ</v>
      </c>
      <c r="K3835" s="69" t="str">
        <f>VLOOKUP(СВОД2023[[#This Row],[ФО]],СПРАВОЧНИК!H:P,2,0)</f>
        <v>Северо-Кавказский ФО</v>
      </c>
    </row>
    <row r="3836" spans="1:11" x14ac:dyDescent="0.2">
      <c r="A3836" t="s">
        <v>1116</v>
      </c>
      <c r="B3836" t="s">
        <v>642</v>
      </c>
      <c r="C3836" s="107" t="s">
        <v>614</v>
      </c>
      <c r="D3836" s="107" t="s">
        <v>1119</v>
      </c>
      <c r="E3836" s="108"/>
      <c r="F3836" s="109"/>
      <c r="G3836" s="108">
        <v>1</v>
      </c>
      <c r="H3836" s="109">
        <v>5</v>
      </c>
      <c r="I3836" s="69" t="str">
        <f>VLOOKUP(C3836,СПРАВОЧНИК!B:D,2,0)</f>
        <v>ЕВРОПА</v>
      </c>
      <c r="J3836" s="69" t="str">
        <f>VLOOKUP(C3836,СПРАВОЧНИК!B:D,3,0)</f>
        <v>ИНОМАРКИ</v>
      </c>
      <c r="K3836" s="69" t="str">
        <f>VLOOKUP(СВОД2023[[#This Row],[ФО]],СПРАВОЧНИК!H:P,2,0)</f>
        <v>Северо-Кавказский ФО</v>
      </c>
    </row>
    <row r="3837" spans="1:11" x14ac:dyDescent="0.2">
      <c r="A3837" t="s">
        <v>1116</v>
      </c>
      <c r="B3837" t="s">
        <v>642</v>
      </c>
      <c r="C3837" s="107" t="s">
        <v>614</v>
      </c>
      <c r="D3837" s="107" t="s">
        <v>1120</v>
      </c>
      <c r="E3837" s="108"/>
      <c r="F3837" s="109"/>
      <c r="G3837" s="108"/>
      <c r="H3837" s="109">
        <v>4</v>
      </c>
      <c r="I3837" s="69" t="str">
        <f>VLOOKUP(C3837,СПРАВОЧНИК!B:D,2,0)</f>
        <v>ЕВРОПА</v>
      </c>
      <c r="J3837" s="69" t="str">
        <f>VLOOKUP(C3837,СПРАВОЧНИК!B:D,3,0)</f>
        <v>ИНОМАРКИ</v>
      </c>
      <c r="K3837" s="69" t="str">
        <f>VLOOKUP(СВОД2023[[#This Row],[ФО]],СПРАВОЧНИК!H:P,2,0)</f>
        <v>Северо-Кавказский ФО</v>
      </c>
    </row>
    <row r="3838" spans="1:11" x14ac:dyDescent="0.2">
      <c r="A3838" t="s">
        <v>1116</v>
      </c>
      <c r="B3838" t="s">
        <v>642</v>
      </c>
      <c r="C3838" s="107" t="s">
        <v>614</v>
      </c>
      <c r="D3838" s="107" t="s">
        <v>1121</v>
      </c>
      <c r="E3838" s="108"/>
      <c r="F3838" s="109"/>
      <c r="G3838" s="108"/>
      <c r="H3838" s="109">
        <v>8</v>
      </c>
      <c r="I3838" s="69" t="str">
        <f>VLOOKUP(C3838,СПРАВОЧНИК!B:D,2,0)</f>
        <v>ЕВРОПА</v>
      </c>
      <c r="J3838" s="69" t="str">
        <f>VLOOKUP(C3838,СПРАВОЧНИК!B:D,3,0)</f>
        <v>ИНОМАРКИ</v>
      </c>
      <c r="K3838" s="69" t="str">
        <f>VLOOKUP(СВОД2023[[#This Row],[ФО]],СПРАВОЧНИК!H:P,2,0)</f>
        <v>Северо-Кавказский ФО</v>
      </c>
    </row>
    <row r="3839" spans="1:11" x14ac:dyDescent="0.2">
      <c r="A3839" t="s">
        <v>1116</v>
      </c>
      <c r="B3839" t="s">
        <v>642</v>
      </c>
      <c r="C3839" s="107" t="s">
        <v>614</v>
      </c>
      <c r="D3839" s="107" t="s">
        <v>1122</v>
      </c>
      <c r="E3839" s="108">
        <v>1</v>
      </c>
      <c r="F3839" s="109"/>
      <c r="G3839" s="108">
        <v>4</v>
      </c>
      <c r="H3839" s="109">
        <v>3</v>
      </c>
      <c r="I3839" s="69" t="str">
        <f>VLOOKUP(C3839,СПРАВОЧНИК!B:D,2,0)</f>
        <v>ЕВРОПА</v>
      </c>
      <c r="J3839" s="69" t="str">
        <f>VLOOKUP(C3839,СПРАВОЧНИК!B:D,3,0)</f>
        <v>ИНОМАРКИ</v>
      </c>
      <c r="K3839" s="69" t="str">
        <f>VLOOKUP(СВОД2023[[#This Row],[ФО]],СПРАВОЧНИК!H:P,2,0)</f>
        <v>Северо-Кавказский ФО</v>
      </c>
    </row>
    <row r="3840" spans="1:11" x14ac:dyDescent="0.2">
      <c r="A3840" t="s">
        <v>1116</v>
      </c>
      <c r="B3840" t="s">
        <v>642</v>
      </c>
      <c r="C3840" s="107" t="s">
        <v>632</v>
      </c>
      <c r="D3840" s="107" t="s">
        <v>1125</v>
      </c>
      <c r="E3840" s="108">
        <v>1</v>
      </c>
      <c r="F3840" s="109"/>
      <c r="G3840" s="108">
        <v>1</v>
      </c>
      <c r="H3840" s="109"/>
      <c r="I3840" s="69" t="str">
        <f>VLOOKUP(C3840,СПРАВОЧНИК!B:D,2,0)</f>
        <v>КИТАЙ</v>
      </c>
      <c r="J3840" s="69" t="str">
        <f>VLOOKUP(C3840,СПРАВОЧНИК!B:D,3,0)</f>
        <v>ИНОМАРКИ</v>
      </c>
      <c r="K3840" s="69" t="str">
        <f>VLOOKUP(СВОД2023[[#This Row],[ФО]],СПРАВОЧНИК!H:P,2,0)</f>
        <v>Северо-Кавказский ФО</v>
      </c>
    </row>
    <row r="3841" spans="1:11" x14ac:dyDescent="0.2">
      <c r="A3841" t="s">
        <v>1116</v>
      </c>
      <c r="B3841" t="s">
        <v>643</v>
      </c>
      <c r="C3841" s="107" t="s">
        <v>764</v>
      </c>
      <c r="D3841" s="107" t="s">
        <v>815</v>
      </c>
      <c r="E3841" s="108"/>
      <c r="F3841" s="109"/>
      <c r="G3841" s="108">
        <v>1</v>
      </c>
      <c r="H3841" s="109"/>
      <c r="I3841" s="69" t="str">
        <f>VLOOKUP(C3841,СПРАВОЧНИК!B:D,2,0)</f>
        <v>КИТАЙ</v>
      </c>
      <c r="J3841" s="69" t="str">
        <f>VLOOKUP(C3841,СПРАВОЧНИК!B:D,3,0)</f>
        <v>ИНОМАРКИ</v>
      </c>
      <c r="K3841" s="69" t="str">
        <f>VLOOKUP(СВОД2023[[#This Row],[ФО]],СПРАВОЧНИК!H:P,2,0)</f>
        <v>Сибирский ФО</v>
      </c>
    </row>
    <row r="3842" spans="1:11" x14ac:dyDescent="0.2">
      <c r="A3842" t="s">
        <v>1116</v>
      </c>
      <c r="B3842" t="s">
        <v>643</v>
      </c>
      <c r="C3842" s="107" t="s">
        <v>136</v>
      </c>
      <c r="D3842" s="107" t="s">
        <v>816</v>
      </c>
      <c r="E3842" s="108"/>
      <c r="F3842" s="109"/>
      <c r="G3842" s="108"/>
      <c r="H3842" s="109">
        <v>3</v>
      </c>
      <c r="I3842" s="69" t="str">
        <f>VLOOKUP(C3842,СПРАВОЧНИК!B:D,2,0)</f>
        <v>ЕВРОПА</v>
      </c>
      <c r="J3842" s="69" t="str">
        <f>VLOOKUP(C3842,СПРАВОЧНИК!B:D,3,0)</f>
        <v>ИНОМАРКИ</v>
      </c>
      <c r="K3842" s="69" t="str">
        <f>VLOOKUP(СВОД2023[[#This Row],[ФО]],СПРАВОЧНИК!H:P,2,0)</f>
        <v>Сибирский ФО</v>
      </c>
    </row>
    <row r="3843" spans="1:11" x14ac:dyDescent="0.2">
      <c r="A3843" t="s">
        <v>1116</v>
      </c>
      <c r="B3843" t="s">
        <v>643</v>
      </c>
      <c r="C3843" s="107" t="s">
        <v>136</v>
      </c>
      <c r="D3843" s="107" t="s">
        <v>766</v>
      </c>
      <c r="E3843" s="108"/>
      <c r="F3843" s="109"/>
      <c r="G3843" s="108"/>
      <c r="H3843" s="109">
        <v>3</v>
      </c>
      <c r="I3843" s="69" t="str">
        <f>VLOOKUP(C3843,СПРАВОЧНИК!B:D,2,0)</f>
        <v>ЕВРОПА</v>
      </c>
      <c r="J3843" s="69" t="str">
        <f>VLOOKUP(C3843,СПРАВОЧНИК!B:D,3,0)</f>
        <v>ИНОМАРКИ</v>
      </c>
      <c r="K3843" s="69" t="str">
        <f>VLOOKUP(СВОД2023[[#This Row],[ФО]],СПРАВОЧНИК!H:P,2,0)</f>
        <v>Сибирский ФО</v>
      </c>
    </row>
    <row r="3844" spans="1:11" x14ac:dyDescent="0.2">
      <c r="A3844" t="s">
        <v>1116</v>
      </c>
      <c r="B3844" t="s">
        <v>643</v>
      </c>
      <c r="C3844" s="107" t="s">
        <v>136</v>
      </c>
      <c r="D3844" s="107" t="s">
        <v>817</v>
      </c>
      <c r="E3844" s="108"/>
      <c r="F3844" s="109">
        <v>1</v>
      </c>
      <c r="G3844" s="108"/>
      <c r="H3844" s="109">
        <v>5</v>
      </c>
      <c r="I3844" s="69" t="str">
        <f>VLOOKUP(C3844,СПРАВОЧНИК!B:D,2,0)</f>
        <v>ЕВРОПА</v>
      </c>
      <c r="J3844" s="69" t="str">
        <f>VLOOKUP(C3844,СПРАВОЧНИК!B:D,3,0)</f>
        <v>ИНОМАРКИ</v>
      </c>
      <c r="K3844" s="69" t="str">
        <f>VLOOKUP(СВОД2023[[#This Row],[ФО]],СПРАВОЧНИК!H:P,2,0)</f>
        <v>Сибирский ФО</v>
      </c>
    </row>
    <row r="3845" spans="1:11" x14ac:dyDescent="0.2">
      <c r="A3845" t="s">
        <v>1116</v>
      </c>
      <c r="B3845" t="s">
        <v>643</v>
      </c>
      <c r="C3845" s="107" t="s">
        <v>136</v>
      </c>
      <c r="D3845" s="107" t="s">
        <v>767</v>
      </c>
      <c r="E3845" s="108"/>
      <c r="F3845" s="109">
        <v>2</v>
      </c>
      <c r="G3845" s="108"/>
      <c r="H3845" s="109">
        <v>7</v>
      </c>
      <c r="I3845" s="69" t="str">
        <f>VLOOKUP(C3845,СПРАВОЧНИК!B:D,2,0)</f>
        <v>ЕВРОПА</v>
      </c>
      <c r="J3845" s="69" t="str">
        <f>VLOOKUP(C3845,СПРАВОЧНИК!B:D,3,0)</f>
        <v>ИНОМАРКИ</v>
      </c>
      <c r="K3845" s="69" t="str">
        <f>VLOOKUP(СВОД2023[[#This Row],[ФО]],СПРАВОЧНИК!H:P,2,0)</f>
        <v>Сибирский ФО</v>
      </c>
    </row>
    <row r="3846" spans="1:11" x14ac:dyDescent="0.2">
      <c r="A3846" t="s">
        <v>1116</v>
      </c>
      <c r="B3846" t="s">
        <v>643</v>
      </c>
      <c r="C3846" s="107" t="s">
        <v>163</v>
      </c>
      <c r="D3846" s="107" t="s">
        <v>818</v>
      </c>
      <c r="E3846" s="108"/>
      <c r="F3846" s="109"/>
      <c r="G3846" s="108">
        <v>1</v>
      </c>
      <c r="H3846" s="109"/>
      <c r="I3846" s="69" t="str">
        <f>VLOOKUP(C3846,СПРАВОЧНИК!B:D,2,0)</f>
        <v>КИТАЙ</v>
      </c>
      <c r="J3846" s="69" t="str">
        <f>VLOOKUP(C3846,СПРАВОЧНИК!B:D,3,0)</f>
        <v>ИНОМАРКИ</v>
      </c>
      <c r="K3846" s="69" t="str">
        <f>VLOOKUP(СВОД2023[[#This Row],[ФО]],СПРАВОЧНИК!H:P,2,0)</f>
        <v>Сибирский ФО</v>
      </c>
    </row>
    <row r="3847" spans="1:11" x14ac:dyDescent="0.2">
      <c r="A3847" t="s">
        <v>1116</v>
      </c>
      <c r="B3847" t="s">
        <v>643</v>
      </c>
      <c r="C3847" s="107" t="s">
        <v>192</v>
      </c>
      <c r="D3847" s="107" t="s">
        <v>819</v>
      </c>
      <c r="E3847" s="108">
        <v>2</v>
      </c>
      <c r="F3847" s="109">
        <v>2</v>
      </c>
      <c r="G3847" s="108">
        <v>3</v>
      </c>
      <c r="H3847" s="109">
        <v>14</v>
      </c>
      <c r="I3847" s="69" t="str">
        <f>VLOOKUP(C3847,СПРАВОЧНИК!B:D,2,0)</f>
        <v>ЕВРОПА</v>
      </c>
      <c r="J3847" s="69" t="str">
        <f>VLOOKUP(C3847,СПРАВОЧНИК!B:D,3,0)</f>
        <v>ИНОМАРКИ</v>
      </c>
      <c r="K3847" s="69" t="str">
        <f>VLOOKUP(СВОД2023[[#This Row],[ФО]],СПРАВОЧНИК!H:P,2,0)</f>
        <v>Сибирский ФО</v>
      </c>
    </row>
    <row r="3848" spans="1:11" x14ac:dyDescent="0.2">
      <c r="A3848" t="s">
        <v>1116</v>
      </c>
      <c r="B3848" t="s">
        <v>643</v>
      </c>
      <c r="C3848" s="107" t="s">
        <v>196</v>
      </c>
      <c r="D3848" s="107" t="s">
        <v>820</v>
      </c>
      <c r="E3848" s="108"/>
      <c r="F3848" s="109"/>
      <c r="G3848" s="108">
        <v>1</v>
      </c>
      <c r="H3848" s="109"/>
      <c r="I3848" s="69" t="str">
        <f>VLOOKUP(C3848,СПРАВОЧНИК!B:D,2,0)</f>
        <v>США</v>
      </c>
      <c r="J3848" s="69" t="str">
        <f>VLOOKUP(C3848,СПРАВОЧНИК!B:D,3,0)</f>
        <v>ИНОМАРКИ</v>
      </c>
      <c r="K3848" s="69" t="str">
        <f>VLOOKUP(СВОД2023[[#This Row],[ФО]],СПРАВОЧНИК!H:P,2,0)</f>
        <v>Сибирский ФО</v>
      </c>
    </row>
    <row r="3849" spans="1:11" x14ac:dyDescent="0.2">
      <c r="A3849" t="s">
        <v>1116</v>
      </c>
      <c r="B3849" t="s">
        <v>643</v>
      </c>
      <c r="C3849" s="107" t="s">
        <v>196</v>
      </c>
      <c r="D3849" s="107" t="s">
        <v>769</v>
      </c>
      <c r="E3849" s="108">
        <v>4</v>
      </c>
      <c r="F3849" s="109">
        <v>8</v>
      </c>
      <c r="G3849" s="108">
        <v>59</v>
      </c>
      <c r="H3849" s="109">
        <v>159</v>
      </c>
      <c r="I3849" s="69" t="str">
        <f>VLOOKUP(C3849,СПРАВОЧНИК!B:D,2,0)</f>
        <v>США</v>
      </c>
      <c r="J3849" s="69" t="str">
        <f>VLOOKUP(C3849,СПРАВОЧНИК!B:D,3,0)</f>
        <v>ИНОМАРКИ</v>
      </c>
      <c r="K3849" s="69" t="str">
        <f>VLOOKUP(СВОД2023[[#This Row],[ФО]],СПРАВОЧНИК!H:P,2,0)</f>
        <v>Сибирский ФО</v>
      </c>
    </row>
    <row r="3850" spans="1:11" x14ac:dyDescent="0.2">
      <c r="A3850" t="s">
        <v>1116</v>
      </c>
      <c r="B3850" t="s">
        <v>643</v>
      </c>
      <c r="C3850" s="107" t="s">
        <v>214</v>
      </c>
      <c r="D3850" s="107" t="s">
        <v>770</v>
      </c>
      <c r="E3850" s="108">
        <v>12</v>
      </c>
      <c r="F3850" s="109">
        <v>33</v>
      </c>
      <c r="G3850" s="108">
        <v>104</v>
      </c>
      <c r="H3850" s="109">
        <v>101</v>
      </c>
      <c r="I3850" s="69" t="str">
        <f>VLOOKUP(C3850,СПРАВОЧНИК!B:D,2,0)</f>
        <v>РОССИЯ</v>
      </c>
      <c r="J3850" s="69" t="str">
        <f>VLOOKUP(C3850,СПРАВОЧНИК!B:D,3,0)</f>
        <v>ОТЕЧЕСТВЕННЫЕ</v>
      </c>
      <c r="K3850" s="69" t="str">
        <f>VLOOKUP(СВОД2023[[#This Row],[ФО]],СПРАВОЧНИК!H:P,2,0)</f>
        <v>Сибирский ФО</v>
      </c>
    </row>
    <row r="3851" spans="1:11" x14ac:dyDescent="0.2">
      <c r="A3851" t="s">
        <v>1116</v>
      </c>
      <c r="B3851" t="s">
        <v>643</v>
      </c>
      <c r="C3851" s="107" t="s">
        <v>214</v>
      </c>
      <c r="D3851" s="107" t="s">
        <v>771</v>
      </c>
      <c r="E3851" s="108">
        <v>17</v>
      </c>
      <c r="F3851" s="109">
        <v>9</v>
      </c>
      <c r="G3851" s="108">
        <v>65</v>
      </c>
      <c r="H3851" s="109">
        <v>100</v>
      </c>
      <c r="I3851" s="69" t="str">
        <f>VLOOKUP(C3851,СПРАВОЧНИК!B:D,2,0)</f>
        <v>РОССИЯ</v>
      </c>
      <c r="J3851" s="69" t="str">
        <f>VLOOKUP(C3851,СПРАВОЧНИК!B:D,3,0)</f>
        <v>ОТЕЧЕСТВЕННЫЕ</v>
      </c>
      <c r="K3851" s="69" t="str">
        <f>VLOOKUP(СВОД2023[[#This Row],[ФО]],СПРАВОЧНИК!H:P,2,0)</f>
        <v>Сибирский ФО</v>
      </c>
    </row>
    <row r="3852" spans="1:11" x14ac:dyDescent="0.2">
      <c r="A3852" t="s">
        <v>1116</v>
      </c>
      <c r="B3852" t="s">
        <v>643</v>
      </c>
      <c r="C3852" s="107" t="s">
        <v>214</v>
      </c>
      <c r="D3852" s="107" t="s">
        <v>772</v>
      </c>
      <c r="E3852" s="108">
        <v>5</v>
      </c>
      <c r="F3852" s="109">
        <v>1</v>
      </c>
      <c r="G3852" s="108">
        <v>21</v>
      </c>
      <c r="H3852" s="109">
        <v>25</v>
      </c>
      <c r="I3852" s="69" t="str">
        <f>VLOOKUP(C3852,СПРАВОЧНИК!B:D,2,0)</f>
        <v>РОССИЯ</v>
      </c>
      <c r="J3852" s="69" t="str">
        <f>VLOOKUP(C3852,СПРАВОЧНИК!B:D,3,0)</f>
        <v>ОТЕЧЕСТВЕННЫЕ</v>
      </c>
      <c r="K3852" s="69" t="str">
        <f>VLOOKUP(СВОД2023[[#This Row],[ФО]],СПРАВОЧНИК!H:P,2,0)</f>
        <v>Сибирский ФО</v>
      </c>
    </row>
    <row r="3853" spans="1:11" x14ac:dyDescent="0.2">
      <c r="A3853" t="s">
        <v>1116</v>
      </c>
      <c r="B3853" t="s">
        <v>643</v>
      </c>
      <c r="C3853" s="107" t="s">
        <v>214</v>
      </c>
      <c r="D3853" s="107" t="s">
        <v>773</v>
      </c>
      <c r="E3853" s="108">
        <v>30</v>
      </c>
      <c r="F3853" s="109">
        <v>77</v>
      </c>
      <c r="G3853" s="108">
        <v>173</v>
      </c>
      <c r="H3853" s="109">
        <v>290</v>
      </c>
      <c r="I3853" s="69" t="str">
        <f>VLOOKUP(C3853,СПРАВОЧНИК!B:D,2,0)</f>
        <v>РОССИЯ</v>
      </c>
      <c r="J3853" s="69" t="str">
        <f>VLOOKUP(C3853,СПРАВОЧНИК!B:D,3,0)</f>
        <v>ОТЕЧЕСТВЕННЫЕ</v>
      </c>
      <c r="K3853" s="69" t="str">
        <f>VLOOKUP(СВОД2023[[#This Row],[ФО]],СПРАВОЧНИК!H:P,2,0)</f>
        <v>Сибирский ФО</v>
      </c>
    </row>
    <row r="3854" spans="1:11" x14ac:dyDescent="0.2">
      <c r="A3854" t="s">
        <v>1116</v>
      </c>
      <c r="B3854" t="s">
        <v>643</v>
      </c>
      <c r="C3854" s="107" t="s">
        <v>214</v>
      </c>
      <c r="D3854" s="107" t="s">
        <v>774</v>
      </c>
      <c r="E3854" s="108">
        <v>29</v>
      </c>
      <c r="F3854" s="109">
        <v>4</v>
      </c>
      <c r="G3854" s="108">
        <v>197</v>
      </c>
      <c r="H3854" s="109">
        <v>57</v>
      </c>
      <c r="I3854" s="69" t="str">
        <f>VLOOKUP(C3854,СПРАВОЧНИК!B:D,2,0)</f>
        <v>РОССИЯ</v>
      </c>
      <c r="J3854" s="69" t="str">
        <f>VLOOKUP(C3854,СПРАВОЧНИК!B:D,3,0)</f>
        <v>ОТЕЧЕСТВЕННЫЕ</v>
      </c>
      <c r="K3854" s="69" t="str">
        <f>VLOOKUP(СВОД2023[[#This Row],[ФО]],СПРАВОЧНИК!H:P,2,0)</f>
        <v>Сибирский ФО</v>
      </c>
    </row>
    <row r="3855" spans="1:11" x14ac:dyDescent="0.2">
      <c r="A3855" t="s">
        <v>1116</v>
      </c>
      <c r="B3855" t="s">
        <v>643</v>
      </c>
      <c r="C3855" s="107" t="s">
        <v>214</v>
      </c>
      <c r="D3855" s="107" t="s">
        <v>775</v>
      </c>
      <c r="E3855" s="108">
        <v>24</v>
      </c>
      <c r="F3855" s="109">
        <v>18</v>
      </c>
      <c r="G3855" s="108">
        <v>125</v>
      </c>
      <c r="H3855" s="109">
        <v>176</v>
      </c>
      <c r="I3855" s="69" t="str">
        <f>VLOOKUP(C3855,СПРАВОЧНИК!B:D,2,0)</f>
        <v>РОССИЯ</v>
      </c>
      <c r="J3855" s="69" t="str">
        <f>VLOOKUP(C3855,СПРАВОЧНИК!B:D,3,0)</f>
        <v>ОТЕЧЕСТВЕННЫЕ</v>
      </c>
      <c r="K3855" s="69" t="str">
        <f>VLOOKUP(СВОД2023[[#This Row],[ФО]],СПРАВОЧНИК!H:P,2,0)</f>
        <v>Сибирский ФО</v>
      </c>
    </row>
    <row r="3856" spans="1:11" x14ac:dyDescent="0.2">
      <c r="A3856" t="s">
        <v>1116</v>
      </c>
      <c r="B3856" t="s">
        <v>643</v>
      </c>
      <c r="C3856" s="107" t="s">
        <v>214</v>
      </c>
      <c r="D3856" s="107" t="s">
        <v>776</v>
      </c>
      <c r="E3856" s="108">
        <v>98</v>
      </c>
      <c r="F3856" s="109">
        <v>55</v>
      </c>
      <c r="G3856" s="108">
        <v>717</v>
      </c>
      <c r="H3856" s="109">
        <v>598</v>
      </c>
      <c r="I3856" s="69" t="str">
        <f>VLOOKUP(C3856,СПРАВОЧНИК!B:D,2,0)</f>
        <v>РОССИЯ</v>
      </c>
      <c r="J3856" s="69" t="str">
        <f>VLOOKUP(C3856,СПРАВОЧНИК!B:D,3,0)</f>
        <v>ОТЕЧЕСТВЕННЫЕ</v>
      </c>
      <c r="K3856" s="69" t="str">
        <f>VLOOKUP(СВОД2023[[#This Row],[ФО]],СПРАВОЧНИК!H:P,2,0)</f>
        <v>Сибирский ФО</v>
      </c>
    </row>
    <row r="3857" spans="1:11" x14ac:dyDescent="0.2">
      <c r="A3857" t="s">
        <v>1116</v>
      </c>
      <c r="B3857" t="s">
        <v>643</v>
      </c>
      <c r="C3857" s="107" t="s">
        <v>214</v>
      </c>
      <c r="D3857" s="107" t="s">
        <v>777</v>
      </c>
      <c r="E3857" s="108"/>
      <c r="F3857" s="109"/>
      <c r="G3857" s="108">
        <v>1</v>
      </c>
      <c r="H3857" s="109"/>
      <c r="I3857" s="69" t="str">
        <f>VLOOKUP(C3857,СПРАВОЧНИК!B:D,2,0)</f>
        <v>РОССИЯ</v>
      </c>
      <c r="J3857" s="69" t="str">
        <f>VLOOKUP(C3857,СПРАВОЧНИК!B:D,3,0)</f>
        <v>ОТЕЧЕСТВЕННЫЕ</v>
      </c>
      <c r="K3857" s="69" t="str">
        <f>VLOOKUP(СВОД2023[[#This Row],[ФО]],СПРАВОЧНИК!H:P,2,0)</f>
        <v>Сибирский ФО</v>
      </c>
    </row>
    <row r="3858" spans="1:11" x14ac:dyDescent="0.2">
      <c r="A3858" t="s">
        <v>1116</v>
      </c>
      <c r="B3858" t="s">
        <v>643</v>
      </c>
      <c r="C3858" s="107" t="s">
        <v>214</v>
      </c>
      <c r="D3858" s="107" t="s">
        <v>778</v>
      </c>
      <c r="E3858" s="108"/>
      <c r="F3858" s="109"/>
      <c r="G3858" s="108">
        <v>5</v>
      </c>
      <c r="H3858" s="109"/>
      <c r="I3858" s="69" t="str">
        <f>VLOOKUP(C3858,СПРАВОЧНИК!B:D,2,0)</f>
        <v>РОССИЯ</v>
      </c>
      <c r="J3858" s="69" t="str">
        <f>VLOOKUP(C3858,СПРАВОЧНИК!B:D,3,0)</f>
        <v>ОТЕЧЕСТВЕННЫЕ</v>
      </c>
      <c r="K3858" s="69" t="str">
        <f>VLOOKUP(СВОД2023[[#This Row],[ФО]],СПРАВОЧНИК!H:P,2,0)</f>
        <v>Сибирский ФО</v>
      </c>
    </row>
    <row r="3859" spans="1:11" x14ac:dyDescent="0.2">
      <c r="A3859" t="s">
        <v>1116</v>
      </c>
      <c r="B3859" t="s">
        <v>643</v>
      </c>
      <c r="C3859" s="107" t="s">
        <v>280</v>
      </c>
      <c r="D3859" s="107" t="s">
        <v>779</v>
      </c>
      <c r="E3859" s="108"/>
      <c r="F3859" s="109">
        <v>1</v>
      </c>
      <c r="G3859" s="108"/>
      <c r="H3859" s="109">
        <v>3</v>
      </c>
      <c r="I3859" s="69" t="str">
        <f>VLOOKUP(C3859,СПРАВОЧНИК!B:D,2,0)</f>
        <v>КОРЕЯ</v>
      </c>
      <c r="J3859" s="69" t="str">
        <f>VLOOKUP(C3859,СПРАВОЧНИК!B:D,3,0)</f>
        <v>ИНОМАРКИ</v>
      </c>
      <c r="K3859" s="69" t="str">
        <f>VLOOKUP(СВОД2023[[#This Row],[ФО]],СПРАВОЧНИК!H:P,2,0)</f>
        <v>Сибирский ФО</v>
      </c>
    </row>
    <row r="3860" spans="1:11" x14ac:dyDescent="0.2">
      <c r="A3860" t="s">
        <v>1116</v>
      </c>
      <c r="B3860" t="s">
        <v>643</v>
      </c>
      <c r="C3860" s="107" t="s">
        <v>280</v>
      </c>
      <c r="D3860" s="107" t="s">
        <v>780</v>
      </c>
      <c r="E3860" s="108"/>
      <c r="F3860" s="109"/>
      <c r="G3860" s="108">
        <v>1</v>
      </c>
      <c r="H3860" s="109">
        <v>13</v>
      </c>
      <c r="I3860" s="69" t="str">
        <f>VLOOKUP(C3860,СПРАВОЧНИК!B:D,2,0)</f>
        <v>КОРЕЯ</v>
      </c>
      <c r="J3860" s="69" t="str">
        <f>VLOOKUP(C3860,СПРАВОЧНИК!B:D,3,0)</f>
        <v>ИНОМАРКИ</v>
      </c>
      <c r="K3860" s="69" t="str">
        <f>VLOOKUP(СВОД2023[[#This Row],[ФО]],СПРАВОЧНИК!H:P,2,0)</f>
        <v>Сибирский ФО</v>
      </c>
    </row>
    <row r="3861" spans="1:11" x14ac:dyDescent="0.2">
      <c r="A3861" t="s">
        <v>1116</v>
      </c>
      <c r="B3861" t="s">
        <v>643</v>
      </c>
      <c r="C3861" s="107" t="s">
        <v>280</v>
      </c>
      <c r="D3861" s="107" t="s">
        <v>781</v>
      </c>
      <c r="E3861" s="108">
        <v>1</v>
      </c>
      <c r="F3861" s="109"/>
      <c r="G3861" s="108">
        <v>7</v>
      </c>
      <c r="H3861" s="109">
        <v>3</v>
      </c>
      <c r="I3861" s="69" t="str">
        <f>VLOOKUP(C3861,СПРАВОЧНИК!B:D,2,0)</f>
        <v>КОРЕЯ</v>
      </c>
      <c r="J3861" s="69" t="str">
        <f>VLOOKUP(C3861,СПРАВОЧНИК!B:D,3,0)</f>
        <v>ИНОМАРКИ</v>
      </c>
      <c r="K3861" s="69" t="str">
        <f>VLOOKUP(СВОД2023[[#This Row],[ФО]],СПРАВОЧНИК!H:P,2,0)</f>
        <v>Сибирский ФО</v>
      </c>
    </row>
    <row r="3862" spans="1:11" x14ac:dyDescent="0.2">
      <c r="A3862" t="s">
        <v>1116</v>
      </c>
      <c r="B3862" t="s">
        <v>643</v>
      </c>
      <c r="C3862" s="107" t="s">
        <v>782</v>
      </c>
      <c r="D3862" s="107" t="s">
        <v>783</v>
      </c>
      <c r="E3862" s="108"/>
      <c r="F3862" s="109">
        <v>1</v>
      </c>
      <c r="G3862" s="108"/>
      <c r="H3862" s="109">
        <v>6</v>
      </c>
      <c r="I3862" s="69" t="str">
        <f>VLOOKUP(C3862,СПРАВОЧНИК!B:D,2,0)</f>
        <v>ЕВРОПА</v>
      </c>
      <c r="J3862" s="69" t="str">
        <f>VLOOKUP(C3862,СПРАВОЧНИК!B:D,3,0)</f>
        <v>ИНОМАРКИ</v>
      </c>
      <c r="K3862" s="69" t="str">
        <f>VLOOKUP(СВОД2023[[#This Row],[ФО]],СПРАВОЧНИК!H:P,2,0)</f>
        <v>Сибирский ФО</v>
      </c>
    </row>
    <row r="3863" spans="1:11" x14ac:dyDescent="0.2">
      <c r="A3863" t="s">
        <v>1116</v>
      </c>
      <c r="B3863" t="s">
        <v>643</v>
      </c>
      <c r="C3863" s="107" t="s">
        <v>302</v>
      </c>
      <c r="D3863" s="107" t="s">
        <v>784</v>
      </c>
      <c r="E3863" s="108">
        <v>11</v>
      </c>
      <c r="F3863" s="109"/>
      <c r="G3863" s="108">
        <v>18</v>
      </c>
      <c r="H3863" s="109"/>
      <c r="I3863" s="69" t="str">
        <f>VLOOKUP(C3863,СПРАВОЧНИК!B:D,2,0)</f>
        <v>КИТАЙ</v>
      </c>
      <c r="J3863" s="69" t="str">
        <f>VLOOKUP(C3863,СПРАВОЧНИК!B:D,3,0)</f>
        <v>ИНОМАРКИ</v>
      </c>
      <c r="K3863" s="69" t="str">
        <f>VLOOKUP(СВОД2023[[#This Row],[ФО]],СПРАВОЧНИК!H:P,2,0)</f>
        <v>Сибирский ФО</v>
      </c>
    </row>
    <row r="3864" spans="1:11" x14ac:dyDescent="0.2">
      <c r="A3864" t="s">
        <v>1116</v>
      </c>
      <c r="B3864" t="s">
        <v>643</v>
      </c>
      <c r="C3864" s="107" t="s">
        <v>331</v>
      </c>
      <c r="D3864" s="107" t="s">
        <v>830</v>
      </c>
      <c r="E3864" s="108">
        <v>1</v>
      </c>
      <c r="F3864" s="109"/>
      <c r="G3864" s="108">
        <v>1</v>
      </c>
      <c r="H3864" s="109"/>
      <c r="I3864" s="69" t="str">
        <f>VLOOKUP(C3864,СПРАВОЧНИК!B:D,2,0)</f>
        <v>КОРЕЯ</v>
      </c>
      <c r="J3864" s="69" t="str">
        <f>VLOOKUP(C3864,СПРАВОЧНИК!B:D,3,0)</f>
        <v>ИНОМАРКИ</v>
      </c>
      <c r="K3864" s="69" t="str">
        <f>VLOOKUP(СВОД2023[[#This Row],[ФО]],СПРАВОЧНИК!H:P,2,0)</f>
        <v>Сибирский ФО</v>
      </c>
    </row>
    <row r="3865" spans="1:11" x14ac:dyDescent="0.2">
      <c r="A3865" t="s">
        <v>1116</v>
      </c>
      <c r="B3865" t="s">
        <v>643</v>
      </c>
      <c r="C3865" s="107" t="s">
        <v>331</v>
      </c>
      <c r="D3865" s="107" t="s">
        <v>785</v>
      </c>
      <c r="E3865" s="108">
        <v>5</v>
      </c>
      <c r="F3865" s="109">
        <v>2</v>
      </c>
      <c r="G3865" s="108">
        <v>20</v>
      </c>
      <c r="H3865" s="109">
        <v>13</v>
      </c>
      <c r="I3865" s="69" t="str">
        <f>VLOOKUP(C3865,СПРАВОЧНИК!B:D,2,0)</f>
        <v>КОРЕЯ</v>
      </c>
      <c r="J3865" s="69" t="str">
        <f>VLOOKUP(C3865,СПРАВОЧНИК!B:D,3,0)</f>
        <v>ИНОМАРКИ</v>
      </c>
      <c r="K3865" s="69" t="str">
        <f>VLOOKUP(СВОД2023[[#This Row],[ФО]],СПРАВОЧНИК!H:P,2,0)</f>
        <v>Сибирский ФО</v>
      </c>
    </row>
    <row r="3866" spans="1:11" x14ac:dyDescent="0.2">
      <c r="A3866" t="s">
        <v>1116</v>
      </c>
      <c r="B3866" t="s">
        <v>643</v>
      </c>
      <c r="C3866" s="107" t="s">
        <v>343</v>
      </c>
      <c r="D3866" s="107" t="s">
        <v>839</v>
      </c>
      <c r="E3866" s="108"/>
      <c r="F3866" s="109"/>
      <c r="G3866" s="108"/>
      <c r="H3866" s="109">
        <v>3</v>
      </c>
      <c r="I3866" s="69" t="str">
        <f>VLOOKUP(C3866,СПРАВОЧНИК!B:D,2,0)</f>
        <v>РОССИЯ</v>
      </c>
      <c r="J3866" s="69" t="str">
        <f>VLOOKUP(C3866,СПРАВОЧНИК!B:D,3,0)</f>
        <v>ОТЕЧЕСТВЕННЫЕ</v>
      </c>
      <c r="K3866" s="69" t="str">
        <f>VLOOKUP(СВОД2023[[#This Row],[ФО]],СПРАВОЧНИК!H:P,2,0)</f>
        <v>Сибирский ФО</v>
      </c>
    </row>
    <row r="3867" spans="1:11" x14ac:dyDescent="0.2">
      <c r="A3867" t="s">
        <v>1116</v>
      </c>
      <c r="B3867" t="s">
        <v>643</v>
      </c>
      <c r="C3867" s="107" t="s">
        <v>343</v>
      </c>
      <c r="D3867" s="107" t="s">
        <v>786</v>
      </c>
      <c r="E3867" s="108">
        <v>1</v>
      </c>
      <c r="F3867" s="109">
        <v>1</v>
      </c>
      <c r="G3867" s="108">
        <v>5</v>
      </c>
      <c r="H3867" s="109">
        <v>4</v>
      </c>
      <c r="I3867" s="69" t="str">
        <f>VLOOKUP(C3867,СПРАВОЧНИК!B:D,2,0)</f>
        <v>РОССИЯ</v>
      </c>
      <c r="J3867" s="69" t="str">
        <f>VLOOKUP(C3867,СПРАВОЧНИК!B:D,3,0)</f>
        <v>ОТЕЧЕСТВЕННЫЕ</v>
      </c>
      <c r="K3867" s="69" t="str">
        <f>VLOOKUP(СВОД2023[[#This Row],[ФО]],СПРАВОЧНИК!H:P,2,0)</f>
        <v>Сибирский ФО</v>
      </c>
    </row>
    <row r="3868" spans="1:11" x14ac:dyDescent="0.2">
      <c r="A3868" t="s">
        <v>1116</v>
      </c>
      <c r="B3868" t="s">
        <v>643</v>
      </c>
      <c r="C3868" s="107" t="s">
        <v>343</v>
      </c>
      <c r="D3868" s="107" t="s">
        <v>787</v>
      </c>
      <c r="E3868" s="108">
        <v>11</v>
      </c>
      <c r="F3868" s="109">
        <v>7</v>
      </c>
      <c r="G3868" s="108">
        <v>40</v>
      </c>
      <c r="H3868" s="109">
        <v>32</v>
      </c>
      <c r="I3868" s="69" t="str">
        <f>VLOOKUP(C3868,СПРАВОЧНИК!B:D,2,0)</f>
        <v>РОССИЯ</v>
      </c>
      <c r="J3868" s="69" t="str">
        <f>VLOOKUP(C3868,СПРАВОЧНИК!B:D,3,0)</f>
        <v>ОТЕЧЕСТВЕННЫЕ</v>
      </c>
      <c r="K3868" s="69" t="str">
        <f>VLOOKUP(СВОД2023[[#This Row],[ФО]],СПРАВОЧНИК!H:P,2,0)</f>
        <v>Сибирский ФО</v>
      </c>
    </row>
    <row r="3869" spans="1:11" x14ac:dyDescent="0.2">
      <c r="A3869" t="s">
        <v>1116</v>
      </c>
      <c r="B3869" t="s">
        <v>643</v>
      </c>
      <c r="C3869" s="107" t="s">
        <v>343</v>
      </c>
      <c r="D3869" s="107" t="s">
        <v>788</v>
      </c>
      <c r="E3869" s="108">
        <v>4</v>
      </c>
      <c r="F3869" s="109">
        <v>8</v>
      </c>
      <c r="G3869" s="108">
        <v>25</v>
      </c>
      <c r="H3869" s="109">
        <v>110</v>
      </c>
      <c r="I3869" s="69" t="str">
        <f>VLOOKUP(C3869,СПРАВОЧНИК!B:D,2,0)</f>
        <v>РОССИЯ</v>
      </c>
      <c r="J3869" s="69" t="str">
        <f>VLOOKUP(C3869,СПРАВОЧНИК!B:D,3,0)</f>
        <v>ОТЕЧЕСТВЕННЫЕ</v>
      </c>
      <c r="K3869" s="69" t="str">
        <f>VLOOKUP(СВОД2023[[#This Row],[ФО]],СПРАВОЧНИК!H:P,2,0)</f>
        <v>Сибирский ФО</v>
      </c>
    </row>
    <row r="3870" spans="1:11" x14ac:dyDescent="0.2">
      <c r="A3870" t="s">
        <v>1116</v>
      </c>
      <c r="B3870" t="s">
        <v>643</v>
      </c>
      <c r="C3870" s="107" t="s">
        <v>411</v>
      </c>
      <c r="D3870" s="107" t="s">
        <v>823</v>
      </c>
      <c r="E3870" s="108"/>
      <c r="F3870" s="109"/>
      <c r="G3870" s="108"/>
      <c r="H3870" s="109">
        <v>1</v>
      </c>
      <c r="I3870" s="69" t="str">
        <f>VLOOKUP(C3870,СПРАВОЧНИК!B:D,2,0)</f>
        <v>ЕВРОПА</v>
      </c>
      <c r="J3870" s="69" t="str">
        <f>VLOOKUP(C3870,СПРАВОЧНИК!B:D,3,0)</f>
        <v>ИНОМАРКИ</v>
      </c>
      <c r="K3870" s="69" t="str">
        <f>VLOOKUP(СВОД2023[[#This Row],[ФО]],СПРАВОЧНИК!H:P,2,0)</f>
        <v>Сибирский ФО</v>
      </c>
    </row>
    <row r="3871" spans="1:11" x14ac:dyDescent="0.2">
      <c r="A3871" t="s">
        <v>1116</v>
      </c>
      <c r="B3871" t="s">
        <v>643</v>
      </c>
      <c r="C3871" s="107" t="s">
        <v>411</v>
      </c>
      <c r="D3871" s="107" t="s">
        <v>789</v>
      </c>
      <c r="E3871" s="108"/>
      <c r="F3871" s="109">
        <v>2</v>
      </c>
      <c r="G3871" s="108">
        <v>1</v>
      </c>
      <c r="H3871" s="109">
        <v>20</v>
      </c>
      <c r="I3871" s="69" t="str">
        <f>VLOOKUP(C3871,СПРАВОЧНИК!B:D,2,0)</f>
        <v>ЕВРОПА</v>
      </c>
      <c r="J3871" s="69" t="str">
        <f>VLOOKUP(C3871,СПРАВОЧНИК!B:D,3,0)</f>
        <v>ИНОМАРКИ</v>
      </c>
      <c r="K3871" s="69" t="str">
        <f>VLOOKUP(СВОД2023[[#This Row],[ФО]],СПРАВОЧНИК!H:P,2,0)</f>
        <v>Сибирский ФО</v>
      </c>
    </row>
    <row r="3872" spans="1:11" x14ac:dyDescent="0.2">
      <c r="A3872" t="s">
        <v>1116</v>
      </c>
      <c r="B3872" t="s">
        <v>643</v>
      </c>
      <c r="C3872" s="107" t="s">
        <v>411</v>
      </c>
      <c r="D3872" s="107" t="s">
        <v>791</v>
      </c>
      <c r="E3872" s="108"/>
      <c r="F3872" s="109"/>
      <c r="G3872" s="108">
        <v>2</v>
      </c>
      <c r="H3872" s="109"/>
      <c r="I3872" s="69" t="str">
        <f>VLOOKUP(C3872,СПРАВОЧНИК!B:D,2,0)</f>
        <v>ЕВРОПА</v>
      </c>
      <c r="J3872" s="69" t="str">
        <f>VLOOKUP(C3872,СПРАВОЧНИК!B:D,3,0)</f>
        <v>ИНОМАРКИ</v>
      </c>
      <c r="K3872" s="69" t="str">
        <f>VLOOKUP(СВОД2023[[#This Row],[ФО]],СПРАВОЧНИК!H:P,2,0)</f>
        <v>Сибирский ФО</v>
      </c>
    </row>
    <row r="3873" spans="1:11" x14ac:dyDescent="0.2">
      <c r="A3873" t="s">
        <v>1116</v>
      </c>
      <c r="B3873" t="s">
        <v>643</v>
      </c>
      <c r="C3873" s="107" t="s">
        <v>439</v>
      </c>
      <c r="D3873" s="107" t="s">
        <v>792</v>
      </c>
      <c r="E3873" s="108">
        <v>1</v>
      </c>
      <c r="F3873" s="109"/>
      <c r="G3873" s="108">
        <v>3</v>
      </c>
      <c r="H3873" s="109">
        <v>2</v>
      </c>
      <c r="I3873" s="69" t="str">
        <f>VLOOKUP(C3873,СПРАВОЧНИК!B:D,2,0)</f>
        <v>ЯПОНИЯ</v>
      </c>
      <c r="J3873" s="69" t="str">
        <f>VLOOKUP(C3873,СПРАВОЧНИК!B:D,3,0)</f>
        <v>ИНОМАРКИ</v>
      </c>
      <c r="K3873" s="69" t="str">
        <f>VLOOKUP(СВОД2023[[#This Row],[ФО]],СПРАВОЧНИК!H:P,2,0)</f>
        <v>Сибирский ФО</v>
      </c>
    </row>
    <row r="3874" spans="1:11" x14ac:dyDescent="0.2">
      <c r="A3874" t="s">
        <v>1116</v>
      </c>
      <c r="B3874" t="s">
        <v>643</v>
      </c>
      <c r="C3874" s="107" t="s">
        <v>456</v>
      </c>
      <c r="D3874" s="107" t="s">
        <v>840</v>
      </c>
      <c r="E3874" s="108"/>
      <c r="F3874" s="109"/>
      <c r="G3874" s="108"/>
      <c r="H3874" s="109">
        <v>1</v>
      </c>
      <c r="I3874" s="69" t="str">
        <f>VLOOKUP(C3874,СПРАВОЧНИК!B:D,2,0)</f>
        <v>ЯПОНИЯ</v>
      </c>
      <c r="J3874" s="69" t="str">
        <f>VLOOKUP(C3874,СПРАВОЧНИК!B:D,3,0)</f>
        <v>ИНОМАРКИ</v>
      </c>
      <c r="K3874" s="69" t="str">
        <f>VLOOKUP(СВОД2023[[#This Row],[ФО]],СПРАВОЧНИК!H:P,2,0)</f>
        <v>Сибирский ФО</v>
      </c>
    </row>
    <row r="3875" spans="1:11" x14ac:dyDescent="0.2">
      <c r="A3875" t="s">
        <v>1116</v>
      </c>
      <c r="B3875" t="s">
        <v>643</v>
      </c>
      <c r="C3875" s="107" t="s">
        <v>456</v>
      </c>
      <c r="D3875" s="107" t="s">
        <v>795</v>
      </c>
      <c r="E3875" s="108"/>
      <c r="F3875" s="109">
        <v>1</v>
      </c>
      <c r="G3875" s="108"/>
      <c r="H3875" s="109">
        <v>2</v>
      </c>
      <c r="I3875" s="69" t="str">
        <f>VLOOKUP(C3875,СПРАВОЧНИК!B:D,2,0)</f>
        <v>ЯПОНИЯ</v>
      </c>
      <c r="J3875" s="69" t="str">
        <f>VLOOKUP(C3875,СПРАВОЧНИК!B:D,3,0)</f>
        <v>ИНОМАРКИ</v>
      </c>
      <c r="K3875" s="69" t="str">
        <f>VLOOKUP(СВОД2023[[#This Row],[ФО]],СПРАВОЧНИК!H:P,2,0)</f>
        <v>Сибирский ФО</v>
      </c>
    </row>
    <row r="3876" spans="1:11" x14ac:dyDescent="0.2">
      <c r="A3876" t="s">
        <v>1116</v>
      </c>
      <c r="B3876" t="s">
        <v>643</v>
      </c>
      <c r="C3876" s="107" t="s">
        <v>477</v>
      </c>
      <c r="D3876" s="107" t="s">
        <v>825</v>
      </c>
      <c r="E3876" s="108"/>
      <c r="F3876" s="109"/>
      <c r="G3876" s="108">
        <v>1</v>
      </c>
      <c r="H3876" s="109"/>
      <c r="I3876" s="69" t="str">
        <f>VLOOKUP(C3876,СПРАВОЧНИК!B:D,2,0)</f>
        <v>ЕВРОПА</v>
      </c>
      <c r="J3876" s="69" t="str">
        <f>VLOOKUP(C3876,СПРАВОЧНИК!B:D,3,0)</f>
        <v>ИНОМАРКИ</v>
      </c>
      <c r="K3876" s="69" t="str">
        <f>VLOOKUP(СВОД2023[[#This Row],[ФО]],СПРАВОЧНИК!H:P,2,0)</f>
        <v>Сибирский ФО</v>
      </c>
    </row>
    <row r="3877" spans="1:11" x14ac:dyDescent="0.2">
      <c r="A3877" t="s">
        <v>1116</v>
      </c>
      <c r="B3877" t="s">
        <v>643</v>
      </c>
      <c r="C3877" s="107" t="s">
        <v>485</v>
      </c>
      <c r="D3877" s="107" t="s">
        <v>826</v>
      </c>
      <c r="E3877" s="108"/>
      <c r="F3877" s="109"/>
      <c r="G3877" s="108">
        <v>1</v>
      </c>
      <c r="H3877" s="109">
        <v>5</v>
      </c>
      <c r="I3877" s="69" t="str">
        <f>VLOOKUP(C3877,СПРАВОЧНИК!B:D,2,0)</f>
        <v>ЕВРОПА</v>
      </c>
      <c r="J3877" s="69" t="str">
        <f>VLOOKUP(C3877,СПРАВОЧНИК!B:D,3,0)</f>
        <v>ИНОМАРКИ</v>
      </c>
      <c r="K3877" s="69" t="str">
        <f>VLOOKUP(СВОД2023[[#This Row],[ФО]],СПРАВОЧНИК!H:P,2,0)</f>
        <v>Сибирский ФО</v>
      </c>
    </row>
    <row r="3878" spans="1:11" x14ac:dyDescent="0.2">
      <c r="A3878" t="s">
        <v>1116</v>
      </c>
      <c r="B3878" t="s">
        <v>643</v>
      </c>
      <c r="C3878" s="107" t="s">
        <v>485</v>
      </c>
      <c r="D3878" s="107" t="s">
        <v>797</v>
      </c>
      <c r="E3878" s="108"/>
      <c r="F3878" s="109">
        <v>2</v>
      </c>
      <c r="G3878" s="108"/>
      <c r="H3878" s="109">
        <v>9</v>
      </c>
      <c r="I3878" s="69" t="str">
        <f>VLOOKUP(C3878,СПРАВОЧНИК!B:D,2,0)</f>
        <v>ЕВРОПА</v>
      </c>
      <c r="J3878" s="69" t="str">
        <f>VLOOKUP(C3878,СПРАВОЧНИК!B:D,3,0)</f>
        <v>ИНОМАРКИ</v>
      </c>
      <c r="K3878" s="69" t="str">
        <f>VLOOKUP(СВОД2023[[#This Row],[ФО]],СПРАВОЧНИК!H:P,2,0)</f>
        <v>Сибирский ФО</v>
      </c>
    </row>
    <row r="3879" spans="1:11" x14ac:dyDescent="0.2">
      <c r="A3879" t="s">
        <v>1116</v>
      </c>
      <c r="B3879" t="s">
        <v>643</v>
      </c>
      <c r="C3879" s="107" t="s">
        <v>485</v>
      </c>
      <c r="D3879" s="107" t="s">
        <v>798</v>
      </c>
      <c r="E3879" s="108"/>
      <c r="F3879" s="109">
        <v>2</v>
      </c>
      <c r="G3879" s="108">
        <v>3</v>
      </c>
      <c r="H3879" s="109">
        <v>5</v>
      </c>
      <c r="I3879" s="69" t="str">
        <f>VLOOKUP(C3879,СПРАВОЧНИК!B:D,2,0)</f>
        <v>ЕВРОПА</v>
      </c>
      <c r="J3879" s="69" t="str">
        <f>VLOOKUP(C3879,СПРАВОЧНИК!B:D,3,0)</f>
        <v>ИНОМАРКИ</v>
      </c>
      <c r="K3879" s="69" t="str">
        <f>VLOOKUP(СВОД2023[[#This Row],[ФО]],СПРАВОЧНИК!H:P,2,0)</f>
        <v>Сибирский ФО</v>
      </c>
    </row>
    <row r="3880" spans="1:11" x14ac:dyDescent="0.2">
      <c r="A3880" t="s">
        <v>1116</v>
      </c>
      <c r="B3880" t="s">
        <v>643</v>
      </c>
      <c r="C3880" s="107" t="s">
        <v>485</v>
      </c>
      <c r="D3880" s="107" t="s">
        <v>799</v>
      </c>
      <c r="E3880" s="108"/>
      <c r="F3880" s="109">
        <v>2</v>
      </c>
      <c r="G3880" s="108"/>
      <c r="H3880" s="109">
        <v>20</v>
      </c>
      <c r="I3880" s="69" t="str">
        <f>VLOOKUP(C3880,СПРАВОЧНИК!B:D,2,0)</f>
        <v>ЕВРОПА</v>
      </c>
      <c r="J3880" s="69" t="str">
        <f>VLOOKUP(C3880,СПРАВОЧНИК!B:D,3,0)</f>
        <v>ИНОМАРКИ</v>
      </c>
      <c r="K3880" s="69" t="str">
        <f>VLOOKUP(СВОД2023[[#This Row],[ФО]],СПРАВОЧНИК!H:P,2,0)</f>
        <v>Сибирский ФО</v>
      </c>
    </row>
    <row r="3881" spans="1:11" x14ac:dyDescent="0.2">
      <c r="A3881" t="s">
        <v>1116</v>
      </c>
      <c r="B3881" t="s">
        <v>643</v>
      </c>
      <c r="C3881" s="107" t="s">
        <v>504</v>
      </c>
      <c r="D3881" s="107" t="s">
        <v>800</v>
      </c>
      <c r="E3881" s="108"/>
      <c r="F3881" s="109"/>
      <c r="G3881" s="108"/>
      <c r="H3881" s="109">
        <v>1</v>
      </c>
      <c r="I3881" s="69" t="str">
        <f>VLOOKUP(C3881,СПРАВОЧНИК!B:D,2,0)</f>
        <v>ЕВРОПА</v>
      </c>
      <c r="J3881" s="69" t="str">
        <f>VLOOKUP(C3881,СПРАВОЧНИК!B:D,3,0)</f>
        <v>ИНОМАРКИ</v>
      </c>
      <c r="K3881" s="69" t="str">
        <f>VLOOKUP(СВОД2023[[#This Row],[ФО]],СПРАВОЧНИК!H:P,2,0)</f>
        <v>Сибирский ФО</v>
      </c>
    </row>
    <row r="3882" spans="1:11" x14ac:dyDescent="0.2">
      <c r="A3882" t="s">
        <v>1116</v>
      </c>
      <c r="B3882" t="s">
        <v>643</v>
      </c>
      <c r="C3882" s="107" t="s">
        <v>801</v>
      </c>
      <c r="D3882" s="107" t="s">
        <v>827</v>
      </c>
      <c r="E3882" s="108">
        <v>3</v>
      </c>
      <c r="F3882" s="109"/>
      <c r="G3882" s="108">
        <v>9</v>
      </c>
      <c r="H3882" s="109"/>
      <c r="I3882" s="69" t="str">
        <f>VLOOKUP(C3882,СПРАВОЧНИК!B:D,2,0)</f>
        <v>РОССИЯ</v>
      </c>
      <c r="J3882" s="69" t="str">
        <f>VLOOKUP(C3882,СПРАВОЧНИК!B:D,3,0)</f>
        <v>ОТЕЧЕСТВЕННЫЕ</v>
      </c>
      <c r="K3882" s="69" t="str">
        <f>VLOOKUP(СВОД2023[[#This Row],[ФО]],СПРАВОЧНИК!H:P,2,0)</f>
        <v>Сибирский ФО</v>
      </c>
    </row>
    <row r="3883" spans="1:11" x14ac:dyDescent="0.2">
      <c r="A3883" t="s">
        <v>1116</v>
      </c>
      <c r="B3883" t="s">
        <v>643</v>
      </c>
      <c r="C3883" s="107" t="s">
        <v>801</v>
      </c>
      <c r="D3883" s="107" t="s">
        <v>802</v>
      </c>
      <c r="E3883" s="108">
        <v>4</v>
      </c>
      <c r="F3883" s="109"/>
      <c r="G3883" s="108">
        <v>32</v>
      </c>
      <c r="H3883" s="109"/>
      <c r="I3883" s="69" t="str">
        <f>VLOOKUP(C3883,СПРАВОЧНИК!B:D,2,0)</f>
        <v>РОССИЯ</v>
      </c>
      <c r="J3883" s="69" t="str">
        <f>VLOOKUP(C3883,СПРАВОЧНИК!B:D,3,0)</f>
        <v>ОТЕЧЕСТВЕННЫЕ</v>
      </c>
      <c r="K3883" s="69" t="str">
        <f>VLOOKUP(СВОД2023[[#This Row],[ФО]],СПРАВОЧНИК!H:P,2,0)</f>
        <v>Сибирский ФО</v>
      </c>
    </row>
    <row r="3884" spans="1:11" x14ac:dyDescent="0.2">
      <c r="A3884" t="s">
        <v>1116</v>
      </c>
      <c r="B3884" t="s">
        <v>643</v>
      </c>
      <c r="C3884" s="107" t="s">
        <v>555</v>
      </c>
      <c r="D3884" s="107" t="s">
        <v>841</v>
      </c>
      <c r="E3884" s="108"/>
      <c r="F3884" s="109"/>
      <c r="G3884" s="108">
        <v>1</v>
      </c>
      <c r="H3884" s="109"/>
      <c r="I3884" s="69" t="str">
        <f>VLOOKUP(C3884,СПРАВОЧНИК!B:D,2,0)</f>
        <v>ЯПОНИЯ</v>
      </c>
      <c r="J3884" s="69" t="str">
        <f>VLOOKUP(C3884,СПРАВОЧНИК!B:D,3,0)</f>
        <v>ИНОМАРКИ</v>
      </c>
      <c r="K3884" s="69" t="str">
        <f>VLOOKUP(СВОД2023[[#This Row],[ФО]],СПРАВОЧНИК!H:P,2,0)</f>
        <v>Сибирский ФО</v>
      </c>
    </row>
    <row r="3885" spans="1:11" x14ac:dyDescent="0.2">
      <c r="A3885" t="s">
        <v>1116</v>
      </c>
      <c r="B3885" t="s">
        <v>643</v>
      </c>
      <c r="C3885" s="107" t="s">
        <v>555</v>
      </c>
      <c r="D3885" s="107" t="s">
        <v>828</v>
      </c>
      <c r="E3885" s="108">
        <v>3</v>
      </c>
      <c r="F3885" s="109"/>
      <c r="G3885" s="108">
        <v>6</v>
      </c>
      <c r="H3885" s="109"/>
      <c r="I3885" s="69" t="str">
        <f>VLOOKUP(C3885,СПРАВОЧНИК!B:D,2,0)</f>
        <v>ЯПОНИЯ</v>
      </c>
      <c r="J3885" s="69" t="str">
        <f>VLOOKUP(C3885,СПРАВОЧНИК!B:D,3,0)</f>
        <v>ИНОМАРКИ</v>
      </c>
      <c r="K3885" s="69" t="str">
        <f>VLOOKUP(СВОД2023[[#This Row],[ФО]],СПРАВОЧНИК!H:P,2,0)</f>
        <v>Сибирский ФО</v>
      </c>
    </row>
    <row r="3886" spans="1:11" x14ac:dyDescent="0.2">
      <c r="A3886" t="s">
        <v>1116</v>
      </c>
      <c r="B3886" t="s">
        <v>643</v>
      </c>
      <c r="C3886" s="107" t="s">
        <v>579</v>
      </c>
      <c r="D3886" s="107" t="s">
        <v>804</v>
      </c>
      <c r="E3886" s="108">
        <v>1</v>
      </c>
      <c r="F3886" s="109"/>
      <c r="G3886" s="108">
        <v>2</v>
      </c>
      <c r="H3886" s="109"/>
      <c r="I3886" s="69" t="str">
        <f>VLOOKUP(C3886,СПРАВОЧНИК!B:D,2,0)</f>
        <v>ЯПОНИЯ</v>
      </c>
      <c r="J3886" s="69" t="str">
        <f>VLOOKUP(C3886,СПРАВОЧНИК!B:D,3,0)</f>
        <v>ИНОМАРКИ</v>
      </c>
      <c r="K3886" s="69" t="str">
        <f>VLOOKUP(СВОД2023[[#This Row],[ФО]],СПРАВОЧНИК!H:P,2,0)</f>
        <v>Сибирский ФО</v>
      </c>
    </row>
    <row r="3887" spans="1:11" x14ac:dyDescent="0.2">
      <c r="A3887" t="s">
        <v>1116</v>
      </c>
      <c r="B3887" t="s">
        <v>643</v>
      </c>
      <c r="C3887" s="107" t="s">
        <v>579</v>
      </c>
      <c r="D3887" s="107" t="s">
        <v>805</v>
      </c>
      <c r="E3887" s="108">
        <v>2</v>
      </c>
      <c r="F3887" s="109">
        <v>3</v>
      </c>
      <c r="G3887" s="108">
        <v>12</v>
      </c>
      <c r="H3887" s="109">
        <v>18</v>
      </c>
      <c r="I3887" s="69" t="str">
        <f>VLOOKUP(C3887,СПРАВОЧНИК!B:D,2,0)</f>
        <v>ЯПОНИЯ</v>
      </c>
      <c r="J3887" s="69" t="str">
        <f>VLOOKUP(C3887,СПРАВОЧНИК!B:D,3,0)</f>
        <v>ИНОМАРКИ</v>
      </c>
      <c r="K3887" s="69" t="str">
        <f>VLOOKUP(СВОД2023[[#This Row],[ФО]],СПРАВОЧНИК!H:P,2,0)</f>
        <v>Сибирский ФО</v>
      </c>
    </row>
    <row r="3888" spans="1:11" x14ac:dyDescent="0.2">
      <c r="A3888" t="s">
        <v>1116</v>
      </c>
      <c r="B3888" t="s">
        <v>643</v>
      </c>
      <c r="C3888" s="107" t="s">
        <v>610</v>
      </c>
      <c r="D3888" s="107" t="s">
        <v>807</v>
      </c>
      <c r="E3888" s="108">
        <v>4</v>
      </c>
      <c r="F3888" s="109"/>
      <c r="G3888" s="108">
        <v>61</v>
      </c>
      <c r="H3888" s="109">
        <v>16</v>
      </c>
      <c r="I3888" s="69" t="str">
        <f>VLOOKUP(C3888,СПРАВОЧНИК!B:D,2,0)</f>
        <v>РОССИЯ</v>
      </c>
      <c r="J3888" s="69" t="str">
        <f>VLOOKUP(C3888,СПРАВОЧНИК!B:D,3,0)</f>
        <v>ОТЕЧЕСТВЕННЫЕ</v>
      </c>
      <c r="K3888" s="69" t="str">
        <f>VLOOKUP(СВОД2023[[#This Row],[ФО]],СПРАВОЧНИК!H:P,2,0)</f>
        <v>Сибирский ФО</v>
      </c>
    </row>
    <row r="3889" spans="1:11" x14ac:dyDescent="0.2">
      <c r="A3889" t="s">
        <v>1116</v>
      </c>
      <c r="B3889" t="s">
        <v>643</v>
      </c>
      <c r="C3889" s="107" t="s">
        <v>610</v>
      </c>
      <c r="D3889" s="107" t="s">
        <v>808</v>
      </c>
      <c r="E3889" s="108">
        <v>10</v>
      </c>
      <c r="F3889" s="109">
        <v>4</v>
      </c>
      <c r="G3889" s="108">
        <v>91</v>
      </c>
      <c r="H3889" s="109">
        <v>138</v>
      </c>
      <c r="I3889" s="69" t="str">
        <f>VLOOKUP(C3889,СПРАВОЧНИК!B:D,2,0)</f>
        <v>РОССИЯ</v>
      </c>
      <c r="J3889" s="69" t="str">
        <f>VLOOKUP(C3889,СПРАВОЧНИК!B:D,3,0)</f>
        <v>ОТЕЧЕСТВЕННЫЕ</v>
      </c>
      <c r="K3889" s="69" t="str">
        <f>VLOOKUP(СВОД2023[[#This Row],[ФО]],СПРАВОЧНИК!H:P,2,0)</f>
        <v>Сибирский ФО</v>
      </c>
    </row>
    <row r="3890" spans="1:11" x14ac:dyDescent="0.2">
      <c r="A3890" t="s">
        <v>1116</v>
      </c>
      <c r="B3890" t="s">
        <v>643</v>
      </c>
      <c r="C3890" s="107" t="s">
        <v>610</v>
      </c>
      <c r="D3890" s="107" t="s">
        <v>810</v>
      </c>
      <c r="E3890" s="108">
        <v>5</v>
      </c>
      <c r="F3890" s="109">
        <v>7</v>
      </c>
      <c r="G3890" s="108">
        <v>45</v>
      </c>
      <c r="H3890" s="109">
        <v>49</v>
      </c>
      <c r="I3890" s="69" t="str">
        <f>VLOOKUP(C3890,СПРАВОЧНИК!B:D,2,0)</f>
        <v>РОССИЯ</v>
      </c>
      <c r="J3890" s="69" t="str">
        <f>VLOOKUP(C3890,СПРАВОЧНИК!B:D,3,0)</f>
        <v>ОТЕЧЕСТВЕННЫЕ</v>
      </c>
      <c r="K3890" s="69" t="str">
        <f>VLOOKUP(СВОД2023[[#This Row],[ФО]],СПРАВОЧНИК!H:P,2,0)</f>
        <v>Сибирский ФО</v>
      </c>
    </row>
    <row r="3891" spans="1:11" x14ac:dyDescent="0.2">
      <c r="A3891" t="s">
        <v>1116</v>
      </c>
      <c r="B3891" t="s">
        <v>643</v>
      </c>
      <c r="C3891" s="107" t="s">
        <v>610</v>
      </c>
      <c r="D3891" s="107" t="s">
        <v>811</v>
      </c>
      <c r="E3891" s="108">
        <v>21</v>
      </c>
      <c r="F3891" s="109">
        <v>24</v>
      </c>
      <c r="G3891" s="108">
        <v>98</v>
      </c>
      <c r="H3891" s="109">
        <v>77</v>
      </c>
      <c r="I3891" s="69" t="str">
        <f>VLOOKUP(C3891,СПРАВОЧНИК!B:D,2,0)</f>
        <v>РОССИЯ</v>
      </c>
      <c r="J3891" s="69" t="str">
        <f>VLOOKUP(C3891,СПРАВОЧНИК!B:D,3,0)</f>
        <v>ОТЕЧЕСТВЕННЫЕ</v>
      </c>
      <c r="K3891" s="69" t="str">
        <f>VLOOKUP(СВОД2023[[#This Row],[ФО]],СПРАВОЧНИК!H:P,2,0)</f>
        <v>Сибирский ФО</v>
      </c>
    </row>
    <row r="3892" spans="1:11" x14ac:dyDescent="0.2">
      <c r="A3892" t="s">
        <v>1116</v>
      </c>
      <c r="B3892" t="s">
        <v>643</v>
      </c>
      <c r="C3892" s="107" t="s">
        <v>610</v>
      </c>
      <c r="D3892" s="107" t="s">
        <v>812</v>
      </c>
      <c r="E3892" s="108">
        <v>53</v>
      </c>
      <c r="F3892" s="109">
        <v>74</v>
      </c>
      <c r="G3892" s="108">
        <v>262</v>
      </c>
      <c r="H3892" s="109">
        <v>364</v>
      </c>
      <c r="I3892" s="69" t="str">
        <f>VLOOKUP(C3892,СПРАВОЧНИК!B:D,2,0)</f>
        <v>РОССИЯ</v>
      </c>
      <c r="J3892" s="69" t="str">
        <f>VLOOKUP(C3892,СПРАВОЧНИК!B:D,3,0)</f>
        <v>ОТЕЧЕСТВЕННЫЕ</v>
      </c>
      <c r="K3892" s="69" t="str">
        <f>VLOOKUP(СВОД2023[[#This Row],[ФО]],СПРАВОЧНИК!H:P,2,0)</f>
        <v>Сибирский ФО</v>
      </c>
    </row>
    <row r="3893" spans="1:11" x14ac:dyDescent="0.2">
      <c r="A3893" t="s">
        <v>1116</v>
      </c>
      <c r="B3893" t="s">
        <v>643</v>
      </c>
      <c r="C3893" s="107" t="s">
        <v>610</v>
      </c>
      <c r="D3893" s="107" t="s">
        <v>813</v>
      </c>
      <c r="E3893" s="108">
        <v>2</v>
      </c>
      <c r="F3893" s="109">
        <v>14</v>
      </c>
      <c r="G3893" s="108">
        <v>81</v>
      </c>
      <c r="H3893" s="109">
        <v>83</v>
      </c>
      <c r="I3893" s="69" t="str">
        <f>VLOOKUP(C3893,СПРАВОЧНИК!B:D,2,0)</f>
        <v>РОССИЯ</v>
      </c>
      <c r="J3893" s="69" t="str">
        <f>VLOOKUP(C3893,СПРАВОЧНИК!B:D,3,0)</f>
        <v>ОТЕЧЕСТВЕННЫЕ</v>
      </c>
      <c r="K3893" s="69" t="str">
        <f>VLOOKUP(СВОД2023[[#This Row],[ФО]],СПРАВОЧНИК!H:P,2,0)</f>
        <v>Сибирский ФО</v>
      </c>
    </row>
    <row r="3894" spans="1:11" x14ac:dyDescent="0.2">
      <c r="A3894" t="s">
        <v>1116</v>
      </c>
      <c r="B3894" t="s">
        <v>643</v>
      </c>
      <c r="C3894" s="107" t="s">
        <v>610</v>
      </c>
      <c r="D3894" s="107" t="s">
        <v>814</v>
      </c>
      <c r="E3894" s="108">
        <v>28</v>
      </c>
      <c r="F3894" s="109">
        <v>17</v>
      </c>
      <c r="G3894" s="108">
        <v>143</v>
      </c>
      <c r="H3894" s="109">
        <v>120</v>
      </c>
      <c r="I3894" s="69" t="str">
        <f>VLOOKUP(C3894,СПРАВОЧНИК!B:D,2,0)</f>
        <v>РОССИЯ</v>
      </c>
      <c r="J3894" s="69" t="str">
        <f>VLOOKUP(C3894,СПРАВОЧНИК!B:D,3,0)</f>
        <v>ОТЕЧЕСТВЕННЫЕ</v>
      </c>
      <c r="K3894" s="69" t="str">
        <f>VLOOKUP(СВОД2023[[#This Row],[ФО]],СПРАВОЧНИК!H:P,2,0)</f>
        <v>Сибирский ФО</v>
      </c>
    </row>
    <row r="3895" spans="1:11" x14ac:dyDescent="0.2">
      <c r="A3895" t="s">
        <v>1116</v>
      </c>
      <c r="B3895" t="s">
        <v>643</v>
      </c>
      <c r="C3895" s="107" t="s">
        <v>614</v>
      </c>
      <c r="D3895" s="107" t="s">
        <v>1119</v>
      </c>
      <c r="E3895" s="108"/>
      <c r="F3895" s="109"/>
      <c r="G3895" s="108"/>
      <c r="H3895" s="109">
        <v>3</v>
      </c>
      <c r="I3895" s="69" t="str">
        <f>VLOOKUP(C3895,СПРАВОЧНИК!B:D,2,0)</f>
        <v>ЕВРОПА</v>
      </c>
      <c r="J3895" s="69" t="str">
        <f>VLOOKUP(C3895,СПРАВОЧНИК!B:D,3,0)</f>
        <v>ИНОМАРКИ</v>
      </c>
      <c r="K3895" s="69" t="str">
        <f>VLOOKUP(СВОД2023[[#This Row],[ФО]],СПРАВОЧНИК!H:P,2,0)</f>
        <v>Сибирский ФО</v>
      </c>
    </row>
    <row r="3896" spans="1:11" x14ac:dyDescent="0.2">
      <c r="A3896" t="s">
        <v>1116</v>
      </c>
      <c r="B3896" t="s">
        <v>643</v>
      </c>
      <c r="C3896" s="107" t="s">
        <v>614</v>
      </c>
      <c r="D3896" s="107" t="s">
        <v>1120</v>
      </c>
      <c r="E3896" s="108"/>
      <c r="F3896" s="109">
        <v>1</v>
      </c>
      <c r="G3896" s="108"/>
      <c r="H3896" s="109">
        <v>9</v>
      </c>
      <c r="I3896" s="69" t="str">
        <f>VLOOKUP(C3896,СПРАВОЧНИК!B:D,2,0)</f>
        <v>ЕВРОПА</v>
      </c>
      <c r="J3896" s="69" t="str">
        <f>VLOOKUP(C3896,СПРАВОЧНИК!B:D,3,0)</f>
        <v>ИНОМАРКИ</v>
      </c>
      <c r="K3896" s="69" t="str">
        <f>VLOOKUP(СВОД2023[[#This Row],[ФО]],СПРАВОЧНИК!H:P,2,0)</f>
        <v>Сибирский ФО</v>
      </c>
    </row>
    <row r="3897" spans="1:11" x14ac:dyDescent="0.2">
      <c r="A3897" t="s">
        <v>1116</v>
      </c>
      <c r="B3897" t="s">
        <v>643</v>
      </c>
      <c r="C3897" s="107" t="s">
        <v>614</v>
      </c>
      <c r="D3897" s="107" t="s">
        <v>1121</v>
      </c>
      <c r="E3897" s="108"/>
      <c r="F3897" s="109">
        <v>1</v>
      </c>
      <c r="G3897" s="108"/>
      <c r="H3897" s="109">
        <v>10</v>
      </c>
      <c r="I3897" s="69" t="str">
        <f>VLOOKUP(C3897,СПРАВОЧНИК!B:D,2,0)</f>
        <v>ЕВРОПА</v>
      </c>
      <c r="J3897" s="69" t="str">
        <f>VLOOKUP(C3897,СПРАВОЧНИК!B:D,3,0)</f>
        <v>ИНОМАРКИ</v>
      </c>
      <c r="K3897" s="69" t="str">
        <f>VLOOKUP(СВОД2023[[#This Row],[ФО]],СПРАВОЧНИК!H:P,2,0)</f>
        <v>Сибирский ФО</v>
      </c>
    </row>
    <row r="3898" spans="1:11" x14ac:dyDescent="0.2">
      <c r="A3898" t="s">
        <v>1116</v>
      </c>
      <c r="B3898" t="s">
        <v>643</v>
      </c>
      <c r="C3898" s="107" t="s">
        <v>614</v>
      </c>
      <c r="D3898" s="107" t="s">
        <v>1122</v>
      </c>
      <c r="E3898" s="108">
        <v>1</v>
      </c>
      <c r="F3898" s="109"/>
      <c r="G3898" s="108">
        <v>5</v>
      </c>
      <c r="H3898" s="109">
        <v>3</v>
      </c>
      <c r="I3898" s="69" t="str">
        <f>VLOOKUP(C3898,СПРАВОЧНИК!B:D,2,0)</f>
        <v>ЕВРОПА</v>
      </c>
      <c r="J3898" s="69" t="str">
        <f>VLOOKUP(C3898,СПРАВОЧНИК!B:D,3,0)</f>
        <v>ИНОМАРКИ</v>
      </c>
      <c r="K3898" s="69" t="str">
        <f>VLOOKUP(СВОД2023[[#This Row],[ФО]],СПРАВОЧНИК!H:P,2,0)</f>
        <v>Сибирский ФО</v>
      </c>
    </row>
    <row r="3899" spans="1:11" x14ac:dyDescent="0.2">
      <c r="A3899" t="s">
        <v>1116</v>
      </c>
      <c r="B3899" t="s">
        <v>643</v>
      </c>
      <c r="C3899" s="107" t="s">
        <v>614</v>
      </c>
      <c r="D3899" s="107" t="s">
        <v>1123</v>
      </c>
      <c r="E3899" s="108"/>
      <c r="F3899" s="109"/>
      <c r="G3899" s="108"/>
      <c r="H3899" s="109">
        <v>4</v>
      </c>
      <c r="I3899" s="69" t="str">
        <f>VLOOKUP(C3899,СПРАВОЧНИК!B:D,2,0)</f>
        <v>ЕВРОПА</v>
      </c>
      <c r="J3899" s="69" t="str">
        <f>VLOOKUP(C3899,СПРАВОЧНИК!B:D,3,0)</f>
        <v>ИНОМАРКИ</v>
      </c>
      <c r="K3899" s="69" t="str">
        <f>VLOOKUP(СВОД2023[[#This Row],[ФО]],СПРАВОЧНИК!H:P,2,0)</f>
        <v>Сибирский ФО</v>
      </c>
    </row>
    <row r="3900" spans="1:11" x14ac:dyDescent="0.2">
      <c r="A3900" t="s">
        <v>1116</v>
      </c>
      <c r="B3900" t="s">
        <v>644</v>
      </c>
      <c r="C3900" s="107" t="s">
        <v>136</v>
      </c>
      <c r="D3900" s="107" t="s">
        <v>816</v>
      </c>
      <c r="E3900" s="108"/>
      <c r="F3900" s="109">
        <v>2</v>
      </c>
      <c r="G3900" s="108">
        <v>1</v>
      </c>
      <c r="H3900" s="109">
        <v>9</v>
      </c>
      <c r="I3900" s="69" t="str">
        <f>VLOOKUP(C3900,СПРАВОЧНИК!B:D,2,0)</f>
        <v>ЕВРОПА</v>
      </c>
      <c r="J3900" s="69" t="str">
        <f>VLOOKUP(C3900,СПРАВОЧНИК!B:D,3,0)</f>
        <v>ИНОМАРКИ</v>
      </c>
      <c r="K3900" s="69" t="str">
        <f>VLOOKUP(СВОД2023[[#This Row],[ФО]],СПРАВОЧНИК!H:P,2,0)</f>
        <v>Уральский ФО</v>
      </c>
    </row>
    <row r="3901" spans="1:11" x14ac:dyDescent="0.2">
      <c r="A3901" t="s">
        <v>1116</v>
      </c>
      <c r="B3901" t="s">
        <v>644</v>
      </c>
      <c r="C3901" s="107" t="s">
        <v>136</v>
      </c>
      <c r="D3901" s="107" t="s">
        <v>766</v>
      </c>
      <c r="E3901" s="108"/>
      <c r="F3901" s="109"/>
      <c r="G3901" s="108"/>
      <c r="H3901" s="109">
        <v>5</v>
      </c>
      <c r="I3901" s="69" t="str">
        <f>VLOOKUP(C3901,СПРАВОЧНИК!B:D,2,0)</f>
        <v>ЕВРОПА</v>
      </c>
      <c r="J3901" s="69" t="str">
        <f>VLOOKUP(C3901,СПРАВОЧНИК!B:D,3,0)</f>
        <v>ИНОМАРКИ</v>
      </c>
      <c r="K3901" s="69" t="str">
        <f>VLOOKUP(СВОД2023[[#This Row],[ФО]],СПРАВОЧНИК!H:P,2,0)</f>
        <v>Уральский ФО</v>
      </c>
    </row>
    <row r="3902" spans="1:11" x14ac:dyDescent="0.2">
      <c r="A3902" t="s">
        <v>1116</v>
      </c>
      <c r="B3902" t="s">
        <v>644</v>
      </c>
      <c r="C3902" s="107" t="s">
        <v>136</v>
      </c>
      <c r="D3902" s="107" t="s">
        <v>817</v>
      </c>
      <c r="E3902" s="108"/>
      <c r="F3902" s="109">
        <v>6</v>
      </c>
      <c r="G3902" s="108"/>
      <c r="H3902" s="109">
        <v>16</v>
      </c>
      <c r="I3902" s="69" t="str">
        <f>VLOOKUP(C3902,СПРАВОЧНИК!B:D,2,0)</f>
        <v>ЕВРОПА</v>
      </c>
      <c r="J3902" s="69" t="str">
        <f>VLOOKUP(C3902,СПРАВОЧНИК!B:D,3,0)</f>
        <v>ИНОМАРКИ</v>
      </c>
      <c r="K3902" s="69" t="str">
        <f>VLOOKUP(СВОД2023[[#This Row],[ФО]],СПРАВОЧНИК!H:P,2,0)</f>
        <v>Уральский ФО</v>
      </c>
    </row>
    <row r="3903" spans="1:11" x14ac:dyDescent="0.2">
      <c r="A3903" t="s">
        <v>1116</v>
      </c>
      <c r="B3903" t="s">
        <v>644</v>
      </c>
      <c r="C3903" s="107" t="s">
        <v>136</v>
      </c>
      <c r="D3903" s="107" t="s">
        <v>767</v>
      </c>
      <c r="E3903" s="108"/>
      <c r="F3903" s="109">
        <v>2</v>
      </c>
      <c r="G3903" s="108">
        <v>4</v>
      </c>
      <c r="H3903" s="109">
        <v>9</v>
      </c>
      <c r="I3903" s="69" t="str">
        <f>VLOOKUP(C3903,СПРАВОЧНИК!B:D,2,0)</f>
        <v>ЕВРОПА</v>
      </c>
      <c r="J3903" s="69" t="str">
        <f>VLOOKUP(C3903,СПРАВОЧНИК!B:D,3,0)</f>
        <v>ИНОМАРКИ</v>
      </c>
      <c r="K3903" s="69" t="str">
        <f>VLOOKUP(СВОД2023[[#This Row],[ФО]],СПРАВОЧНИК!H:P,2,0)</f>
        <v>Уральский ФО</v>
      </c>
    </row>
    <row r="3904" spans="1:11" x14ac:dyDescent="0.2">
      <c r="A3904" t="s">
        <v>1116</v>
      </c>
      <c r="B3904" t="s">
        <v>644</v>
      </c>
      <c r="C3904" s="107" t="s">
        <v>163</v>
      </c>
      <c r="D3904" s="107" t="s">
        <v>818</v>
      </c>
      <c r="E3904" s="108"/>
      <c r="F3904" s="109"/>
      <c r="G3904" s="108">
        <v>4</v>
      </c>
      <c r="H3904" s="109"/>
      <c r="I3904" s="69" t="str">
        <f>VLOOKUP(C3904,СПРАВОЧНИК!B:D,2,0)</f>
        <v>КИТАЙ</v>
      </c>
      <c r="J3904" s="69" t="str">
        <f>VLOOKUP(C3904,СПРАВОЧНИК!B:D,3,0)</f>
        <v>ИНОМАРКИ</v>
      </c>
      <c r="K3904" s="69" t="str">
        <f>VLOOKUP(СВОД2023[[#This Row],[ФО]],СПРАВОЧНИК!H:P,2,0)</f>
        <v>Уральский ФО</v>
      </c>
    </row>
    <row r="3905" spans="1:11" x14ac:dyDescent="0.2">
      <c r="A3905" t="s">
        <v>1116</v>
      </c>
      <c r="B3905" t="s">
        <v>644</v>
      </c>
      <c r="C3905" s="107" t="s">
        <v>192</v>
      </c>
      <c r="D3905" s="107" t="s">
        <v>819</v>
      </c>
      <c r="E3905" s="108">
        <v>3</v>
      </c>
      <c r="F3905" s="109">
        <v>1</v>
      </c>
      <c r="G3905" s="108">
        <v>8</v>
      </c>
      <c r="H3905" s="109">
        <v>7</v>
      </c>
      <c r="I3905" s="69" t="str">
        <f>VLOOKUP(C3905,СПРАВОЧНИК!B:D,2,0)</f>
        <v>ЕВРОПА</v>
      </c>
      <c r="J3905" s="69" t="str">
        <f>VLOOKUP(C3905,СПРАВОЧНИК!B:D,3,0)</f>
        <v>ИНОМАРКИ</v>
      </c>
      <c r="K3905" s="69" t="str">
        <f>VLOOKUP(СВОД2023[[#This Row],[ФО]],СПРАВОЧНИК!H:P,2,0)</f>
        <v>Уральский ФО</v>
      </c>
    </row>
    <row r="3906" spans="1:11" x14ac:dyDescent="0.2">
      <c r="A3906" t="s">
        <v>1116</v>
      </c>
      <c r="B3906" t="s">
        <v>644</v>
      </c>
      <c r="C3906" s="107" t="s">
        <v>196</v>
      </c>
      <c r="D3906" s="107" t="s">
        <v>769</v>
      </c>
      <c r="E3906" s="108">
        <v>2</v>
      </c>
      <c r="F3906" s="109">
        <v>22</v>
      </c>
      <c r="G3906" s="108">
        <v>34</v>
      </c>
      <c r="H3906" s="109">
        <v>164</v>
      </c>
      <c r="I3906" s="69" t="str">
        <f>VLOOKUP(C3906,СПРАВОЧНИК!B:D,2,0)</f>
        <v>США</v>
      </c>
      <c r="J3906" s="69" t="str">
        <f>VLOOKUP(C3906,СПРАВОЧНИК!B:D,3,0)</f>
        <v>ИНОМАРКИ</v>
      </c>
      <c r="K3906" s="69" t="str">
        <f>VLOOKUP(СВОД2023[[#This Row],[ФО]],СПРАВОЧНИК!H:P,2,0)</f>
        <v>Уральский ФО</v>
      </c>
    </row>
    <row r="3907" spans="1:11" x14ac:dyDescent="0.2">
      <c r="A3907" t="s">
        <v>1116</v>
      </c>
      <c r="B3907" t="s">
        <v>644</v>
      </c>
      <c r="C3907" s="107" t="s">
        <v>214</v>
      </c>
      <c r="D3907" s="107" t="s">
        <v>770</v>
      </c>
      <c r="E3907" s="108">
        <v>8</v>
      </c>
      <c r="F3907" s="109">
        <v>4</v>
      </c>
      <c r="G3907" s="108">
        <v>43</v>
      </c>
      <c r="H3907" s="109">
        <v>32</v>
      </c>
      <c r="I3907" s="69" t="str">
        <f>VLOOKUP(C3907,СПРАВОЧНИК!B:D,2,0)</f>
        <v>РОССИЯ</v>
      </c>
      <c r="J3907" s="69" t="str">
        <f>VLOOKUP(C3907,СПРАВОЧНИК!B:D,3,0)</f>
        <v>ОТЕЧЕСТВЕННЫЕ</v>
      </c>
      <c r="K3907" s="69" t="str">
        <f>VLOOKUP(СВОД2023[[#This Row],[ФО]],СПРАВОЧНИК!H:P,2,0)</f>
        <v>Уральский ФО</v>
      </c>
    </row>
    <row r="3908" spans="1:11" x14ac:dyDescent="0.2">
      <c r="A3908" t="s">
        <v>1116</v>
      </c>
      <c r="B3908" t="s">
        <v>644</v>
      </c>
      <c r="C3908" s="107" t="s">
        <v>214</v>
      </c>
      <c r="D3908" s="107" t="s">
        <v>771</v>
      </c>
      <c r="E3908" s="108">
        <v>12</v>
      </c>
      <c r="F3908" s="109">
        <v>6</v>
      </c>
      <c r="G3908" s="108">
        <v>63</v>
      </c>
      <c r="H3908" s="109">
        <v>52</v>
      </c>
      <c r="I3908" s="69" t="str">
        <f>VLOOKUP(C3908,СПРАВОЧНИК!B:D,2,0)</f>
        <v>РОССИЯ</v>
      </c>
      <c r="J3908" s="69" t="str">
        <f>VLOOKUP(C3908,СПРАВОЧНИК!B:D,3,0)</f>
        <v>ОТЕЧЕСТВЕННЫЕ</v>
      </c>
      <c r="K3908" s="69" t="str">
        <f>VLOOKUP(СВОД2023[[#This Row],[ФО]],СПРАВОЧНИК!H:P,2,0)</f>
        <v>Уральский ФО</v>
      </c>
    </row>
    <row r="3909" spans="1:11" x14ac:dyDescent="0.2">
      <c r="A3909" t="s">
        <v>1116</v>
      </c>
      <c r="B3909" t="s">
        <v>644</v>
      </c>
      <c r="C3909" s="107" t="s">
        <v>214</v>
      </c>
      <c r="D3909" s="107" t="s">
        <v>772</v>
      </c>
      <c r="E3909" s="108">
        <v>2</v>
      </c>
      <c r="F3909" s="109">
        <v>1</v>
      </c>
      <c r="G3909" s="108">
        <v>20</v>
      </c>
      <c r="H3909" s="109">
        <v>13</v>
      </c>
      <c r="I3909" s="69" t="str">
        <f>VLOOKUP(C3909,СПРАВОЧНИК!B:D,2,0)</f>
        <v>РОССИЯ</v>
      </c>
      <c r="J3909" s="69" t="str">
        <f>VLOOKUP(C3909,СПРАВОЧНИК!B:D,3,0)</f>
        <v>ОТЕЧЕСТВЕННЫЕ</v>
      </c>
      <c r="K3909" s="69" t="str">
        <f>VLOOKUP(СВОД2023[[#This Row],[ФО]],СПРАВОЧНИК!H:P,2,0)</f>
        <v>Уральский ФО</v>
      </c>
    </row>
    <row r="3910" spans="1:11" x14ac:dyDescent="0.2">
      <c r="A3910" t="s">
        <v>1116</v>
      </c>
      <c r="B3910" t="s">
        <v>644</v>
      </c>
      <c r="C3910" s="107" t="s">
        <v>214</v>
      </c>
      <c r="D3910" s="107" t="s">
        <v>773</v>
      </c>
      <c r="E3910" s="108">
        <v>25</v>
      </c>
      <c r="F3910" s="109">
        <v>22</v>
      </c>
      <c r="G3910" s="108">
        <v>148</v>
      </c>
      <c r="H3910" s="109">
        <v>138</v>
      </c>
      <c r="I3910" s="69" t="str">
        <f>VLOOKUP(C3910,СПРАВОЧНИК!B:D,2,0)</f>
        <v>РОССИЯ</v>
      </c>
      <c r="J3910" s="69" t="str">
        <f>VLOOKUP(C3910,СПРАВОЧНИК!B:D,3,0)</f>
        <v>ОТЕЧЕСТВЕННЫЕ</v>
      </c>
      <c r="K3910" s="69" t="str">
        <f>VLOOKUP(СВОД2023[[#This Row],[ФО]],СПРАВОЧНИК!H:P,2,0)</f>
        <v>Уральский ФО</v>
      </c>
    </row>
    <row r="3911" spans="1:11" x14ac:dyDescent="0.2">
      <c r="A3911" t="s">
        <v>1116</v>
      </c>
      <c r="B3911" t="s">
        <v>644</v>
      </c>
      <c r="C3911" s="107" t="s">
        <v>214</v>
      </c>
      <c r="D3911" s="107" t="s">
        <v>774</v>
      </c>
      <c r="E3911" s="108">
        <v>3</v>
      </c>
      <c r="F3911" s="109"/>
      <c r="G3911" s="108">
        <v>25</v>
      </c>
      <c r="H3911" s="109">
        <v>31</v>
      </c>
      <c r="I3911" s="69" t="str">
        <f>VLOOKUP(C3911,СПРАВОЧНИК!B:D,2,0)</f>
        <v>РОССИЯ</v>
      </c>
      <c r="J3911" s="69" t="str">
        <f>VLOOKUP(C3911,СПРАВОЧНИК!B:D,3,0)</f>
        <v>ОТЕЧЕСТВЕННЫЕ</v>
      </c>
      <c r="K3911" s="69" t="str">
        <f>VLOOKUP(СВОД2023[[#This Row],[ФО]],СПРАВОЧНИК!H:P,2,0)</f>
        <v>Уральский ФО</v>
      </c>
    </row>
    <row r="3912" spans="1:11" x14ac:dyDescent="0.2">
      <c r="A3912" t="s">
        <v>1116</v>
      </c>
      <c r="B3912" t="s">
        <v>644</v>
      </c>
      <c r="C3912" s="107" t="s">
        <v>214</v>
      </c>
      <c r="D3912" s="107" t="s">
        <v>775</v>
      </c>
      <c r="E3912" s="108">
        <v>40</v>
      </c>
      <c r="F3912" s="109">
        <v>9</v>
      </c>
      <c r="G3912" s="108">
        <v>171</v>
      </c>
      <c r="H3912" s="109">
        <v>178</v>
      </c>
      <c r="I3912" s="69" t="str">
        <f>VLOOKUP(C3912,СПРАВОЧНИК!B:D,2,0)</f>
        <v>РОССИЯ</v>
      </c>
      <c r="J3912" s="69" t="str">
        <f>VLOOKUP(C3912,СПРАВОЧНИК!B:D,3,0)</f>
        <v>ОТЕЧЕСТВЕННЫЕ</v>
      </c>
      <c r="K3912" s="69" t="str">
        <f>VLOOKUP(СВОД2023[[#This Row],[ФО]],СПРАВОЧНИК!H:P,2,0)</f>
        <v>Уральский ФО</v>
      </c>
    </row>
    <row r="3913" spans="1:11" x14ac:dyDescent="0.2">
      <c r="A3913" t="s">
        <v>1116</v>
      </c>
      <c r="B3913" t="s">
        <v>644</v>
      </c>
      <c r="C3913" s="107" t="s">
        <v>214</v>
      </c>
      <c r="D3913" s="107" t="s">
        <v>776</v>
      </c>
      <c r="E3913" s="108">
        <v>185</v>
      </c>
      <c r="F3913" s="109">
        <v>57</v>
      </c>
      <c r="G3913" s="108">
        <v>1082</v>
      </c>
      <c r="H3913" s="109">
        <v>448</v>
      </c>
      <c r="I3913" s="69" t="str">
        <f>VLOOKUP(C3913,СПРАВОЧНИК!B:D,2,0)</f>
        <v>РОССИЯ</v>
      </c>
      <c r="J3913" s="69" t="str">
        <f>VLOOKUP(C3913,СПРАВОЧНИК!B:D,3,0)</f>
        <v>ОТЕЧЕСТВЕННЫЕ</v>
      </c>
      <c r="K3913" s="69" t="str">
        <f>VLOOKUP(СВОД2023[[#This Row],[ФО]],СПРАВОЧНИК!H:P,2,0)</f>
        <v>Уральский ФО</v>
      </c>
    </row>
    <row r="3914" spans="1:11" x14ac:dyDescent="0.2">
      <c r="A3914" t="s">
        <v>1116</v>
      </c>
      <c r="B3914" t="s">
        <v>644</v>
      </c>
      <c r="C3914" s="107" t="s">
        <v>214</v>
      </c>
      <c r="D3914" s="107" t="s">
        <v>777</v>
      </c>
      <c r="E3914" s="108"/>
      <c r="F3914" s="109"/>
      <c r="G3914" s="108">
        <v>12</v>
      </c>
      <c r="H3914" s="109"/>
      <c r="I3914" s="69" t="str">
        <f>VLOOKUP(C3914,СПРАВОЧНИК!B:D,2,0)</f>
        <v>РОССИЯ</v>
      </c>
      <c r="J3914" s="69" t="str">
        <f>VLOOKUP(C3914,СПРАВОЧНИК!B:D,3,0)</f>
        <v>ОТЕЧЕСТВЕННЫЕ</v>
      </c>
      <c r="K3914" s="69" t="str">
        <f>VLOOKUP(СВОД2023[[#This Row],[ФО]],СПРАВОЧНИК!H:P,2,0)</f>
        <v>Уральский ФО</v>
      </c>
    </row>
    <row r="3915" spans="1:11" x14ac:dyDescent="0.2">
      <c r="A3915" t="s">
        <v>1116</v>
      </c>
      <c r="B3915" t="s">
        <v>644</v>
      </c>
      <c r="C3915" s="107" t="s">
        <v>214</v>
      </c>
      <c r="D3915" s="107" t="s">
        <v>778</v>
      </c>
      <c r="E3915" s="108"/>
      <c r="F3915" s="109"/>
      <c r="G3915" s="108">
        <v>11</v>
      </c>
      <c r="H3915" s="109"/>
      <c r="I3915" s="69" t="str">
        <f>VLOOKUP(C3915,СПРАВОЧНИК!B:D,2,0)</f>
        <v>РОССИЯ</v>
      </c>
      <c r="J3915" s="69" t="str">
        <f>VLOOKUP(C3915,СПРАВОЧНИК!B:D,3,0)</f>
        <v>ОТЕЧЕСТВЕННЫЕ</v>
      </c>
      <c r="K3915" s="69" t="str">
        <f>VLOOKUP(СВОД2023[[#This Row],[ФО]],СПРАВОЧНИК!H:P,2,0)</f>
        <v>Уральский ФО</v>
      </c>
    </row>
    <row r="3916" spans="1:11" x14ac:dyDescent="0.2">
      <c r="A3916" t="s">
        <v>1116</v>
      </c>
      <c r="B3916" t="s">
        <v>644</v>
      </c>
      <c r="C3916" s="107" t="s">
        <v>280</v>
      </c>
      <c r="D3916" s="107" t="s">
        <v>779</v>
      </c>
      <c r="E3916" s="108"/>
      <c r="F3916" s="109">
        <v>1</v>
      </c>
      <c r="G3916" s="108"/>
      <c r="H3916" s="109">
        <v>4</v>
      </c>
      <c r="I3916" s="69" t="str">
        <f>VLOOKUP(C3916,СПРАВОЧНИК!B:D,2,0)</f>
        <v>КОРЕЯ</v>
      </c>
      <c r="J3916" s="69" t="str">
        <f>VLOOKUP(C3916,СПРАВОЧНИК!B:D,3,0)</f>
        <v>ИНОМАРКИ</v>
      </c>
      <c r="K3916" s="69" t="str">
        <f>VLOOKUP(СВОД2023[[#This Row],[ФО]],СПРАВОЧНИК!H:P,2,0)</f>
        <v>Уральский ФО</v>
      </c>
    </row>
    <row r="3917" spans="1:11" x14ac:dyDescent="0.2">
      <c r="A3917" t="s">
        <v>1116</v>
      </c>
      <c r="B3917" t="s">
        <v>644</v>
      </c>
      <c r="C3917" s="107" t="s">
        <v>280</v>
      </c>
      <c r="D3917" s="107" t="s">
        <v>780</v>
      </c>
      <c r="E3917" s="108"/>
      <c r="F3917" s="109">
        <v>1</v>
      </c>
      <c r="G3917" s="108"/>
      <c r="H3917" s="109">
        <v>13</v>
      </c>
      <c r="I3917" s="69" t="str">
        <f>VLOOKUP(C3917,СПРАВОЧНИК!B:D,2,0)</f>
        <v>КОРЕЯ</v>
      </c>
      <c r="J3917" s="69" t="str">
        <f>VLOOKUP(C3917,СПРАВОЧНИК!B:D,3,0)</f>
        <v>ИНОМАРКИ</v>
      </c>
      <c r="K3917" s="69" t="str">
        <f>VLOOKUP(СВОД2023[[#This Row],[ФО]],СПРАВОЧНИК!H:P,2,0)</f>
        <v>Уральский ФО</v>
      </c>
    </row>
    <row r="3918" spans="1:11" x14ac:dyDescent="0.2">
      <c r="A3918" t="s">
        <v>1116</v>
      </c>
      <c r="B3918" t="s">
        <v>644</v>
      </c>
      <c r="C3918" s="107" t="s">
        <v>280</v>
      </c>
      <c r="D3918" s="107" t="s">
        <v>781</v>
      </c>
      <c r="E3918" s="108">
        <v>1</v>
      </c>
      <c r="F3918" s="109"/>
      <c r="G3918" s="108">
        <v>2</v>
      </c>
      <c r="H3918" s="109">
        <v>1</v>
      </c>
      <c r="I3918" s="69" t="str">
        <f>VLOOKUP(C3918,СПРАВОЧНИК!B:D,2,0)</f>
        <v>КОРЕЯ</v>
      </c>
      <c r="J3918" s="69" t="str">
        <f>VLOOKUP(C3918,СПРАВОЧНИК!B:D,3,0)</f>
        <v>ИНОМАРКИ</v>
      </c>
      <c r="K3918" s="69" t="str">
        <f>VLOOKUP(СВОД2023[[#This Row],[ФО]],СПРАВОЧНИК!H:P,2,0)</f>
        <v>Уральский ФО</v>
      </c>
    </row>
    <row r="3919" spans="1:11" x14ac:dyDescent="0.2">
      <c r="A3919" t="s">
        <v>1116</v>
      </c>
      <c r="B3919" t="s">
        <v>644</v>
      </c>
      <c r="C3919" s="107" t="s">
        <v>782</v>
      </c>
      <c r="D3919" s="107" t="s">
        <v>783</v>
      </c>
      <c r="E3919" s="108"/>
      <c r="F3919" s="109">
        <v>2</v>
      </c>
      <c r="G3919" s="108">
        <v>3</v>
      </c>
      <c r="H3919" s="109">
        <v>22</v>
      </c>
      <c r="I3919" s="69" t="str">
        <f>VLOOKUP(C3919,СПРАВОЧНИК!B:D,2,0)</f>
        <v>ЕВРОПА</v>
      </c>
      <c r="J3919" s="69" t="str">
        <f>VLOOKUP(C3919,СПРАВОЧНИК!B:D,3,0)</f>
        <v>ИНОМАРКИ</v>
      </c>
      <c r="K3919" s="69" t="str">
        <f>VLOOKUP(СВОД2023[[#This Row],[ФО]],СПРАВОЧНИК!H:P,2,0)</f>
        <v>Уральский ФО</v>
      </c>
    </row>
    <row r="3920" spans="1:11" x14ac:dyDescent="0.2">
      <c r="A3920" t="s">
        <v>1116</v>
      </c>
      <c r="B3920" t="s">
        <v>644</v>
      </c>
      <c r="C3920" s="107" t="s">
        <v>302</v>
      </c>
      <c r="D3920" s="107" t="s">
        <v>784</v>
      </c>
      <c r="E3920" s="108">
        <v>4</v>
      </c>
      <c r="F3920" s="109"/>
      <c r="G3920" s="108">
        <v>4</v>
      </c>
      <c r="H3920" s="109"/>
      <c r="I3920" s="69" t="str">
        <f>VLOOKUP(C3920,СПРАВОЧНИК!B:D,2,0)</f>
        <v>КИТАЙ</v>
      </c>
      <c r="J3920" s="69" t="str">
        <f>VLOOKUP(C3920,СПРАВОЧНИК!B:D,3,0)</f>
        <v>ИНОМАРКИ</v>
      </c>
      <c r="K3920" s="69" t="str">
        <f>VLOOKUP(СВОД2023[[#This Row],[ФО]],СПРАВОЧНИК!H:P,2,0)</f>
        <v>Уральский ФО</v>
      </c>
    </row>
    <row r="3921" spans="1:11" x14ac:dyDescent="0.2">
      <c r="A3921" t="s">
        <v>1116</v>
      </c>
      <c r="B3921" t="s">
        <v>644</v>
      </c>
      <c r="C3921" s="107" t="s">
        <v>302</v>
      </c>
      <c r="D3921" s="107" t="s">
        <v>842</v>
      </c>
      <c r="E3921" s="108"/>
      <c r="F3921" s="109"/>
      <c r="G3921" s="108">
        <v>1</v>
      </c>
      <c r="H3921" s="109"/>
      <c r="I3921" s="69" t="str">
        <f>VLOOKUP(C3921,СПРАВОЧНИК!B:D,2,0)</f>
        <v>КИТАЙ</v>
      </c>
      <c r="J3921" s="69" t="str">
        <f>VLOOKUP(C3921,СПРАВОЧНИК!B:D,3,0)</f>
        <v>ИНОМАРКИ</v>
      </c>
      <c r="K3921" s="69" t="str">
        <f>VLOOKUP(СВОД2023[[#This Row],[ФО]],СПРАВОЧНИК!H:P,2,0)</f>
        <v>Уральский ФО</v>
      </c>
    </row>
    <row r="3922" spans="1:11" x14ac:dyDescent="0.2">
      <c r="A3922" t="s">
        <v>1116</v>
      </c>
      <c r="B3922" t="s">
        <v>644</v>
      </c>
      <c r="C3922" s="107" t="s">
        <v>331</v>
      </c>
      <c r="D3922" s="107" t="s">
        <v>830</v>
      </c>
      <c r="E3922" s="108">
        <v>2</v>
      </c>
      <c r="F3922" s="109"/>
      <c r="G3922" s="108">
        <v>2</v>
      </c>
      <c r="H3922" s="109"/>
      <c r="I3922" s="69" t="str">
        <f>VLOOKUP(C3922,СПРАВОЧНИК!B:D,2,0)</f>
        <v>КОРЕЯ</v>
      </c>
      <c r="J3922" s="69" t="str">
        <f>VLOOKUP(C3922,СПРАВОЧНИК!B:D,3,0)</f>
        <v>ИНОМАРКИ</v>
      </c>
      <c r="K3922" s="69" t="str">
        <f>VLOOKUP(СВОД2023[[#This Row],[ФО]],СПРАВОЧНИК!H:P,2,0)</f>
        <v>Уральский ФО</v>
      </c>
    </row>
    <row r="3923" spans="1:11" x14ac:dyDescent="0.2">
      <c r="A3923" t="s">
        <v>1116</v>
      </c>
      <c r="B3923" t="s">
        <v>644</v>
      </c>
      <c r="C3923" s="107" t="s">
        <v>331</v>
      </c>
      <c r="D3923" s="107" t="s">
        <v>785</v>
      </c>
      <c r="E3923" s="108"/>
      <c r="F3923" s="109"/>
      <c r="G3923" s="108">
        <v>5</v>
      </c>
      <c r="H3923" s="109">
        <v>1</v>
      </c>
      <c r="I3923" s="69" t="str">
        <f>VLOOKUP(C3923,СПРАВОЧНИК!B:D,2,0)</f>
        <v>КОРЕЯ</v>
      </c>
      <c r="J3923" s="69" t="str">
        <f>VLOOKUP(C3923,СПРАВОЧНИК!B:D,3,0)</f>
        <v>ИНОМАРКИ</v>
      </c>
      <c r="K3923" s="69" t="str">
        <f>VLOOKUP(СВОД2023[[#This Row],[ФО]],СПРАВОЧНИК!H:P,2,0)</f>
        <v>Уральский ФО</v>
      </c>
    </row>
    <row r="3924" spans="1:11" x14ac:dyDescent="0.2">
      <c r="A3924" t="s">
        <v>1116</v>
      </c>
      <c r="B3924" t="s">
        <v>644</v>
      </c>
      <c r="C3924" s="107" t="s">
        <v>343</v>
      </c>
      <c r="D3924" s="107" t="s">
        <v>786</v>
      </c>
      <c r="E3924" s="108"/>
      <c r="F3924" s="109">
        <v>2</v>
      </c>
      <c r="G3924" s="108">
        <v>6</v>
      </c>
      <c r="H3924" s="109">
        <v>17</v>
      </c>
      <c r="I3924" s="69" t="str">
        <f>VLOOKUP(C3924,СПРАВОЧНИК!B:D,2,0)</f>
        <v>РОССИЯ</v>
      </c>
      <c r="J3924" s="69" t="str">
        <f>VLOOKUP(C3924,СПРАВОЧНИК!B:D,3,0)</f>
        <v>ОТЕЧЕСТВЕННЫЕ</v>
      </c>
      <c r="K3924" s="69" t="str">
        <f>VLOOKUP(СВОД2023[[#This Row],[ФО]],СПРАВОЧНИК!H:P,2,0)</f>
        <v>Уральский ФО</v>
      </c>
    </row>
    <row r="3925" spans="1:11" x14ac:dyDescent="0.2">
      <c r="A3925" t="s">
        <v>1116</v>
      </c>
      <c r="B3925" t="s">
        <v>644</v>
      </c>
      <c r="C3925" s="107" t="s">
        <v>343</v>
      </c>
      <c r="D3925" s="107" t="s">
        <v>787</v>
      </c>
      <c r="E3925" s="108">
        <v>7</v>
      </c>
      <c r="F3925" s="109">
        <v>1</v>
      </c>
      <c r="G3925" s="108">
        <v>53</v>
      </c>
      <c r="H3925" s="109">
        <v>26</v>
      </c>
      <c r="I3925" s="69" t="str">
        <f>VLOOKUP(C3925,СПРАВОЧНИК!B:D,2,0)</f>
        <v>РОССИЯ</v>
      </c>
      <c r="J3925" s="69" t="str">
        <f>VLOOKUP(C3925,СПРАВОЧНИК!B:D,3,0)</f>
        <v>ОТЕЧЕСТВЕННЫЕ</v>
      </c>
      <c r="K3925" s="69" t="str">
        <f>VLOOKUP(СВОД2023[[#This Row],[ФО]],СПРАВОЧНИК!H:P,2,0)</f>
        <v>Уральский ФО</v>
      </c>
    </row>
    <row r="3926" spans="1:11" x14ac:dyDescent="0.2">
      <c r="A3926" t="s">
        <v>1116</v>
      </c>
      <c r="B3926" t="s">
        <v>644</v>
      </c>
      <c r="C3926" s="107" t="s">
        <v>343</v>
      </c>
      <c r="D3926" s="107" t="s">
        <v>788</v>
      </c>
      <c r="E3926" s="108">
        <v>1</v>
      </c>
      <c r="F3926" s="109">
        <v>10</v>
      </c>
      <c r="G3926" s="108">
        <v>11</v>
      </c>
      <c r="H3926" s="109">
        <v>153</v>
      </c>
      <c r="I3926" s="69" t="str">
        <f>VLOOKUP(C3926,СПРАВОЧНИК!B:D,2,0)</f>
        <v>РОССИЯ</v>
      </c>
      <c r="J3926" s="69" t="str">
        <f>VLOOKUP(C3926,СПРАВОЧНИК!B:D,3,0)</f>
        <v>ОТЕЧЕСТВЕННЫЕ</v>
      </c>
      <c r="K3926" s="69" t="str">
        <f>VLOOKUP(СВОД2023[[#This Row],[ФО]],СПРАВОЧНИК!H:P,2,0)</f>
        <v>Уральский ФО</v>
      </c>
    </row>
    <row r="3927" spans="1:11" x14ac:dyDescent="0.2">
      <c r="A3927" t="s">
        <v>1116</v>
      </c>
      <c r="B3927" t="s">
        <v>644</v>
      </c>
      <c r="C3927" s="107" t="s">
        <v>411</v>
      </c>
      <c r="D3927" s="107" t="s">
        <v>789</v>
      </c>
      <c r="E3927" s="108">
        <v>1</v>
      </c>
      <c r="F3927" s="109"/>
      <c r="G3927" s="108">
        <v>13</v>
      </c>
      <c r="H3927" s="109">
        <v>24</v>
      </c>
      <c r="I3927" s="69" t="str">
        <f>VLOOKUP(C3927,СПРАВОЧНИК!B:D,2,0)</f>
        <v>ЕВРОПА</v>
      </c>
      <c r="J3927" s="69" t="str">
        <f>VLOOKUP(C3927,СПРАВОЧНИК!B:D,3,0)</f>
        <v>ИНОМАРКИ</v>
      </c>
      <c r="K3927" s="69" t="str">
        <f>VLOOKUP(СВОД2023[[#This Row],[ФО]],СПРАВОЧНИК!H:P,2,0)</f>
        <v>Уральский ФО</v>
      </c>
    </row>
    <row r="3928" spans="1:11" x14ac:dyDescent="0.2">
      <c r="A3928" t="s">
        <v>1116</v>
      </c>
      <c r="B3928" t="s">
        <v>644</v>
      </c>
      <c r="C3928" s="107" t="s">
        <v>411</v>
      </c>
      <c r="D3928" s="107" t="s">
        <v>790</v>
      </c>
      <c r="E3928" s="108"/>
      <c r="F3928" s="109"/>
      <c r="G3928" s="108"/>
      <c r="H3928" s="109">
        <v>1</v>
      </c>
      <c r="I3928" s="69" t="str">
        <f>VLOOKUP(C3928,СПРАВОЧНИК!B:D,2,0)</f>
        <v>ЕВРОПА</v>
      </c>
      <c r="J3928" s="69" t="str">
        <f>VLOOKUP(C3928,СПРАВОЧНИК!B:D,3,0)</f>
        <v>ИНОМАРКИ</v>
      </c>
      <c r="K3928" s="69" t="str">
        <f>VLOOKUP(СВОД2023[[#This Row],[ФО]],СПРАВОЧНИК!H:P,2,0)</f>
        <v>Уральский ФО</v>
      </c>
    </row>
    <row r="3929" spans="1:11" x14ac:dyDescent="0.2">
      <c r="A3929" t="s">
        <v>1116</v>
      </c>
      <c r="B3929" t="s">
        <v>644</v>
      </c>
      <c r="C3929" s="107" t="s">
        <v>411</v>
      </c>
      <c r="D3929" s="107" t="s">
        <v>791</v>
      </c>
      <c r="E3929" s="108">
        <v>2</v>
      </c>
      <c r="F3929" s="109"/>
      <c r="G3929" s="108">
        <v>17</v>
      </c>
      <c r="H3929" s="109">
        <v>5</v>
      </c>
      <c r="I3929" s="69" t="str">
        <f>VLOOKUP(C3929,СПРАВОЧНИК!B:D,2,0)</f>
        <v>ЕВРОПА</v>
      </c>
      <c r="J3929" s="69" t="str">
        <f>VLOOKUP(C3929,СПРАВОЧНИК!B:D,3,0)</f>
        <v>ИНОМАРКИ</v>
      </c>
      <c r="K3929" s="69" t="str">
        <f>VLOOKUP(СВОД2023[[#This Row],[ФО]],СПРАВОЧНИК!H:P,2,0)</f>
        <v>Уральский ФО</v>
      </c>
    </row>
    <row r="3930" spans="1:11" x14ac:dyDescent="0.2">
      <c r="A3930" t="s">
        <v>1116</v>
      </c>
      <c r="B3930" t="s">
        <v>644</v>
      </c>
      <c r="C3930" s="107" t="s">
        <v>456</v>
      </c>
      <c r="D3930" s="107" t="s">
        <v>795</v>
      </c>
      <c r="E3930" s="108"/>
      <c r="F3930" s="109"/>
      <c r="G3930" s="108">
        <v>1</v>
      </c>
      <c r="H3930" s="109"/>
      <c r="I3930" s="69" t="str">
        <f>VLOOKUP(C3930,СПРАВОЧНИК!B:D,2,0)</f>
        <v>ЯПОНИЯ</v>
      </c>
      <c r="J3930" s="69" t="str">
        <f>VLOOKUP(C3930,СПРАВОЧНИК!B:D,3,0)</f>
        <v>ИНОМАРКИ</v>
      </c>
      <c r="K3930" s="69" t="str">
        <f>VLOOKUP(СВОД2023[[#This Row],[ФО]],СПРАВОЧНИК!H:P,2,0)</f>
        <v>Уральский ФО</v>
      </c>
    </row>
    <row r="3931" spans="1:11" x14ac:dyDescent="0.2">
      <c r="A3931" t="s">
        <v>1116</v>
      </c>
      <c r="B3931" t="s">
        <v>644</v>
      </c>
      <c r="C3931" s="107" t="s">
        <v>477</v>
      </c>
      <c r="D3931" s="107" t="s">
        <v>824</v>
      </c>
      <c r="E3931" s="108"/>
      <c r="F3931" s="109"/>
      <c r="G3931" s="108"/>
      <c r="H3931" s="109">
        <v>6</v>
      </c>
      <c r="I3931" s="69" t="str">
        <f>VLOOKUP(C3931,СПРАВОЧНИК!B:D,2,0)</f>
        <v>ЕВРОПА</v>
      </c>
      <c r="J3931" s="69" t="str">
        <f>VLOOKUP(C3931,СПРАВОЧНИК!B:D,3,0)</f>
        <v>ИНОМАРКИ</v>
      </c>
      <c r="K3931" s="69" t="str">
        <f>VLOOKUP(СВОД2023[[#This Row],[ФО]],СПРАВОЧНИК!H:P,2,0)</f>
        <v>Уральский ФО</v>
      </c>
    </row>
    <row r="3932" spans="1:11" x14ac:dyDescent="0.2">
      <c r="A3932" t="s">
        <v>1116</v>
      </c>
      <c r="B3932" t="s">
        <v>644</v>
      </c>
      <c r="C3932" s="107" t="s">
        <v>477</v>
      </c>
      <c r="D3932" s="107" t="s">
        <v>834</v>
      </c>
      <c r="E3932" s="108"/>
      <c r="F3932" s="109"/>
      <c r="G3932" s="108">
        <v>1</v>
      </c>
      <c r="H3932" s="109"/>
      <c r="I3932" s="69" t="str">
        <f>VLOOKUP(C3932,СПРАВОЧНИК!B:D,2,0)</f>
        <v>ЕВРОПА</v>
      </c>
      <c r="J3932" s="69" t="str">
        <f>VLOOKUP(C3932,СПРАВОЧНИК!B:D,3,0)</f>
        <v>ИНОМАРКИ</v>
      </c>
      <c r="K3932" s="69" t="str">
        <f>VLOOKUP(СВОД2023[[#This Row],[ФО]],СПРАВОЧНИК!H:P,2,0)</f>
        <v>Уральский ФО</v>
      </c>
    </row>
    <row r="3933" spans="1:11" x14ac:dyDescent="0.2">
      <c r="A3933" t="s">
        <v>1116</v>
      </c>
      <c r="B3933" t="s">
        <v>644</v>
      </c>
      <c r="C3933" s="107" t="s">
        <v>477</v>
      </c>
      <c r="D3933" s="107" t="s">
        <v>835</v>
      </c>
      <c r="E3933" s="108"/>
      <c r="F3933" s="109"/>
      <c r="G3933" s="108"/>
      <c r="H3933" s="109">
        <v>2</v>
      </c>
      <c r="I3933" s="69" t="str">
        <f>VLOOKUP(C3933,СПРАВОЧНИК!B:D,2,0)</f>
        <v>ЕВРОПА</v>
      </c>
      <c r="J3933" s="69" t="str">
        <f>VLOOKUP(C3933,СПРАВОЧНИК!B:D,3,0)</f>
        <v>ИНОМАРКИ</v>
      </c>
      <c r="K3933" s="69" t="str">
        <f>VLOOKUP(СВОД2023[[#This Row],[ФО]],СПРАВОЧНИК!H:P,2,0)</f>
        <v>Уральский ФО</v>
      </c>
    </row>
    <row r="3934" spans="1:11" x14ac:dyDescent="0.2">
      <c r="A3934" t="s">
        <v>1116</v>
      </c>
      <c r="B3934" t="s">
        <v>644</v>
      </c>
      <c r="C3934" s="107" t="s">
        <v>477</v>
      </c>
      <c r="D3934" s="107" t="s">
        <v>825</v>
      </c>
      <c r="E3934" s="108"/>
      <c r="F3934" s="109"/>
      <c r="G3934" s="108">
        <v>1</v>
      </c>
      <c r="H3934" s="109">
        <v>6</v>
      </c>
      <c r="I3934" s="69" t="str">
        <f>VLOOKUP(C3934,СПРАВОЧНИК!B:D,2,0)</f>
        <v>ЕВРОПА</v>
      </c>
      <c r="J3934" s="69" t="str">
        <f>VLOOKUP(C3934,СПРАВОЧНИК!B:D,3,0)</f>
        <v>ИНОМАРКИ</v>
      </c>
      <c r="K3934" s="69" t="str">
        <f>VLOOKUP(СВОД2023[[#This Row],[ФО]],СПРАВОЧНИК!H:P,2,0)</f>
        <v>Уральский ФО</v>
      </c>
    </row>
    <row r="3935" spans="1:11" x14ac:dyDescent="0.2">
      <c r="A3935" t="s">
        <v>1116</v>
      </c>
      <c r="B3935" t="s">
        <v>644</v>
      </c>
      <c r="C3935" s="107" t="s">
        <v>477</v>
      </c>
      <c r="D3935" s="107" t="s">
        <v>796</v>
      </c>
      <c r="E3935" s="108"/>
      <c r="F3935" s="109">
        <v>2</v>
      </c>
      <c r="G3935" s="108"/>
      <c r="H3935" s="109">
        <v>12</v>
      </c>
      <c r="I3935" s="69" t="str">
        <f>VLOOKUP(C3935,СПРАВОЧНИК!B:D,2,0)</f>
        <v>ЕВРОПА</v>
      </c>
      <c r="J3935" s="69" t="str">
        <f>VLOOKUP(C3935,СПРАВОЧНИК!B:D,3,0)</f>
        <v>ИНОМАРКИ</v>
      </c>
      <c r="K3935" s="69" t="str">
        <f>VLOOKUP(СВОД2023[[#This Row],[ФО]],СПРАВОЧНИК!H:P,2,0)</f>
        <v>Уральский ФО</v>
      </c>
    </row>
    <row r="3936" spans="1:11" x14ac:dyDescent="0.2">
      <c r="A3936" t="s">
        <v>1116</v>
      </c>
      <c r="B3936" t="s">
        <v>644</v>
      </c>
      <c r="C3936" s="107" t="s">
        <v>485</v>
      </c>
      <c r="D3936" s="107" t="s">
        <v>826</v>
      </c>
      <c r="E3936" s="108"/>
      <c r="F3936" s="109">
        <v>1</v>
      </c>
      <c r="G3936" s="108"/>
      <c r="H3936" s="109">
        <v>7</v>
      </c>
      <c r="I3936" s="69" t="str">
        <f>VLOOKUP(C3936,СПРАВОЧНИК!B:D,2,0)</f>
        <v>ЕВРОПА</v>
      </c>
      <c r="J3936" s="69" t="str">
        <f>VLOOKUP(C3936,СПРАВОЧНИК!B:D,3,0)</f>
        <v>ИНОМАРКИ</v>
      </c>
      <c r="K3936" s="69" t="str">
        <f>VLOOKUP(СВОД2023[[#This Row],[ФО]],СПРАВОЧНИК!H:P,2,0)</f>
        <v>Уральский ФО</v>
      </c>
    </row>
    <row r="3937" spans="1:11" x14ac:dyDescent="0.2">
      <c r="A3937" t="s">
        <v>1116</v>
      </c>
      <c r="B3937" t="s">
        <v>644</v>
      </c>
      <c r="C3937" s="107" t="s">
        <v>485</v>
      </c>
      <c r="D3937" s="107" t="s">
        <v>797</v>
      </c>
      <c r="E3937" s="108"/>
      <c r="F3937" s="109">
        <v>1</v>
      </c>
      <c r="G3937" s="108"/>
      <c r="H3937" s="109">
        <v>4</v>
      </c>
      <c r="I3937" s="69" t="str">
        <f>VLOOKUP(C3937,СПРАВОЧНИК!B:D,2,0)</f>
        <v>ЕВРОПА</v>
      </c>
      <c r="J3937" s="69" t="str">
        <f>VLOOKUP(C3937,СПРАВОЧНИК!B:D,3,0)</f>
        <v>ИНОМАРКИ</v>
      </c>
      <c r="K3937" s="69" t="str">
        <f>VLOOKUP(СВОД2023[[#This Row],[ФО]],СПРАВОЧНИК!H:P,2,0)</f>
        <v>Уральский ФО</v>
      </c>
    </row>
    <row r="3938" spans="1:11" x14ac:dyDescent="0.2">
      <c r="A3938" t="s">
        <v>1116</v>
      </c>
      <c r="B3938" t="s">
        <v>644</v>
      </c>
      <c r="C3938" s="107" t="s">
        <v>485</v>
      </c>
      <c r="D3938" s="107" t="s">
        <v>798</v>
      </c>
      <c r="E3938" s="108"/>
      <c r="F3938" s="109">
        <v>5</v>
      </c>
      <c r="G3938" s="108">
        <v>5</v>
      </c>
      <c r="H3938" s="109">
        <v>25</v>
      </c>
      <c r="I3938" s="69" t="str">
        <f>VLOOKUP(C3938,СПРАВОЧНИК!B:D,2,0)</f>
        <v>ЕВРОПА</v>
      </c>
      <c r="J3938" s="69" t="str">
        <f>VLOOKUP(C3938,СПРАВОЧНИК!B:D,3,0)</f>
        <v>ИНОМАРКИ</v>
      </c>
      <c r="K3938" s="69" t="str">
        <f>VLOOKUP(СВОД2023[[#This Row],[ФО]],СПРАВОЧНИК!H:P,2,0)</f>
        <v>Уральский ФО</v>
      </c>
    </row>
    <row r="3939" spans="1:11" x14ac:dyDescent="0.2">
      <c r="A3939" t="s">
        <v>1116</v>
      </c>
      <c r="B3939" t="s">
        <v>644</v>
      </c>
      <c r="C3939" s="107" t="s">
        <v>485</v>
      </c>
      <c r="D3939" s="107" t="s">
        <v>799</v>
      </c>
      <c r="E3939" s="108"/>
      <c r="F3939" s="109">
        <v>3</v>
      </c>
      <c r="G3939" s="108"/>
      <c r="H3939" s="109">
        <v>28</v>
      </c>
      <c r="I3939" s="69" t="str">
        <f>VLOOKUP(C3939,СПРАВОЧНИК!B:D,2,0)</f>
        <v>ЕВРОПА</v>
      </c>
      <c r="J3939" s="69" t="str">
        <f>VLOOKUP(C3939,СПРАВОЧНИК!B:D,3,0)</f>
        <v>ИНОМАРКИ</v>
      </c>
      <c r="K3939" s="69" t="str">
        <f>VLOOKUP(СВОД2023[[#This Row],[ФО]],СПРАВОЧНИК!H:P,2,0)</f>
        <v>Уральский ФО</v>
      </c>
    </row>
    <row r="3940" spans="1:11" x14ac:dyDescent="0.2">
      <c r="A3940" t="s">
        <v>1116</v>
      </c>
      <c r="B3940" t="s">
        <v>644</v>
      </c>
      <c r="C3940" s="107" t="s">
        <v>504</v>
      </c>
      <c r="D3940" s="107" t="s">
        <v>800</v>
      </c>
      <c r="E3940" s="108"/>
      <c r="F3940" s="109"/>
      <c r="G3940" s="108">
        <v>2</v>
      </c>
      <c r="H3940" s="109">
        <v>3</v>
      </c>
      <c r="I3940" s="69" t="str">
        <f>VLOOKUP(C3940,СПРАВОЧНИК!B:D,2,0)</f>
        <v>ЕВРОПА</v>
      </c>
      <c r="J3940" s="69" t="str">
        <f>VLOOKUP(C3940,СПРАВОЧНИК!B:D,3,0)</f>
        <v>ИНОМАРКИ</v>
      </c>
      <c r="K3940" s="69" t="str">
        <f>VLOOKUP(СВОД2023[[#This Row],[ФО]],СПРАВОЧНИК!H:P,2,0)</f>
        <v>Уральский ФО</v>
      </c>
    </row>
    <row r="3941" spans="1:11" x14ac:dyDescent="0.2">
      <c r="A3941" t="s">
        <v>1116</v>
      </c>
      <c r="B3941" t="s">
        <v>644</v>
      </c>
      <c r="C3941" s="107" t="s">
        <v>801</v>
      </c>
      <c r="D3941" s="107" t="s">
        <v>827</v>
      </c>
      <c r="E3941" s="108">
        <v>1</v>
      </c>
      <c r="F3941" s="109"/>
      <c r="G3941" s="108">
        <v>3</v>
      </c>
      <c r="H3941" s="109"/>
      <c r="I3941" s="69" t="str">
        <f>VLOOKUP(C3941,СПРАВОЧНИК!B:D,2,0)</f>
        <v>РОССИЯ</v>
      </c>
      <c r="J3941" s="69" t="str">
        <f>VLOOKUP(C3941,СПРАВОЧНИК!B:D,3,0)</f>
        <v>ОТЕЧЕСТВЕННЫЕ</v>
      </c>
      <c r="K3941" s="69" t="str">
        <f>VLOOKUP(СВОД2023[[#This Row],[ФО]],СПРАВОЧНИК!H:P,2,0)</f>
        <v>Уральский ФО</v>
      </c>
    </row>
    <row r="3942" spans="1:11" x14ac:dyDescent="0.2">
      <c r="A3942" t="s">
        <v>1116</v>
      </c>
      <c r="B3942" t="s">
        <v>644</v>
      </c>
      <c r="C3942" s="107" t="s">
        <v>801</v>
      </c>
      <c r="D3942" s="107" t="s">
        <v>802</v>
      </c>
      <c r="E3942" s="108">
        <v>114</v>
      </c>
      <c r="F3942" s="109"/>
      <c r="G3942" s="108">
        <v>136</v>
      </c>
      <c r="H3942" s="109"/>
      <c r="I3942" s="69" t="str">
        <f>VLOOKUP(C3942,СПРАВОЧНИК!B:D,2,0)</f>
        <v>РОССИЯ</v>
      </c>
      <c r="J3942" s="69" t="str">
        <f>VLOOKUP(C3942,СПРАВОЧНИК!B:D,3,0)</f>
        <v>ОТЕЧЕСТВЕННЫЕ</v>
      </c>
      <c r="K3942" s="69" t="str">
        <f>VLOOKUP(СВОД2023[[#This Row],[ФО]],СПРАВОЧНИК!H:P,2,0)</f>
        <v>Уральский ФО</v>
      </c>
    </row>
    <row r="3943" spans="1:11" x14ac:dyDescent="0.2">
      <c r="A3943" t="s">
        <v>1116</v>
      </c>
      <c r="B3943" t="s">
        <v>644</v>
      </c>
      <c r="C3943" s="107" t="s">
        <v>555</v>
      </c>
      <c r="D3943" s="107" t="s">
        <v>828</v>
      </c>
      <c r="E3943" s="108">
        <v>2</v>
      </c>
      <c r="F3943" s="109"/>
      <c r="G3943" s="108">
        <v>8</v>
      </c>
      <c r="H3943" s="109"/>
      <c r="I3943" s="69" t="str">
        <f>VLOOKUP(C3943,СПРАВОЧНИК!B:D,2,0)</f>
        <v>ЯПОНИЯ</v>
      </c>
      <c r="J3943" s="69" t="str">
        <f>VLOOKUP(C3943,СПРАВОЧНИК!B:D,3,0)</f>
        <v>ИНОМАРКИ</v>
      </c>
      <c r="K3943" s="69" t="str">
        <f>VLOOKUP(СВОД2023[[#This Row],[ФО]],СПРАВОЧНИК!H:P,2,0)</f>
        <v>Уральский ФО</v>
      </c>
    </row>
    <row r="3944" spans="1:11" x14ac:dyDescent="0.2">
      <c r="A3944" t="s">
        <v>1116</v>
      </c>
      <c r="B3944" t="s">
        <v>644</v>
      </c>
      <c r="C3944" s="107" t="s">
        <v>579</v>
      </c>
      <c r="D3944" s="107" t="s">
        <v>805</v>
      </c>
      <c r="E3944" s="108"/>
      <c r="F3944" s="109"/>
      <c r="G3944" s="108">
        <v>3</v>
      </c>
      <c r="H3944" s="109">
        <v>10</v>
      </c>
      <c r="I3944" s="69" t="str">
        <f>VLOOKUP(C3944,СПРАВОЧНИК!B:D,2,0)</f>
        <v>ЯПОНИЯ</v>
      </c>
      <c r="J3944" s="69" t="str">
        <f>VLOOKUP(C3944,СПРАВОЧНИК!B:D,3,0)</f>
        <v>ИНОМАРКИ</v>
      </c>
      <c r="K3944" s="69" t="str">
        <f>VLOOKUP(СВОД2023[[#This Row],[ФО]],СПРАВОЧНИК!H:P,2,0)</f>
        <v>Уральский ФО</v>
      </c>
    </row>
    <row r="3945" spans="1:11" x14ac:dyDescent="0.2">
      <c r="A3945" t="s">
        <v>1116</v>
      </c>
      <c r="B3945" t="s">
        <v>644</v>
      </c>
      <c r="C3945" s="107" t="s">
        <v>610</v>
      </c>
      <c r="D3945" s="107" t="s">
        <v>807</v>
      </c>
      <c r="E3945" s="108"/>
      <c r="F3945" s="109"/>
      <c r="G3945" s="108">
        <v>18</v>
      </c>
      <c r="H3945" s="109">
        <v>5</v>
      </c>
      <c r="I3945" s="69" t="str">
        <f>VLOOKUP(C3945,СПРАВОЧНИК!B:D,2,0)</f>
        <v>РОССИЯ</v>
      </c>
      <c r="J3945" s="69" t="str">
        <f>VLOOKUP(C3945,СПРАВОЧНИК!B:D,3,0)</f>
        <v>ОТЕЧЕСТВЕННЫЕ</v>
      </c>
      <c r="K3945" s="69" t="str">
        <f>VLOOKUP(СВОД2023[[#This Row],[ФО]],СПРАВОЧНИК!H:P,2,0)</f>
        <v>Уральский ФО</v>
      </c>
    </row>
    <row r="3946" spans="1:11" x14ac:dyDescent="0.2">
      <c r="A3946" t="s">
        <v>1116</v>
      </c>
      <c r="B3946" t="s">
        <v>644</v>
      </c>
      <c r="C3946" s="107" t="s">
        <v>610</v>
      </c>
      <c r="D3946" s="107" t="s">
        <v>808</v>
      </c>
      <c r="E3946" s="108">
        <v>3</v>
      </c>
      <c r="F3946" s="109">
        <v>1</v>
      </c>
      <c r="G3946" s="108">
        <v>17</v>
      </c>
      <c r="H3946" s="109">
        <v>18</v>
      </c>
      <c r="I3946" s="69" t="str">
        <f>VLOOKUP(C3946,СПРАВОЧНИК!B:D,2,0)</f>
        <v>РОССИЯ</v>
      </c>
      <c r="J3946" s="69" t="str">
        <f>VLOOKUP(C3946,СПРАВОЧНИК!B:D,3,0)</f>
        <v>ОТЕЧЕСТВЕННЫЕ</v>
      </c>
      <c r="K3946" s="69" t="str">
        <f>VLOOKUP(СВОД2023[[#This Row],[ФО]],СПРАВОЧНИК!H:P,2,0)</f>
        <v>Уральский ФО</v>
      </c>
    </row>
    <row r="3947" spans="1:11" x14ac:dyDescent="0.2">
      <c r="A3947" t="s">
        <v>1116</v>
      </c>
      <c r="B3947" t="s">
        <v>644</v>
      </c>
      <c r="C3947" s="107" t="s">
        <v>610</v>
      </c>
      <c r="D3947" s="107" t="s">
        <v>809</v>
      </c>
      <c r="E3947" s="108"/>
      <c r="F3947" s="109"/>
      <c r="G3947" s="108"/>
      <c r="H3947" s="109">
        <v>6</v>
      </c>
      <c r="I3947" s="69" t="str">
        <f>VLOOKUP(C3947,СПРАВОЧНИК!B:D,2,0)</f>
        <v>РОССИЯ</v>
      </c>
      <c r="J3947" s="69" t="str">
        <f>VLOOKUP(C3947,СПРАВОЧНИК!B:D,3,0)</f>
        <v>ОТЕЧЕСТВЕННЫЕ</v>
      </c>
      <c r="K3947" s="69" t="str">
        <f>VLOOKUP(СВОД2023[[#This Row],[ФО]],СПРАВОЧНИК!H:P,2,0)</f>
        <v>Уральский ФО</v>
      </c>
    </row>
    <row r="3948" spans="1:11" x14ac:dyDescent="0.2">
      <c r="A3948" t="s">
        <v>1116</v>
      </c>
      <c r="B3948" t="s">
        <v>644</v>
      </c>
      <c r="C3948" s="107" t="s">
        <v>610</v>
      </c>
      <c r="D3948" s="107" t="s">
        <v>810</v>
      </c>
      <c r="E3948" s="108">
        <v>3</v>
      </c>
      <c r="F3948" s="109">
        <v>1</v>
      </c>
      <c r="G3948" s="108">
        <v>11</v>
      </c>
      <c r="H3948" s="109">
        <v>7</v>
      </c>
      <c r="I3948" s="69" t="str">
        <f>VLOOKUP(C3948,СПРАВОЧНИК!B:D,2,0)</f>
        <v>РОССИЯ</v>
      </c>
      <c r="J3948" s="69" t="str">
        <f>VLOOKUP(C3948,СПРАВОЧНИК!B:D,3,0)</f>
        <v>ОТЕЧЕСТВЕННЫЕ</v>
      </c>
      <c r="K3948" s="69" t="str">
        <f>VLOOKUP(СВОД2023[[#This Row],[ФО]],СПРАВОЧНИК!H:P,2,0)</f>
        <v>Уральский ФО</v>
      </c>
    </row>
    <row r="3949" spans="1:11" x14ac:dyDescent="0.2">
      <c r="A3949" t="s">
        <v>1116</v>
      </c>
      <c r="B3949" t="s">
        <v>644</v>
      </c>
      <c r="C3949" s="107" t="s">
        <v>610</v>
      </c>
      <c r="D3949" s="107" t="s">
        <v>811</v>
      </c>
      <c r="E3949" s="108">
        <v>6</v>
      </c>
      <c r="F3949" s="109">
        <v>3</v>
      </c>
      <c r="G3949" s="108">
        <v>38</v>
      </c>
      <c r="H3949" s="109">
        <v>33</v>
      </c>
      <c r="I3949" s="69" t="str">
        <f>VLOOKUP(C3949,СПРАВОЧНИК!B:D,2,0)</f>
        <v>РОССИЯ</v>
      </c>
      <c r="J3949" s="69" t="str">
        <f>VLOOKUP(C3949,СПРАВОЧНИК!B:D,3,0)</f>
        <v>ОТЕЧЕСТВЕННЫЕ</v>
      </c>
      <c r="K3949" s="69" t="str">
        <f>VLOOKUP(СВОД2023[[#This Row],[ФО]],СПРАВОЧНИК!H:P,2,0)</f>
        <v>Уральский ФО</v>
      </c>
    </row>
    <row r="3950" spans="1:11" x14ac:dyDescent="0.2">
      <c r="A3950" t="s">
        <v>1116</v>
      </c>
      <c r="B3950" t="s">
        <v>644</v>
      </c>
      <c r="C3950" s="107" t="s">
        <v>610</v>
      </c>
      <c r="D3950" s="107" t="s">
        <v>812</v>
      </c>
      <c r="E3950" s="108">
        <v>38</v>
      </c>
      <c r="F3950" s="109">
        <v>40</v>
      </c>
      <c r="G3950" s="108">
        <v>143</v>
      </c>
      <c r="H3950" s="109">
        <v>170</v>
      </c>
      <c r="I3950" s="69" t="str">
        <f>VLOOKUP(C3950,СПРАВОЧНИК!B:D,2,0)</f>
        <v>РОССИЯ</v>
      </c>
      <c r="J3950" s="69" t="str">
        <f>VLOOKUP(C3950,СПРАВОЧНИК!B:D,3,0)</f>
        <v>ОТЕЧЕСТВЕННЫЕ</v>
      </c>
      <c r="K3950" s="69" t="str">
        <f>VLOOKUP(СВОД2023[[#This Row],[ФО]],СПРАВОЧНИК!H:P,2,0)</f>
        <v>Уральский ФО</v>
      </c>
    </row>
    <row r="3951" spans="1:11" x14ac:dyDescent="0.2">
      <c r="A3951" t="s">
        <v>1116</v>
      </c>
      <c r="B3951" t="s">
        <v>644</v>
      </c>
      <c r="C3951" s="107" t="s">
        <v>610</v>
      </c>
      <c r="D3951" s="107" t="s">
        <v>813</v>
      </c>
      <c r="E3951" s="108">
        <v>1</v>
      </c>
      <c r="F3951" s="109">
        <v>1</v>
      </c>
      <c r="G3951" s="108">
        <v>8</v>
      </c>
      <c r="H3951" s="109">
        <v>12</v>
      </c>
      <c r="I3951" s="69" t="str">
        <f>VLOOKUP(C3951,СПРАВОЧНИК!B:D,2,0)</f>
        <v>РОССИЯ</v>
      </c>
      <c r="J3951" s="69" t="str">
        <f>VLOOKUP(C3951,СПРАВОЧНИК!B:D,3,0)</f>
        <v>ОТЕЧЕСТВЕННЫЕ</v>
      </c>
      <c r="K3951" s="69" t="str">
        <f>VLOOKUP(СВОД2023[[#This Row],[ФО]],СПРАВОЧНИК!H:P,2,0)</f>
        <v>Уральский ФО</v>
      </c>
    </row>
    <row r="3952" spans="1:11" x14ac:dyDescent="0.2">
      <c r="A3952" t="s">
        <v>1116</v>
      </c>
      <c r="B3952" t="s">
        <v>644</v>
      </c>
      <c r="C3952" s="107" t="s">
        <v>610</v>
      </c>
      <c r="D3952" s="107" t="s">
        <v>814</v>
      </c>
      <c r="E3952" s="108">
        <v>30</v>
      </c>
      <c r="F3952" s="109">
        <v>13</v>
      </c>
      <c r="G3952" s="108">
        <v>154</v>
      </c>
      <c r="H3952" s="109">
        <v>131</v>
      </c>
      <c r="I3952" s="69" t="str">
        <f>VLOOKUP(C3952,СПРАВОЧНИК!B:D,2,0)</f>
        <v>РОССИЯ</v>
      </c>
      <c r="J3952" s="69" t="str">
        <f>VLOOKUP(C3952,СПРАВОЧНИК!B:D,3,0)</f>
        <v>ОТЕЧЕСТВЕННЫЕ</v>
      </c>
      <c r="K3952" s="69" t="str">
        <f>VLOOKUP(СВОД2023[[#This Row],[ФО]],СПРАВОЧНИК!H:P,2,0)</f>
        <v>Уральский ФО</v>
      </c>
    </row>
    <row r="3953" spans="1:11" x14ac:dyDescent="0.2">
      <c r="A3953" t="s">
        <v>1116</v>
      </c>
      <c r="B3953" t="s">
        <v>644</v>
      </c>
      <c r="C3953" s="107" t="s">
        <v>614</v>
      </c>
      <c r="D3953" s="107" t="s">
        <v>1119</v>
      </c>
      <c r="E3953" s="108"/>
      <c r="F3953" s="109"/>
      <c r="G3953" s="108">
        <v>2</v>
      </c>
      <c r="H3953" s="109">
        <v>5</v>
      </c>
      <c r="I3953" s="69" t="str">
        <f>VLOOKUP(C3953,СПРАВОЧНИК!B:D,2,0)</f>
        <v>ЕВРОПА</v>
      </c>
      <c r="J3953" s="69" t="str">
        <f>VLOOKUP(C3953,СПРАВОЧНИК!B:D,3,0)</f>
        <v>ИНОМАРКИ</v>
      </c>
      <c r="K3953" s="69" t="str">
        <f>VLOOKUP(СВОД2023[[#This Row],[ФО]],СПРАВОЧНИК!H:P,2,0)</f>
        <v>Уральский ФО</v>
      </c>
    </row>
    <row r="3954" spans="1:11" x14ac:dyDescent="0.2">
      <c r="A3954" t="s">
        <v>1116</v>
      </c>
      <c r="B3954" t="s">
        <v>644</v>
      </c>
      <c r="C3954" s="107" t="s">
        <v>614</v>
      </c>
      <c r="D3954" s="107" t="s">
        <v>1120</v>
      </c>
      <c r="E3954" s="108"/>
      <c r="F3954" s="109"/>
      <c r="G3954" s="108">
        <v>2</v>
      </c>
      <c r="H3954" s="109">
        <v>16</v>
      </c>
      <c r="I3954" s="69" t="str">
        <f>VLOOKUP(C3954,СПРАВОЧНИК!B:D,2,0)</f>
        <v>ЕВРОПА</v>
      </c>
      <c r="J3954" s="69" t="str">
        <f>VLOOKUP(C3954,СПРАВОЧНИК!B:D,3,0)</f>
        <v>ИНОМАРКИ</v>
      </c>
      <c r="K3954" s="69" t="str">
        <f>VLOOKUP(СВОД2023[[#This Row],[ФО]],СПРАВОЧНИК!H:P,2,0)</f>
        <v>Уральский ФО</v>
      </c>
    </row>
    <row r="3955" spans="1:11" x14ac:dyDescent="0.2">
      <c r="A3955" t="s">
        <v>1116</v>
      </c>
      <c r="B3955" t="s">
        <v>644</v>
      </c>
      <c r="C3955" s="107" t="s">
        <v>614</v>
      </c>
      <c r="D3955" s="107" t="s">
        <v>1121</v>
      </c>
      <c r="E3955" s="108"/>
      <c r="F3955" s="109">
        <v>2</v>
      </c>
      <c r="G3955" s="108"/>
      <c r="H3955" s="109">
        <v>9</v>
      </c>
      <c r="I3955" s="69" t="str">
        <f>VLOOKUP(C3955,СПРАВОЧНИК!B:D,2,0)</f>
        <v>ЕВРОПА</v>
      </c>
      <c r="J3955" s="69" t="str">
        <f>VLOOKUP(C3955,СПРАВОЧНИК!B:D,3,0)</f>
        <v>ИНОМАРКИ</v>
      </c>
      <c r="K3955" s="69" t="str">
        <f>VLOOKUP(СВОД2023[[#This Row],[ФО]],СПРАВОЧНИК!H:P,2,0)</f>
        <v>Уральский ФО</v>
      </c>
    </row>
    <row r="3956" spans="1:11" x14ac:dyDescent="0.2">
      <c r="A3956" t="s">
        <v>1116</v>
      </c>
      <c r="B3956" t="s">
        <v>644</v>
      </c>
      <c r="C3956" s="107" t="s">
        <v>614</v>
      </c>
      <c r="D3956" s="107" t="s">
        <v>1122</v>
      </c>
      <c r="E3956" s="108">
        <v>1</v>
      </c>
      <c r="F3956" s="109"/>
      <c r="G3956" s="108">
        <v>9</v>
      </c>
      <c r="H3956" s="109">
        <v>5</v>
      </c>
      <c r="I3956" s="69" t="str">
        <f>VLOOKUP(C3956,СПРАВОЧНИК!B:D,2,0)</f>
        <v>ЕВРОПА</v>
      </c>
      <c r="J3956" s="69" t="str">
        <f>VLOOKUP(C3956,СПРАВОЧНИК!B:D,3,0)</f>
        <v>ИНОМАРКИ</v>
      </c>
      <c r="K3956" s="69" t="str">
        <f>VLOOKUP(СВОД2023[[#This Row],[ФО]],СПРАВОЧНИК!H:P,2,0)</f>
        <v>Уральский ФО</v>
      </c>
    </row>
    <row r="3957" spans="1:11" x14ac:dyDescent="0.2">
      <c r="A3957" t="s">
        <v>1116</v>
      </c>
      <c r="B3957" t="s">
        <v>644</v>
      </c>
      <c r="C3957" s="107" t="s">
        <v>614</v>
      </c>
      <c r="D3957" s="107" t="s">
        <v>1123</v>
      </c>
      <c r="E3957" s="108"/>
      <c r="F3957" s="109"/>
      <c r="G3957" s="108">
        <v>1</v>
      </c>
      <c r="H3957" s="109">
        <v>5</v>
      </c>
      <c r="I3957" s="69" t="str">
        <f>VLOOKUP(C3957,СПРАВОЧНИК!B:D,2,0)</f>
        <v>ЕВРОПА</v>
      </c>
      <c r="J3957" s="69" t="str">
        <f>VLOOKUP(C3957,СПРАВОЧНИК!B:D,3,0)</f>
        <v>ИНОМАРКИ</v>
      </c>
      <c r="K3957" s="69" t="str">
        <f>VLOOKUP(СВОД2023[[#This Row],[ФО]],СПРАВОЧНИК!H:P,2,0)</f>
        <v>Уральский ФО</v>
      </c>
    </row>
    <row r="3958" spans="1:11" x14ac:dyDescent="0.2">
      <c r="A3958" t="s">
        <v>1116</v>
      </c>
      <c r="B3958" t="s">
        <v>645</v>
      </c>
      <c r="C3958" s="107" t="s">
        <v>843</v>
      </c>
      <c r="D3958" s="107" t="s">
        <v>844</v>
      </c>
      <c r="E3958" s="108"/>
      <c r="F3958" s="109"/>
      <c r="G3958" s="108"/>
      <c r="H3958" s="109">
        <v>2</v>
      </c>
      <c r="I3958" s="69" t="str">
        <f>VLOOKUP(C3958,СПРАВОЧНИК!B:D,2,0)</f>
        <v>ИНДИЯ</v>
      </c>
      <c r="J3958" s="69" t="str">
        <f>VLOOKUP(C3958,СПРАВОЧНИК!B:D,3,0)</f>
        <v>ИНОМАРКИ</v>
      </c>
      <c r="K3958" s="69" t="str">
        <f>VLOOKUP(СВОД2023[[#This Row],[ФО]],СПРАВОЧНИК!H:P,2,0)</f>
        <v>Центральный ФО</v>
      </c>
    </row>
    <row r="3959" spans="1:11" x14ac:dyDescent="0.2">
      <c r="A3959" t="s">
        <v>1116</v>
      </c>
      <c r="B3959" t="s">
        <v>645</v>
      </c>
      <c r="C3959" s="107" t="s">
        <v>764</v>
      </c>
      <c r="D3959" s="107" t="s">
        <v>815</v>
      </c>
      <c r="E3959" s="108"/>
      <c r="F3959" s="109"/>
      <c r="G3959" s="108">
        <v>23</v>
      </c>
      <c r="H3959" s="109"/>
      <c r="I3959" s="69" t="str">
        <f>VLOOKUP(C3959,СПРАВОЧНИК!B:D,2,0)</f>
        <v>КИТАЙ</v>
      </c>
      <c r="J3959" s="69" t="str">
        <f>VLOOKUP(C3959,СПРАВОЧНИК!B:D,3,0)</f>
        <v>ИНОМАРКИ</v>
      </c>
      <c r="K3959" s="69" t="str">
        <f>VLOOKUP(СВОД2023[[#This Row],[ФО]],СПРАВОЧНИК!H:P,2,0)</f>
        <v>Центральный ФО</v>
      </c>
    </row>
    <row r="3960" spans="1:11" x14ac:dyDescent="0.2">
      <c r="A3960" t="s">
        <v>1116</v>
      </c>
      <c r="B3960" t="s">
        <v>645</v>
      </c>
      <c r="C3960" s="107" t="s">
        <v>86</v>
      </c>
      <c r="D3960" s="107" t="s">
        <v>845</v>
      </c>
      <c r="E3960" s="108"/>
      <c r="F3960" s="109"/>
      <c r="G3960" s="108">
        <v>2</v>
      </c>
      <c r="H3960" s="109"/>
      <c r="I3960" s="69" t="str">
        <f>VLOOKUP(C3960,СПРАВОЧНИК!B:D,2,0)</f>
        <v>КИТАЙ</v>
      </c>
      <c r="J3960" s="69" t="str">
        <f>VLOOKUP(C3960,СПРАВОЧНИК!B:D,3,0)</f>
        <v>ИНОМАРКИ</v>
      </c>
      <c r="K3960" s="69" t="str">
        <f>VLOOKUP(СВОД2023[[#This Row],[ФО]],СПРАВОЧНИК!H:P,2,0)</f>
        <v>Центральный ФО</v>
      </c>
    </row>
    <row r="3961" spans="1:11" x14ac:dyDescent="0.2">
      <c r="A3961" t="s">
        <v>1116</v>
      </c>
      <c r="B3961" t="s">
        <v>645</v>
      </c>
      <c r="C3961" s="107" t="s">
        <v>136</v>
      </c>
      <c r="D3961" s="107" t="s">
        <v>816</v>
      </c>
      <c r="E3961" s="108">
        <v>1</v>
      </c>
      <c r="F3961" s="109">
        <v>22</v>
      </c>
      <c r="G3961" s="108">
        <v>71</v>
      </c>
      <c r="H3961" s="109">
        <v>160</v>
      </c>
      <c r="I3961" s="69" t="str">
        <f>VLOOKUP(C3961,СПРАВОЧНИК!B:D,2,0)</f>
        <v>ЕВРОПА</v>
      </c>
      <c r="J3961" s="69" t="str">
        <f>VLOOKUP(C3961,СПРАВОЧНИК!B:D,3,0)</f>
        <v>ИНОМАРКИ</v>
      </c>
      <c r="K3961" s="69" t="str">
        <f>VLOOKUP(СВОД2023[[#This Row],[ФО]],СПРАВОЧНИК!H:P,2,0)</f>
        <v>Центральный ФО</v>
      </c>
    </row>
    <row r="3962" spans="1:11" x14ac:dyDescent="0.2">
      <c r="A3962" t="s">
        <v>1116</v>
      </c>
      <c r="B3962" t="s">
        <v>645</v>
      </c>
      <c r="C3962" s="107" t="s">
        <v>136</v>
      </c>
      <c r="D3962" s="107" t="s">
        <v>766</v>
      </c>
      <c r="E3962" s="108">
        <v>2</v>
      </c>
      <c r="F3962" s="109">
        <v>11</v>
      </c>
      <c r="G3962" s="108">
        <v>9</v>
      </c>
      <c r="H3962" s="109">
        <v>239</v>
      </c>
      <c r="I3962" s="69" t="str">
        <f>VLOOKUP(C3962,СПРАВОЧНИК!B:D,2,0)</f>
        <v>ЕВРОПА</v>
      </c>
      <c r="J3962" s="69" t="str">
        <f>VLOOKUP(C3962,СПРАВОЧНИК!B:D,3,0)</f>
        <v>ИНОМАРКИ</v>
      </c>
      <c r="K3962" s="69" t="str">
        <f>VLOOKUP(СВОД2023[[#This Row],[ФО]],СПРАВОЧНИК!H:P,2,0)</f>
        <v>Центральный ФО</v>
      </c>
    </row>
    <row r="3963" spans="1:11" x14ac:dyDescent="0.2">
      <c r="A3963" t="s">
        <v>1116</v>
      </c>
      <c r="B3963" t="s">
        <v>645</v>
      </c>
      <c r="C3963" s="107" t="s">
        <v>136</v>
      </c>
      <c r="D3963" s="107" t="s">
        <v>817</v>
      </c>
      <c r="E3963" s="108">
        <v>1</v>
      </c>
      <c r="F3963" s="109">
        <v>18</v>
      </c>
      <c r="G3963" s="108">
        <v>15</v>
      </c>
      <c r="H3963" s="109">
        <v>161</v>
      </c>
      <c r="I3963" s="69" t="str">
        <f>VLOOKUP(C3963,СПРАВОЧНИК!B:D,2,0)</f>
        <v>ЕВРОПА</v>
      </c>
      <c r="J3963" s="69" t="str">
        <f>VLOOKUP(C3963,СПРАВОЧНИК!B:D,3,0)</f>
        <v>ИНОМАРКИ</v>
      </c>
      <c r="K3963" s="69" t="str">
        <f>VLOOKUP(СВОД2023[[#This Row],[ФО]],СПРАВОЧНИК!H:P,2,0)</f>
        <v>Центральный ФО</v>
      </c>
    </row>
    <row r="3964" spans="1:11" x14ac:dyDescent="0.2">
      <c r="A3964" t="s">
        <v>1116</v>
      </c>
      <c r="B3964" t="s">
        <v>645</v>
      </c>
      <c r="C3964" s="107" t="s">
        <v>136</v>
      </c>
      <c r="D3964" s="107" t="s">
        <v>767</v>
      </c>
      <c r="E3964" s="108">
        <v>1</v>
      </c>
      <c r="F3964" s="109">
        <v>19</v>
      </c>
      <c r="G3964" s="108">
        <v>27</v>
      </c>
      <c r="H3964" s="109">
        <v>209</v>
      </c>
      <c r="I3964" s="69" t="str">
        <f>VLOOKUP(C3964,СПРАВОЧНИК!B:D,2,0)</f>
        <v>ЕВРОПА</v>
      </c>
      <c r="J3964" s="69" t="str">
        <f>VLOOKUP(C3964,СПРАВОЧНИК!B:D,3,0)</f>
        <v>ИНОМАРКИ</v>
      </c>
      <c r="K3964" s="69" t="str">
        <f>VLOOKUP(СВОД2023[[#This Row],[ФО]],СПРАВОЧНИК!H:P,2,0)</f>
        <v>Центральный ФО</v>
      </c>
    </row>
    <row r="3965" spans="1:11" x14ac:dyDescent="0.2">
      <c r="A3965" t="s">
        <v>1116</v>
      </c>
      <c r="B3965" t="s">
        <v>645</v>
      </c>
      <c r="C3965" s="107" t="s">
        <v>163</v>
      </c>
      <c r="D3965" s="107" t="s">
        <v>818</v>
      </c>
      <c r="E3965" s="108">
        <v>29</v>
      </c>
      <c r="F3965" s="109"/>
      <c r="G3965" s="108">
        <v>103</v>
      </c>
      <c r="H3965" s="109"/>
      <c r="I3965" s="69" t="str">
        <f>VLOOKUP(C3965,СПРАВОЧНИК!B:D,2,0)</f>
        <v>КИТАЙ</v>
      </c>
      <c r="J3965" s="69" t="str">
        <f>VLOOKUP(C3965,СПРАВОЧНИК!B:D,3,0)</f>
        <v>ИНОМАРКИ</v>
      </c>
      <c r="K3965" s="69" t="str">
        <f>VLOOKUP(СВОД2023[[#This Row],[ФО]],СПРАВОЧНИК!H:P,2,0)</f>
        <v>Центральный ФО</v>
      </c>
    </row>
    <row r="3966" spans="1:11" x14ac:dyDescent="0.2">
      <c r="A3966" t="s">
        <v>1116</v>
      </c>
      <c r="B3966" t="s">
        <v>645</v>
      </c>
      <c r="C3966" s="107" t="s">
        <v>846</v>
      </c>
      <c r="D3966" s="107" t="s">
        <v>847</v>
      </c>
      <c r="E3966" s="108">
        <v>2</v>
      </c>
      <c r="F3966" s="109"/>
      <c r="G3966" s="108">
        <v>3</v>
      </c>
      <c r="H3966" s="109"/>
      <c r="I3966" s="69" t="str">
        <f>VLOOKUP(C3966,СПРАВОЧНИК!B:D,2,0)</f>
        <v>РОССИЯ</v>
      </c>
      <c r="J3966" s="69" t="str">
        <f>VLOOKUP(C3966,СПРАВОЧНИК!B:D,3,0)</f>
        <v>ОТЕЧЕСТВЕННЫЕ</v>
      </c>
      <c r="K3966" s="69" t="str">
        <f>VLOOKUP(СВОД2023[[#This Row],[ФО]],СПРАВОЧНИК!H:P,2,0)</f>
        <v>Центральный ФО</v>
      </c>
    </row>
    <row r="3967" spans="1:11" x14ac:dyDescent="0.2">
      <c r="A3967" t="s">
        <v>1116</v>
      </c>
      <c r="B3967" t="s">
        <v>645</v>
      </c>
      <c r="C3967" s="107" t="s">
        <v>192</v>
      </c>
      <c r="D3967" s="107" t="s">
        <v>819</v>
      </c>
      <c r="E3967" s="108">
        <v>29</v>
      </c>
      <c r="F3967" s="109">
        <v>4</v>
      </c>
      <c r="G3967" s="108">
        <v>114</v>
      </c>
      <c r="H3967" s="109">
        <v>97</v>
      </c>
      <c r="I3967" s="69" t="str">
        <f>VLOOKUP(C3967,СПРАВОЧНИК!B:D,2,0)</f>
        <v>ЕВРОПА</v>
      </c>
      <c r="J3967" s="69" t="str">
        <f>VLOOKUP(C3967,СПРАВОЧНИК!B:D,3,0)</f>
        <v>ИНОМАРКИ</v>
      </c>
      <c r="K3967" s="69" t="str">
        <f>VLOOKUP(СВОД2023[[#This Row],[ФО]],СПРАВОЧНИК!H:P,2,0)</f>
        <v>Центральный ФО</v>
      </c>
    </row>
    <row r="3968" spans="1:11" x14ac:dyDescent="0.2">
      <c r="A3968" t="s">
        <v>1116</v>
      </c>
      <c r="B3968" t="s">
        <v>645</v>
      </c>
      <c r="C3968" s="107" t="s">
        <v>192</v>
      </c>
      <c r="D3968" s="107" t="s">
        <v>848</v>
      </c>
      <c r="E3968" s="108"/>
      <c r="F3968" s="109"/>
      <c r="G3968" s="108">
        <v>1</v>
      </c>
      <c r="H3968" s="109"/>
      <c r="I3968" s="69" t="str">
        <f>VLOOKUP(C3968,СПРАВОЧНИК!B:D,2,0)</f>
        <v>ЕВРОПА</v>
      </c>
      <c r="J3968" s="69" t="str">
        <f>VLOOKUP(C3968,СПРАВОЧНИК!B:D,3,0)</f>
        <v>ИНОМАРКИ</v>
      </c>
      <c r="K3968" s="69" t="str">
        <f>VLOOKUP(СВОД2023[[#This Row],[ФО]],СПРАВОЧНИК!H:P,2,0)</f>
        <v>Центральный ФО</v>
      </c>
    </row>
    <row r="3969" spans="1:11" x14ac:dyDescent="0.2">
      <c r="A3969" t="s">
        <v>1116</v>
      </c>
      <c r="B3969" t="s">
        <v>645</v>
      </c>
      <c r="C3969" s="107" t="s">
        <v>196</v>
      </c>
      <c r="D3969" s="107" t="s">
        <v>1126</v>
      </c>
      <c r="E3969" s="108">
        <v>3</v>
      </c>
      <c r="F3969" s="109"/>
      <c r="G3969" s="108">
        <v>3</v>
      </c>
      <c r="H3969" s="109"/>
      <c r="I3969" s="69" t="str">
        <f>VLOOKUP(C3969,СПРАВОЧНИК!B:D,2,0)</f>
        <v>США</v>
      </c>
      <c r="J3969" s="69" t="str">
        <f>VLOOKUP(C3969,СПРАВОЧНИК!B:D,3,0)</f>
        <v>ИНОМАРКИ</v>
      </c>
      <c r="K3969" s="69" t="str">
        <f>VLOOKUP(СВОД2023[[#This Row],[ФО]],СПРАВОЧНИК!H:P,2,0)</f>
        <v>Центральный ФО</v>
      </c>
    </row>
    <row r="3970" spans="1:11" x14ac:dyDescent="0.2">
      <c r="A3970" t="s">
        <v>1116</v>
      </c>
      <c r="B3970" t="s">
        <v>645</v>
      </c>
      <c r="C3970" s="107" t="s">
        <v>196</v>
      </c>
      <c r="D3970" s="107" t="s">
        <v>820</v>
      </c>
      <c r="E3970" s="108"/>
      <c r="F3970" s="109"/>
      <c r="G3970" s="108">
        <v>3</v>
      </c>
      <c r="H3970" s="109"/>
      <c r="I3970" s="69" t="str">
        <f>VLOOKUP(C3970,СПРАВОЧНИК!B:D,2,0)</f>
        <v>США</v>
      </c>
      <c r="J3970" s="69" t="str">
        <f>VLOOKUP(C3970,СПРАВОЧНИК!B:D,3,0)</f>
        <v>ИНОМАРКИ</v>
      </c>
      <c r="K3970" s="69" t="str">
        <f>VLOOKUP(СВОД2023[[#This Row],[ФО]],СПРАВОЧНИК!H:P,2,0)</f>
        <v>Центральный ФО</v>
      </c>
    </row>
    <row r="3971" spans="1:11" x14ac:dyDescent="0.2">
      <c r="A3971" t="s">
        <v>1116</v>
      </c>
      <c r="B3971" t="s">
        <v>645</v>
      </c>
      <c r="C3971" s="107" t="s">
        <v>196</v>
      </c>
      <c r="D3971" s="107" t="s">
        <v>769</v>
      </c>
      <c r="E3971" s="108">
        <v>49</v>
      </c>
      <c r="F3971" s="109">
        <v>186</v>
      </c>
      <c r="G3971" s="108">
        <v>691</v>
      </c>
      <c r="H3971" s="109">
        <v>4064</v>
      </c>
      <c r="I3971" s="69" t="str">
        <f>VLOOKUP(C3971,СПРАВОЧНИК!B:D,2,0)</f>
        <v>США</v>
      </c>
      <c r="J3971" s="69" t="str">
        <f>VLOOKUP(C3971,СПРАВОЧНИК!B:D,3,0)</f>
        <v>ИНОМАРКИ</v>
      </c>
      <c r="K3971" s="69" t="str">
        <f>VLOOKUP(СВОД2023[[#This Row],[ФО]],СПРАВОЧНИК!H:P,2,0)</f>
        <v>Центральный ФО</v>
      </c>
    </row>
    <row r="3972" spans="1:11" x14ac:dyDescent="0.2">
      <c r="A3972" t="s">
        <v>1116</v>
      </c>
      <c r="B3972" t="s">
        <v>645</v>
      </c>
      <c r="C3972" s="107" t="s">
        <v>196</v>
      </c>
      <c r="D3972" s="107" t="s">
        <v>849</v>
      </c>
      <c r="E3972" s="108"/>
      <c r="F3972" s="109"/>
      <c r="G3972" s="108">
        <v>1</v>
      </c>
      <c r="H3972" s="109"/>
      <c r="I3972" s="69" t="str">
        <f>VLOOKUP(C3972,СПРАВОЧНИК!B:D,2,0)</f>
        <v>США</v>
      </c>
      <c r="J3972" s="69" t="str">
        <f>VLOOKUP(C3972,СПРАВОЧНИК!B:D,3,0)</f>
        <v>ИНОМАРКИ</v>
      </c>
      <c r="K3972" s="69" t="str">
        <f>VLOOKUP(СВОД2023[[#This Row],[ФО]],СПРАВОЧНИК!H:P,2,0)</f>
        <v>Центральный ФО</v>
      </c>
    </row>
    <row r="3973" spans="1:11" x14ac:dyDescent="0.2">
      <c r="A3973" t="s">
        <v>1116</v>
      </c>
      <c r="B3973" t="s">
        <v>645</v>
      </c>
      <c r="C3973" s="107" t="s">
        <v>196</v>
      </c>
      <c r="D3973" s="107" t="s">
        <v>850</v>
      </c>
      <c r="E3973" s="108">
        <v>1</v>
      </c>
      <c r="F3973" s="109">
        <v>1</v>
      </c>
      <c r="G3973" s="108">
        <v>1</v>
      </c>
      <c r="H3973" s="109">
        <v>2</v>
      </c>
      <c r="I3973" s="69" t="str">
        <f>VLOOKUP(C3973,СПРАВОЧНИК!B:D,2,0)</f>
        <v>США</v>
      </c>
      <c r="J3973" s="69" t="str">
        <f>VLOOKUP(C3973,СПРАВОЧНИК!B:D,3,0)</f>
        <v>ИНОМАРКИ</v>
      </c>
      <c r="K3973" s="69" t="str">
        <f>VLOOKUP(СВОД2023[[#This Row],[ФО]],СПРАВОЧНИК!H:P,2,0)</f>
        <v>Центральный ФО</v>
      </c>
    </row>
    <row r="3974" spans="1:11" x14ac:dyDescent="0.2">
      <c r="A3974" t="s">
        <v>1116</v>
      </c>
      <c r="B3974" t="s">
        <v>645</v>
      </c>
      <c r="C3974" s="107" t="s">
        <v>909</v>
      </c>
      <c r="D3974" s="107" t="s">
        <v>1089</v>
      </c>
      <c r="E3974" s="108"/>
      <c r="F3974" s="109"/>
      <c r="G3974" s="108">
        <v>1</v>
      </c>
      <c r="H3974" s="109"/>
      <c r="I3974" s="69" t="str">
        <f>VLOOKUP(C3974,СПРАВОЧНИК!B:D,2,0)</f>
        <v>КИТАЙ</v>
      </c>
      <c r="J3974" s="69" t="str">
        <f>VLOOKUP(C3974,СПРАВОЧНИК!B:D,3,0)</f>
        <v>ИНОМАРКИ</v>
      </c>
      <c r="K3974" s="69" t="str">
        <f>VLOOKUP(СВОД2023[[#This Row],[ФО]],СПРАВОЧНИК!H:P,2,0)</f>
        <v>Центральный ФО</v>
      </c>
    </row>
    <row r="3975" spans="1:11" x14ac:dyDescent="0.2">
      <c r="A3975" t="s">
        <v>1116</v>
      </c>
      <c r="B3975" t="s">
        <v>645</v>
      </c>
      <c r="C3975" s="107" t="s">
        <v>214</v>
      </c>
      <c r="D3975" s="107" t="s">
        <v>770</v>
      </c>
      <c r="E3975" s="108">
        <v>38</v>
      </c>
      <c r="F3975" s="109">
        <v>19</v>
      </c>
      <c r="G3975" s="108">
        <v>174</v>
      </c>
      <c r="H3975" s="109">
        <v>157</v>
      </c>
      <c r="I3975" s="69" t="str">
        <f>VLOOKUP(C3975,СПРАВОЧНИК!B:D,2,0)</f>
        <v>РОССИЯ</v>
      </c>
      <c r="J3975" s="69" t="str">
        <f>VLOOKUP(C3975,СПРАВОЧНИК!B:D,3,0)</f>
        <v>ОТЕЧЕСТВЕННЫЕ</v>
      </c>
      <c r="K3975" s="69" t="str">
        <f>VLOOKUP(СВОД2023[[#This Row],[ФО]],СПРАВОЧНИК!H:P,2,0)</f>
        <v>Центральный ФО</v>
      </c>
    </row>
    <row r="3976" spans="1:11" x14ac:dyDescent="0.2">
      <c r="A3976" t="s">
        <v>1116</v>
      </c>
      <c r="B3976" t="s">
        <v>645</v>
      </c>
      <c r="C3976" s="107" t="s">
        <v>214</v>
      </c>
      <c r="D3976" s="107" t="s">
        <v>771</v>
      </c>
      <c r="E3976" s="108">
        <v>60</v>
      </c>
      <c r="F3976" s="109">
        <v>80</v>
      </c>
      <c r="G3976" s="108">
        <v>390</v>
      </c>
      <c r="H3976" s="109">
        <v>375</v>
      </c>
      <c r="I3976" s="69" t="str">
        <f>VLOOKUP(C3976,СПРАВОЧНИК!B:D,2,0)</f>
        <v>РОССИЯ</v>
      </c>
      <c r="J3976" s="69" t="str">
        <f>VLOOKUP(C3976,СПРАВОЧНИК!B:D,3,0)</f>
        <v>ОТЕЧЕСТВЕННЫЕ</v>
      </c>
      <c r="K3976" s="69" t="str">
        <f>VLOOKUP(СВОД2023[[#This Row],[ФО]],СПРАВОЧНИК!H:P,2,0)</f>
        <v>Центральный ФО</v>
      </c>
    </row>
    <row r="3977" spans="1:11" x14ac:dyDescent="0.2">
      <c r="A3977" t="s">
        <v>1116</v>
      </c>
      <c r="B3977" t="s">
        <v>645</v>
      </c>
      <c r="C3977" s="107" t="s">
        <v>214</v>
      </c>
      <c r="D3977" s="107" t="s">
        <v>772</v>
      </c>
      <c r="E3977" s="108">
        <v>22</v>
      </c>
      <c r="F3977" s="109">
        <v>23</v>
      </c>
      <c r="G3977" s="108">
        <v>89</v>
      </c>
      <c r="H3977" s="109">
        <v>86</v>
      </c>
      <c r="I3977" s="69" t="str">
        <f>VLOOKUP(C3977,СПРАВОЧНИК!B:D,2,0)</f>
        <v>РОССИЯ</v>
      </c>
      <c r="J3977" s="69" t="str">
        <f>VLOOKUP(C3977,СПРАВОЧНИК!B:D,3,0)</f>
        <v>ОТЕЧЕСТВЕННЫЕ</v>
      </c>
      <c r="K3977" s="69" t="str">
        <f>VLOOKUP(СВОД2023[[#This Row],[ФО]],СПРАВОЧНИК!H:P,2,0)</f>
        <v>Центральный ФО</v>
      </c>
    </row>
    <row r="3978" spans="1:11" x14ac:dyDescent="0.2">
      <c r="A3978" t="s">
        <v>1116</v>
      </c>
      <c r="B3978" t="s">
        <v>645</v>
      </c>
      <c r="C3978" s="107" t="s">
        <v>214</v>
      </c>
      <c r="D3978" s="107" t="s">
        <v>773</v>
      </c>
      <c r="E3978" s="108">
        <v>205</v>
      </c>
      <c r="F3978" s="109">
        <v>200</v>
      </c>
      <c r="G3978" s="108">
        <v>1189</v>
      </c>
      <c r="H3978" s="109">
        <v>1009</v>
      </c>
      <c r="I3978" s="69" t="str">
        <f>VLOOKUP(C3978,СПРАВОЧНИК!B:D,2,0)</f>
        <v>РОССИЯ</v>
      </c>
      <c r="J3978" s="69" t="str">
        <f>VLOOKUP(C3978,СПРАВОЧНИК!B:D,3,0)</f>
        <v>ОТЕЧЕСТВЕННЫЕ</v>
      </c>
      <c r="K3978" s="69" t="str">
        <f>VLOOKUP(СВОД2023[[#This Row],[ФО]],СПРАВОЧНИК!H:P,2,0)</f>
        <v>Центральный ФО</v>
      </c>
    </row>
    <row r="3979" spans="1:11" x14ac:dyDescent="0.2">
      <c r="A3979" t="s">
        <v>1116</v>
      </c>
      <c r="B3979" t="s">
        <v>645</v>
      </c>
      <c r="C3979" s="107" t="s">
        <v>214</v>
      </c>
      <c r="D3979" s="107" t="s">
        <v>774</v>
      </c>
      <c r="E3979" s="108">
        <v>54</v>
      </c>
      <c r="F3979" s="109">
        <v>25</v>
      </c>
      <c r="G3979" s="108">
        <v>204</v>
      </c>
      <c r="H3979" s="109">
        <v>126</v>
      </c>
      <c r="I3979" s="69" t="str">
        <f>VLOOKUP(C3979,СПРАВОЧНИК!B:D,2,0)</f>
        <v>РОССИЯ</v>
      </c>
      <c r="J3979" s="69" t="str">
        <f>VLOOKUP(C3979,СПРАВОЧНИК!B:D,3,0)</f>
        <v>ОТЕЧЕСТВЕННЫЕ</v>
      </c>
      <c r="K3979" s="69" t="str">
        <f>VLOOKUP(СВОД2023[[#This Row],[ФО]],СПРАВОЧНИК!H:P,2,0)</f>
        <v>Центральный ФО</v>
      </c>
    </row>
    <row r="3980" spans="1:11" x14ac:dyDescent="0.2">
      <c r="A3980" t="s">
        <v>1116</v>
      </c>
      <c r="B3980" t="s">
        <v>645</v>
      </c>
      <c r="C3980" s="107" t="s">
        <v>214</v>
      </c>
      <c r="D3980" s="107" t="s">
        <v>775</v>
      </c>
      <c r="E3980" s="108">
        <v>393</v>
      </c>
      <c r="F3980" s="109">
        <v>296</v>
      </c>
      <c r="G3980" s="108">
        <v>1706</v>
      </c>
      <c r="H3980" s="109">
        <v>1669</v>
      </c>
      <c r="I3980" s="69" t="str">
        <f>VLOOKUP(C3980,СПРАВОЧНИК!B:D,2,0)</f>
        <v>РОССИЯ</v>
      </c>
      <c r="J3980" s="69" t="str">
        <f>VLOOKUP(C3980,СПРАВОЧНИК!B:D,3,0)</f>
        <v>ОТЕЧЕСТВЕННЫЕ</v>
      </c>
      <c r="K3980" s="69" t="str">
        <f>VLOOKUP(СВОД2023[[#This Row],[ФО]],СПРАВОЧНИК!H:P,2,0)</f>
        <v>Центральный ФО</v>
      </c>
    </row>
    <row r="3981" spans="1:11" x14ac:dyDescent="0.2">
      <c r="A3981" t="s">
        <v>1116</v>
      </c>
      <c r="B3981" t="s">
        <v>645</v>
      </c>
      <c r="C3981" s="107" t="s">
        <v>214</v>
      </c>
      <c r="D3981" s="107" t="s">
        <v>776</v>
      </c>
      <c r="E3981" s="108">
        <v>1747</v>
      </c>
      <c r="F3981" s="109">
        <v>918</v>
      </c>
      <c r="G3981" s="108">
        <v>7230</v>
      </c>
      <c r="H3981" s="109">
        <v>5649</v>
      </c>
      <c r="I3981" s="69" t="str">
        <f>VLOOKUP(C3981,СПРАВОЧНИК!B:D,2,0)</f>
        <v>РОССИЯ</v>
      </c>
      <c r="J3981" s="69" t="str">
        <f>VLOOKUP(C3981,СПРАВОЧНИК!B:D,3,0)</f>
        <v>ОТЕЧЕСТВЕННЫЕ</v>
      </c>
      <c r="K3981" s="69" t="str">
        <f>VLOOKUP(СВОД2023[[#This Row],[ФО]],СПРАВОЧНИК!H:P,2,0)</f>
        <v>Центральный ФО</v>
      </c>
    </row>
    <row r="3982" spans="1:11" x14ac:dyDescent="0.2">
      <c r="A3982" t="s">
        <v>1116</v>
      </c>
      <c r="B3982" t="s">
        <v>645</v>
      </c>
      <c r="C3982" s="107" t="s">
        <v>214</v>
      </c>
      <c r="D3982" s="107" t="s">
        <v>777</v>
      </c>
      <c r="E3982" s="108">
        <v>3</v>
      </c>
      <c r="F3982" s="109"/>
      <c r="G3982" s="108">
        <v>105</v>
      </c>
      <c r="H3982" s="109"/>
      <c r="I3982" s="69" t="str">
        <f>VLOOKUP(C3982,СПРАВОЧНИК!B:D,2,0)</f>
        <v>РОССИЯ</v>
      </c>
      <c r="J3982" s="69" t="str">
        <f>VLOOKUP(C3982,СПРАВОЧНИК!B:D,3,0)</f>
        <v>ОТЕЧЕСТВЕННЫЕ</v>
      </c>
      <c r="K3982" s="69" t="str">
        <f>VLOOKUP(СВОД2023[[#This Row],[ФО]],СПРАВОЧНИК!H:P,2,0)</f>
        <v>Центральный ФО</v>
      </c>
    </row>
    <row r="3983" spans="1:11" x14ac:dyDescent="0.2">
      <c r="A3983" t="s">
        <v>1116</v>
      </c>
      <c r="B3983" t="s">
        <v>645</v>
      </c>
      <c r="C3983" s="107" t="s">
        <v>214</v>
      </c>
      <c r="D3983" s="107" t="s">
        <v>778</v>
      </c>
      <c r="E3983" s="108">
        <v>11</v>
      </c>
      <c r="F3983" s="109"/>
      <c r="G3983" s="108">
        <v>256</v>
      </c>
      <c r="H3983" s="109"/>
      <c r="I3983" s="69" t="str">
        <f>VLOOKUP(C3983,СПРАВОЧНИК!B:D,2,0)</f>
        <v>РОССИЯ</v>
      </c>
      <c r="J3983" s="69" t="str">
        <f>VLOOKUP(C3983,СПРАВОЧНИК!B:D,3,0)</f>
        <v>ОТЕЧЕСТВЕННЫЕ</v>
      </c>
      <c r="K3983" s="69" t="str">
        <f>VLOOKUP(СВОД2023[[#This Row],[ФО]],СПРАВОЧНИК!H:P,2,0)</f>
        <v>Центральный ФО</v>
      </c>
    </row>
    <row r="3984" spans="1:11" x14ac:dyDescent="0.2">
      <c r="A3984" t="s">
        <v>1116</v>
      </c>
      <c r="B3984" t="s">
        <v>645</v>
      </c>
      <c r="C3984" s="107" t="s">
        <v>237</v>
      </c>
      <c r="D3984" s="107" t="s">
        <v>851</v>
      </c>
      <c r="E3984" s="108"/>
      <c r="F3984" s="109">
        <v>1</v>
      </c>
      <c r="G3984" s="108"/>
      <c r="H3984" s="109">
        <v>3</v>
      </c>
      <c r="I3984" s="69" t="str">
        <f>VLOOKUP(C3984,СПРАВОЧНИК!B:D,2,0)</f>
        <v>США</v>
      </c>
      <c r="J3984" s="69" t="str">
        <f>VLOOKUP(C3984,СПРАВОЧНИК!B:D,3,0)</f>
        <v>ИНОМАРКИ</v>
      </c>
      <c r="K3984" s="69" t="str">
        <f>VLOOKUP(СВОД2023[[#This Row],[ФО]],СПРАВОЧНИК!H:P,2,0)</f>
        <v>Центральный ФО</v>
      </c>
    </row>
    <row r="3985" spans="1:11" x14ac:dyDescent="0.2">
      <c r="A3985" t="s">
        <v>1116</v>
      </c>
      <c r="B3985" t="s">
        <v>645</v>
      </c>
      <c r="C3985" s="107" t="s">
        <v>280</v>
      </c>
      <c r="D3985" s="107" t="s">
        <v>779</v>
      </c>
      <c r="E3985" s="108"/>
      <c r="F3985" s="109">
        <v>9</v>
      </c>
      <c r="G3985" s="108"/>
      <c r="H3985" s="109">
        <v>41</v>
      </c>
      <c r="I3985" s="69" t="str">
        <f>VLOOKUP(C3985,СПРАВОЧНИК!B:D,2,0)</f>
        <v>КОРЕЯ</v>
      </c>
      <c r="J3985" s="69" t="str">
        <f>VLOOKUP(C3985,СПРАВОЧНИК!B:D,3,0)</f>
        <v>ИНОМАРКИ</v>
      </c>
      <c r="K3985" s="69" t="str">
        <f>VLOOKUP(СВОД2023[[#This Row],[ФО]],СПРАВОЧНИК!H:P,2,0)</f>
        <v>Центральный ФО</v>
      </c>
    </row>
    <row r="3986" spans="1:11" x14ac:dyDescent="0.2">
      <c r="A3986" t="s">
        <v>1116</v>
      </c>
      <c r="B3986" t="s">
        <v>645</v>
      </c>
      <c r="C3986" s="107" t="s">
        <v>280</v>
      </c>
      <c r="D3986" s="107" t="s">
        <v>780</v>
      </c>
      <c r="E3986" s="108"/>
      <c r="F3986" s="109">
        <v>4</v>
      </c>
      <c r="G3986" s="108">
        <v>5</v>
      </c>
      <c r="H3986" s="109">
        <v>93</v>
      </c>
      <c r="I3986" s="69" t="str">
        <f>VLOOKUP(C3986,СПРАВОЧНИК!B:D,2,0)</f>
        <v>КОРЕЯ</v>
      </c>
      <c r="J3986" s="69" t="str">
        <f>VLOOKUP(C3986,СПРАВОЧНИК!B:D,3,0)</f>
        <v>ИНОМАРКИ</v>
      </c>
      <c r="K3986" s="69" t="str">
        <f>VLOOKUP(СВОД2023[[#This Row],[ФО]],СПРАВОЧНИК!H:P,2,0)</f>
        <v>Центральный ФО</v>
      </c>
    </row>
    <row r="3987" spans="1:11" x14ac:dyDescent="0.2">
      <c r="A3987" t="s">
        <v>1116</v>
      </c>
      <c r="B3987" t="s">
        <v>645</v>
      </c>
      <c r="C3987" s="107" t="s">
        <v>280</v>
      </c>
      <c r="D3987" s="107" t="s">
        <v>781</v>
      </c>
      <c r="E3987" s="108">
        <v>10</v>
      </c>
      <c r="F3987" s="109">
        <v>2</v>
      </c>
      <c r="G3987" s="108">
        <v>29</v>
      </c>
      <c r="H3987" s="109">
        <v>7</v>
      </c>
      <c r="I3987" s="69" t="str">
        <f>VLOOKUP(C3987,СПРАВОЧНИК!B:D,2,0)</f>
        <v>КОРЕЯ</v>
      </c>
      <c r="J3987" s="69" t="str">
        <f>VLOOKUP(C3987,СПРАВОЧНИК!B:D,3,0)</f>
        <v>ИНОМАРКИ</v>
      </c>
      <c r="K3987" s="69" t="str">
        <f>VLOOKUP(СВОД2023[[#This Row],[ФО]],СПРАВОЧНИК!H:P,2,0)</f>
        <v>Центральный ФО</v>
      </c>
    </row>
    <row r="3988" spans="1:11" x14ac:dyDescent="0.2">
      <c r="A3988" t="s">
        <v>1116</v>
      </c>
      <c r="B3988" t="s">
        <v>645</v>
      </c>
      <c r="C3988" s="107" t="s">
        <v>782</v>
      </c>
      <c r="D3988" s="107" t="s">
        <v>783</v>
      </c>
      <c r="E3988" s="108">
        <v>12</v>
      </c>
      <c r="F3988" s="109">
        <v>24</v>
      </c>
      <c r="G3988" s="108">
        <v>88</v>
      </c>
      <c r="H3988" s="109">
        <v>174</v>
      </c>
      <c r="I3988" s="69" t="str">
        <f>VLOOKUP(C3988,СПРАВОЧНИК!B:D,2,0)</f>
        <v>ЕВРОПА</v>
      </c>
      <c r="J3988" s="69" t="str">
        <f>VLOOKUP(C3988,СПРАВОЧНИК!B:D,3,0)</f>
        <v>ИНОМАРКИ</v>
      </c>
      <c r="K3988" s="69" t="str">
        <f>VLOOKUP(СВОД2023[[#This Row],[ФО]],СПРАВОЧНИК!H:P,2,0)</f>
        <v>Центральный ФО</v>
      </c>
    </row>
    <row r="3989" spans="1:11" x14ac:dyDescent="0.2">
      <c r="A3989" t="s">
        <v>1116</v>
      </c>
      <c r="B3989" t="s">
        <v>645</v>
      </c>
      <c r="C3989" s="107" t="s">
        <v>302</v>
      </c>
      <c r="D3989" s="107" t="s">
        <v>784</v>
      </c>
      <c r="E3989" s="108">
        <v>6</v>
      </c>
      <c r="F3989" s="109"/>
      <c r="G3989" s="108">
        <v>8</v>
      </c>
      <c r="H3989" s="109"/>
      <c r="I3989" s="69" t="str">
        <f>VLOOKUP(C3989,СПРАВОЧНИК!B:D,2,0)</f>
        <v>КИТАЙ</v>
      </c>
      <c r="J3989" s="69" t="str">
        <f>VLOOKUP(C3989,СПРАВОЧНИК!B:D,3,0)</f>
        <v>ИНОМАРКИ</v>
      </c>
      <c r="K3989" s="69" t="str">
        <f>VLOOKUP(СВОД2023[[#This Row],[ФО]],СПРАВОЧНИК!H:P,2,0)</f>
        <v>Центральный ФО</v>
      </c>
    </row>
    <row r="3990" spans="1:11" x14ac:dyDescent="0.2">
      <c r="A3990" t="s">
        <v>1116</v>
      </c>
      <c r="B3990" t="s">
        <v>645</v>
      </c>
      <c r="C3990" s="107" t="s">
        <v>302</v>
      </c>
      <c r="D3990" s="107" t="s">
        <v>1127</v>
      </c>
      <c r="E3990" s="108"/>
      <c r="F3990" s="109">
        <v>2</v>
      </c>
      <c r="G3990" s="108"/>
      <c r="H3990" s="109">
        <v>2</v>
      </c>
      <c r="I3990" s="69" t="str">
        <f>VLOOKUP(C3990,СПРАВОЧНИК!B:D,2,0)</f>
        <v>КИТАЙ</v>
      </c>
      <c r="J3990" s="69" t="str">
        <f>VLOOKUP(C3990,СПРАВОЧНИК!B:D,3,0)</f>
        <v>ИНОМАРКИ</v>
      </c>
      <c r="K3990" s="69" t="str">
        <f>VLOOKUP(СВОД2023[[#This Row],[ФО]],СПРАВОЧНИК!H:P,2,0)</f>
        <v>Центральный ФО</v>
      </c>
    </row>
    <row r="3991" spans="1:11" x14ac:dyDescent="0.2">
      <c r="A3991" t="s">
        <v>1116</v>
      </c>
      <c r="B3991" t="s">
        <v>645</v>
      </c>
      <c r="C3991" s="107" t="s">
        <v>302</v>
      </c>
      <c r="D3991" s="107" t="s">
        <v>842</v>
      </c>
      <c r="E3991" s="108">
        <v>2</v>
      </c>
      <c r="F3991" s="109">
        <v>2</v>
      </c>
      <c r="G3991" s="108">
        <v>2</v>
      </c>
      <c r="H3991" s="109">
        <v>2</v>
      </c>
      <c r="I3991" s="69" t="str">
        <f>VLOOKUP(C3991,СПРАВОЧНИК!B:D,2,0)</f>
        <v>КИТАЙ</v>
      </c>
      <c r="J3991" s="69" t="str">
        <f>VLOOKUP(C3991,СПРАВОЧНИК!B:D,3,0)</f>
        <v>ИНОМАРКИ</v>
      </c>
      <c r="K3991" s="69" t="str">
        <f>VLOOKUP(СВОД2023[[#This Row],[ФО]],СПРАВОЧНИК!H:P,2,0)</f>
        <v>Центральный ФО</v>
      </c>
    </row>
    <row r="3992" spans="1:11" x14ac:dyDescent="0.2">
      <c r="A3992" t="s">
        <v>1116</v>
      </c>
      <c r="B3992" t="s">
        <v>645</v>
      </c>
      <c r="C3992" s="107" t="s">
        <v>331</v>
      </c>
      <c r="D3992" s="107" t="s">
        <v>830</v>
      </c>
      <c r="E3992" s="108">
        <v>9</v>
      </c>
      <c r="F3992" s="109"/>
      <c r="G3992" s="108">
        <v>36</v>
      </c>
      <c r="H3992" s="109"/>
      <c r="I3992" s="69" t="str">
        <f>VLOOKUP(C3992,СПРАВОЧНИК!B:D,2,0)</f>
        <v>КОРЕЯ</v>
      </c>
      <c r="J3992" s="69" t="str">
        <f>VLOOKUP(C3992,СПРАВОЧНИК!B:D,3,0)</f>
        <v>ИНОМАРКИ</v>
      </c>
      <c r="K3992" s="69" t="str">
        <f>VLOOKUP(СВОД2023[[#This Row],[ФО]],СПРАВОЧНИК!H:P,2,0)</f>
        <v>Центральный ФО</v>
      </c>
    </row>
    <row r="3993" spans="1:11" x14ac:dyDescent="0.2">
      <c r="A3993" t="s">
        <v>1116</v>
      </c>
      <c r="B3993" t="s">
        <v>645</v>
      </c>
      <c r="C3993" s="107" t="s">
        <v>331</v>
      </c>
      <c r="D3993" s="107" t="s">
        <v>785</v>
      </c>
      <c r="E3993" s="108">
        <v>4</v>
      </c>
      <c r="F3993" s="109"/>
      <c r="G3993" s="108">
        <v>21</v>
      </c>
      <c r="H3993" s="109">
        <v>6</v>
      </c>
      <c r="I3993" s="69" t="str">
        <f>VLOOKUP(C3993,СПРАВОЧНИК!B:D,2,0)</f>
        <v>КОРЕЯ</v>
      </c>
      <c r="J3993" s="69" t="str">
        <f>VLOOKUP(C3993,СПРАВОЧНИК!B:D,3,0)</f>
        <v>ИНОМАРКИ</v>
      </c>
      <c r="K3993" s="69" t="str">
        <f>VLOOKUP(СВОД2023[[#This Row],[ФО]],СПРАВОЧНИК!H:P,2,0)</f>
        <v>Центральный ФО</v>
      </c>
    </row>
    <row r="3994" spans="1:11" x14ac:dyDescent="0.2">
      <c r="A3994" t="s">
        <v>1116</v>
      </c>
      <c r="B3994" t="s">
        <v>645</v>
      </c>
      <c r="C3994" s="107" t="s">
        <v>343</v>
      </c>
      <c r="D3994" s="107" t="s">
        <v>786</v>
      </c>
      <c r="E3994" s="108">
        <v>4</v>
      </c>
      <c r="F3994" s="109">
        <v>9</v>
      </c>
      <c r="G3994" s="108">
        <v>25</v>
      </c>
      <c r="H3994" s="109">
        <v>33</v>
      </c>
      <c r="I3994" s="69" t="str">
        <f>VLOOKUP(C3994,СПРАВОЧНИК!B:D,2,0)</f>
        <v>РОССИЯ</v>
      </c>
      <c r="J3994" s="69" t="str">
        <f>VLOOKUP(C3994,СПРАВОЧНИК!B:D,3,0)</f>
        <v>ОТЕЧЕСТВЕННЫЕ</v>
      </c>
      <c r="K3994" s="69" t="str">
        <f>VLOOKUP(СВОД2023[[#This Row],[ФО]],СПРАВОЧНИК!H:P,2,0)</f>
        <v>Центральный ФО</v>
      </c>
    </row>
    <row r="3995" spans="1:11" x14ac:dyDescent="0.2">
      <c r="A3995" t="s">
        <v>1116</v>
      </c>
      <c r="B3995" t="s">
        <v>645</v>
      </c>
      <c r="C3995" s="107" t="s">
        <v>343</v>
      </c>
      <c r="D3995" s="107" t="s">
        <v>787</v>
      </c>
      <c r="E3995" s="108">
        <v>129</v>
      </c>
      <c r="F3995" s="109">
        <v>37</v>
      </c>
      <c r="G3995" s="108">
        <v>693</v>
      </c>
      <c r="H3995" s="109">
        <v>243</v>
      </c>
      <c r="I3995" s="69" t="str">
        <f>VLOOKUP(C3995,СПРАВОЧНИК!B:D,2,0)</f>
        <v>РОССИЯ</v>
      </c>
      <c r="J3995" s="69" t="str">
        <f>VLOOKUP(C3995,СПРАВОЧНИК!B:D,3,0)</f>
        <v>ОТЕЧЕСТВЕННЫЕ</v>
      </c>
      <c r="K3995" s="69" t="str">
        <f>VLOOKUP(СВОД2023[[#This Row],[ФО]],СПРАВОЧНИК!H:P,2,0)</f>
        <v>Центральный ФО</v>
      </c>
    </row>
    <row r="3996" spans="1:11" x14ac:dyDescent="0.2">
      <c r="A3996" t="s">
        <v>1116</v>
      </c>
      <c r="B3996" t="s">
        <v>645</v>
      </c>
      <c r="C3996" s="107" t="s">
        <v>343</v>
      </c>
      <c r="D3996" s="107" t="s">
        <v>788</v>
      </c>
      <c r="E3996" s="108">
        <v>11</v>
      </c>
      <c r="F3996" s="109">
        <v>208</v>
      </c>
      <c r="G3996" s="108">
        <v>245</v>
      </c>
      <c r="H3996" s="109">
        <v>2002</v>
      </c>
      <c r="I3996" s="69" t="str">
        <f>VLOOKUP(C3996,СПРАВОЧНИК!B:D,2,0)</f>
        <v>РОССИЯ</v>
      </c>
      <c r="J3996" s="69" t="str">
        <f>VLOOKUP(C3996,СПРАВОЧНИК!B:D,3,0)</f>
        <v>ОТЕЧЕСТВЕННЫЕ</v>
      </c>
      <c r="K3996" s="69" t="str">
        <f>VLOOKUP(СВОД2023[[#This Row],[ФО]],СПРАВОЧНИК!H:P,2,0)</f>
        <v>Центральный ФО</v>
      </c>
    </row>
    <row r="3997" spans="1:11" x14ac:dyDescent="0.2">
      <c r="A3997" t="s">
        <v>1116</v>
      </c>
      <c r="B3997" t="s">
        <v>645</v>
      </c>
      <c r="C3997" s="107" t="s">
        <v>831</v>
      </c>
      <c r="D3997" s="107" t="s">
        <v>832</v>
      </c>
      <c r="E3997" s="108"/>
      <c r="F3997" s="109"/>
      <c r="G3997" s="108">
        <v>3</v>
      </c>
      <c r="H3997" s="109"/>
      <c r="I3997" s="69" t="str">
        <f>VLOOKUP(C3997,СПРАВОЧНИК!B:D,2,0)</f>
        <v>КИТАЙ</v>
      </c>
      <c r="J3997" s="69" t="str">
        <f>VLOOKUP(C3997,СПРАВОЧНИК!B:D,3,0)</f>
        <v>ИНОМАРКИ</v>
      </c>
      <c r="K3997" s="69" t="str">
        <f>VLOOKUP(СВОД2023[[#This Row],[ФО]],СПРАВОЧНИК!H:P,2,0)</f>
        <v>Центральный ФО</v>
      </c>
    </row>
    <row r="3998" spans="1:11" x14ac:dyDescent="0.2">
      <c r="A3998" t="s">
        <v>1116</v>
      </c>
      <c r="B3998" t="s">
        <v>645</v>
      </c>
      <c r="C3998" s="107" t="s">
        <v>837</v>
      </c>
      <c r="D3998" s="107" t="s">
        <v>838</v>
      </c>
      <c r="E3998" s="108"/>
      <c r="F3998" s="109"/>
      <c r="G3998" s="108">
        <v>1</v>
      </c>
      <c r="H3998" s="109"/>
      <c r="I3998" s="69" t="str">
        <f>VLOOKUP(C3998,СПРАВОЧНИК!B:D,2,0)</f>
        <v>РОССИЯ</v>
      </c>
      <c r="J3998" s="69" t="str">
        <f>VLOOKUP(C3998,СПРАВОЧНИК!B:D,3,0)</f>
        <v>ОТЕЧЕСТВЕННЫЕ</v>
      </c>
      <c r="K3998" s="69" t="str">
        <f>VLOOKUP(СВОД2023[[#This Row],[ФО]],СПРАВОЧНИК!H:P,2,0)</f>
        <v>Центральный ФО</v>
      </c>
    </row>
    <row r="3999" spans="1:11" x14ac:dyDescent="0.2">
      <c r="A3999" t="s">
        <v>1116</v>
      </c>
      <c r="B3999" t="s">
        <v>645</v>
      </c>
      <c r="C3999" s="107" t="s">
        <v>411</v>
      </c>
      <c r="D3999" s="107" t="s">
        <v>823</v>
      </c>
      <c r="E3999" s="108">
        <v>2</v>
      </c>
      <c r="F3999" s="109">
        <v>5</v>
      </c>
      <c r="G3999" s="108">
        <v>9</v>
      </c>
      <c r="H3999" s="109">
        <v>21</v>
      </c>
      <c r="I3999" s="69" t="str">
        <f>VLOOKUP(C3999,СПРАВОЧНИК!B:D,2,0)</f>
        <v>ЕВРОПА</v>
      </c>
      <c r="J3999" s="69" t="str">
        <f>VLOOKUP(C3999,СПРАВОЧНИК!B:D,3,0)</f>
        <v>ИНОМАРКИ</v>
      </c>
      <c r="K3999" s="69" t="str">
        <f>VLOOKUP(СВОД2023[[#This Row],[ФО]],СПРАВОЧНИК!H:P,2,0)</f>
        <v>Центральный ФО</v>
      </c>
    </row>
    <row r="4000" spans="1:11" x14ac:dyDescent="0.2">
      <c r="A4000" t="s">
        <v>1116</v>
      </c>
      <c r="B4000" t="s">
        <v>645</v>
      </c>
      <c r="C4000" s="107" t="s">
        <v>411</v>
      </c>
      <c r="D4000" s="107" t="s">
        <v>789</v>
      </c>
      <c r="E4000" s="108">
        <v>8</v>
      </c>
      <c r="F4000" s="109">
        <v>9</v>
      </c>
      <c r="G4000" s="108">
        <v>65</v>
      </c>
      <c r="H4000" s="109">
        <v>232</v>
      </c>
      <c r="I4000" s="69" t="str">
        <f>VLOOKUP(C4000,СПРАВОЧНИК!B:D,2,0)</f>
        <v>ЕВРОПА</v>
      </c>
      <c r="J4000" s="69" t="str">
        <f>VLOOKUP(C4000,СПРАВОЧНИК!B:D,3,0)</f>
        <v>ИНОМАРКИ</v>
      </c>
      <c r="K4000" s="69" t="str">
        <f>VLOOKUP(СВОД2023[[#This Row],[ФО]],СПРАВОЧНИК!H:P,2,0)</f>
        <v>Центральный ФО</v>
      </c>
    </row>
    <row r="4001" spans="1:11" x14ac:dyDescent="0.2">
      <c r="A4001" t="s">
        <v>1116</v>
      </c>
      <c r="B4001" t="s">
        <v>645</v>
      </c>
      <c r="C4001" s="107" t="s">
        <v>411</v>
      </c>
      <c r="D4001" s="107" t="s">
        <v>790</v>
      </c>
      <c r="E4001" s="108">
        <v>8</v>
      </c>
      <c r="F4001" s="109">
        <v>1</v>
      </c>
      <c r="G4001" s="108">
        <v>30</v>
      </c>
      <c r="H4001" s="109">
        <v>20</v>
      </c>
      <c r="I4001" s="69" t="str">
        <f>VLOOKUP(C4001,СПРАВОЧНИК!B:D,2,0)</f>
        <v>ЕВРОПА</v>
      </c>
      <c r="J4001" s="69" t="str">
        <f>VLOOKUP(C4001,СПРАВОЧНИК!B:D,3,0)</f>
        <v>ИНОМАРКИ</v>
      </c>
      <c r="K4001" s="69" t="str">
        <f>VLOOKUP(СВОД2023[[#This Row],[ФО]],СПРАВОЧНИК!H:P,2,0)</f>
        <v>Центральный ФО</v>
      </c>
    </row>
    <row r="4002" spans="1:11" x14ac:dyDescent="0.2">
      <c r="A4002" t="s">
        <v>1116</v>
      </c>
      <c r="B4002" t="s">
        <v>645</v>
      </c>
      <c r="C4002" s="107" t="s">
        <v>411</v>
      </c>
      <c r="D4002" s="107" t="s">
        <v>791</v>
      </c>
      <c r="E4002" s="108">
        <v>69</v>
      </c>
      <c r="F4002" s="109">
        <v>21</v>
      </c>
      <c r="G4002" s="108">
        <v>405</v>
      </c>
      <c r="H4002" s="109">
        <v>109</v>
      </c>
      <c r="I4002" s="69" t="str">
        <f>VLOOKUP(C4002,СПРАВОЧНИК!B:D,2,0)</f>
        <v>ЕВРОПА</v>
      </c>
      <c r="J4002" s="69" t="str">
        <f>VLOOKUP(C4002,СПРАВОЧНИК!B:D,3,0)</f>
        <v>ИНОМАРКИ</v>
      </c>
      <c r="K4002" s="69" t="str">
        <f>VLOOKUP(СВОД2023[[#This Row],[ФО]],СПРАВОЧНИК!H:P,2,0)</f>
        <v>Центральный ФО</v>
      </c>
    </row>
    <row r="4003" spans="1:11" x14ac:dyDescent="0.2">
      <c r="A4003" t="s">
        <v>1116</v>
      </c>
      <c r="B4003" t="s">
        <v>645</v>
      </c>
      <c r="C4003" s="107" t="s">
        <v>439</v>
      </c>
      <c r="D4003" s="107" t="s">
        <v>792</v>
      </c>
      <c r="E4003" s="108"/>
      <c r="F4003" s="109">
        <v>2</v>
      </c>
      <c r="G4003" s="108">
        <v>1</v>
      </c>
      <c r="H4003" s="109">
        <v>4</v>
      </c>
      <c r="I4003" s="69" t="str">
        <f>VLOOKUP(C4003,СПРАВОЧНИК!B:D,2,0)</f>
        <v>ЯПОНИЯ</v>
      </c>
      <c r="J4003" s="69" t="str">
        <f>VLOOKUP(C4003,СПРАВОЧНИК!B:D,3,0)</f>
        <v>ИНОМАРКИ</v>
      </c>
      <c r="K4003" s="69" t="str">
        <f>VLOOKUP(СВОД2023[[#This Row],[ФО]],СПРАВОЧНИК!H:P,2,0)</f>
        <v>Центральный ФО</v>
      </c>
    </row>
    <row r="4004" spans="1:11" x14ac:dyDescent="0.2">
      <c r="A4004" t="s">
        <v>1116</v>
      </c>
      <c r="B4004" t="s">
        <v>645</v>
      </c>
      <c r="C4004" s="107" t="s">
        <v>456</v>
      </c>
      <c r="D4004" s="107" t="s">
        <v>795</v>
      </c>
      <c r="E4004" s="108">
        <v>1</v>
      </c>
      <c r="F4004" s="109"/>
      <c r="G4004" s="108">
        <v>1</v>
      </c>
      <c r="H4004" s="109"/>
      <c r="I4004" s="69" t="str">
        <f>VLOOKUP(C4004,СПРАВОЧНИК!B:D,2,0)</f>
        <v>ЯПОНИЯ</v>
      </c>
      <c r="J4004" s="69" t="str">
        <f>VLOOKUP(C4004,СПРАВОЧНИК!B:D,3,0)</f>
        <v>ИНОМАРКИ</v>
      </c>
      <c r="K4004" s="69" t="str">
        <f>VLOOKUP(СВОД2023[[#This Row],[ФО]],СПРАВОЧНИК!H:P,2,0)</f>
        <v>Центральный ФО</v>
      </c>
    </row>
    <row r="4005" spans="1:11" x14ac:dyDescent="0.2">
      <c r="A4005" t="s">
        <v>1116</v>
      </c>
      <c r="B4005" t="s">
        <v>645</v>
      </c>
      <c r="C4005" s="107" t="s">
        <v>477</v>
      </c>
      <c r="D4005" s="107" t="s">
        <v>824</v>
      </c>
      <c r="E4005" s="108"/>
      <c r="F4005" s="109">
        <v>1</v>
      </c>
      <c r="G4005" s="108"/>
      <c r="H4005" s="109">
        <v>39</v>
      </c>
      <c r="I4005" s="69" t="str">
        <f>VLOOKUP(C4005,СПРАВОЧНИК!B:D,2,0)</f>
        <v>ЕВРОПА</v>
      </c>
      <c r="J4005" s="69" t="str">
        <f>VLOOKUP(C4005,СПРАВОЧНИК!B:D,3,0)</f>
        <v>ИНОМАРКИ</v>
      </c>
      <c r="K4005" s="69" t="str">
        <f>VLOOKUP(СВОД2023[[#This Row],[ФО]],СПРАВОЧНИК!H:P,2,0)</f>
        <v>Центральный ФО</v>
      </c>
    </row>
    <row r="4006" spans="1:11" x14ac:dyDescent="0.2">
      <c r="A4006" t="s">
        <v>1116</v>
      </c>
      <c r="B4006" t="s">
        <v>645</v>
      </c>
      <c r="C4006" s="107" t="s">
        <v>477</v>
      </c>
      <c r="D4006" s="107" t="s">
        <v>852</v>
      </c>
      <c r="E4006" s="108"/>
      <c r="F4006" s="109"/>
      <c r="G4006" s="108">
        <v>2</v>
      </c>
      <c r="H4006" s="109"/>
      <c r="I4006" s="69" t="str">
        <f>VLOOKUP(C4006,СПРАВОЧНИК!B:D,2,0)</f>
        <v>ЕВРОПА</v>
      </c>
      <c r="J4006" s="69" t="str">
        <f>VLOOKUP(C4006,СПРАВОЧНИК!B:D,3,0)</f>
        <v>ИНОМАРКИ</v>
      </c>
      <c r="K4006" s="69" t="str">
        <f>VLOOKUP(СВОД2023[[#This Row],[ФО]],СПРАВОЧНИК!H:P,2,0)</f>
        <v>Центральный ФО</v>
      </c>
    </row>
    <row r="4007" spans="1:11" x14ac:dyDescent="0.2">
      <c r="A4007" t="s">
        <v>1116</v>
      </c>
      <c r="B4007" t="s">
        <v>645</v>
      </c>
      <c r="C4007" s="107" t="s">
        <v>477</v>
      </c>
      <c r="D4007" s="107" t="s">
        <v>834</v>
      </c>
      <c r="E4007" s="108"/>
      <c r="F4007" s="109"/>
      <c r="G4007" s="108">
        <v>8</v>
      </c>
      <c r="H4007" s="109"/>
      <c r="I4007" s="69" t="str">
        <f>VLOOKUP(C4007,СПРАВОЧНИК!B:D,2,0)</f>
        <v>ЕВРОПА</v>
      </c>
      <c r="J4007" s="69" t="str">
        <f>VLOOKUP(C4007,СПРАВОЧНИК!B:D,3,0)</f>
        <v>ИНОМАРКИ</v>
      </c>
      <c r="K4007" s="69" t="str">
        <f>VLOOKUP(СВОД2023[[#This Row],[ФО]],СПРАВОЧНИК!H:P,2,0)</f>
        <v>Центральный ФО</v>
      </c>
    </row>
    <row r="4008" spans="1:11" x14ac:dyDescent="0.2">
      <c r="A4008" t="s">
        <v>1116</v>
      </c>
      <c r="B4008" t="s">
        <v>645</v>
      </c>
      <c r="C4008" s="107" t="s">
        <v>477</v>
      </c>
      <c r="D4008" s="107" t="s">
        <v>835</v>
      </c>
      <c r="E4008" s="108"/>
      <c r="F4008" s="109">
        <v>1</v>
      </c>
      <c r="G4008" s="108">
        <v>7</v>
      </c>
      <c r="H4008" s="109">
        <v>25</v>
      </c>
      <c r="I4008" s="69" t="str">
        <f>VLOOKUP(C4008,СПРАВОЧНИК!B:D,2,0)</f>
        <v>ЕВРОПА</v>
      </c>
      <c r="J4008" s="69" t="str">
        <f>VLOOKUP(C4008,СПРАВОЧНИК!B:D,3,0)</f>
        <v>ИНОМАРКИ</v>
      </c>
      <c r="K4008" s="69" t="str">
        <f>VLOOKUP(СВОД2023[[#This Row],[ФО]],СПРАВОЧНИК!H:P,2,0)</f>
        <v>Центральный ФО</v>
      </c>
    </row>
    <row r="4009" spans="1:11" x14ac:dyDescent="0.2">
      <c r="A4009" t="s">
        <v>1116</v>
      </c>
      <c r="B4009" t="s">
        <v>645</v>
      </c>
      <c r="C4009" s="107" t="s">
        <v>477</v>
      </c>
      <c r="D4009" s="107" t="s">
        <v>825</v>
      </c>
      <c r="E4009" s="108">
        <v>2</v>
      </c>
      <c r="F4009" s="109">
        <v>5</v>
      </c>
      <c r="G4009" s="108">
        <v>20</v>
      </c>
      <c r="H4009" s="109">
        <v>27</v>
      </c>
      <c r="I4009" s="69" t="str">
        <f>VLOOKUP(C4009,СПРАВОЧНИК!B:D,2,0)</f>
        <v>ЕВРОПА</v>
      </c>
      <c r="J4009" s="69" t="str">
        <f>VLOOKUP(C4009,СПРАВОЧНИК!B:D,3,0)</f>
        <v>ИНОМАРКИ</v>
      </c>
      <c r="K4009" s="69" t="str">
        <f>VLOOKUP(СВОД2023[[#This Row],[ФО]],СПРАВОЧНИК!H:P,2,0)</f>
        <v>Центральный ФО</v>
      </c>
    </row>
    <row r="4010" spans="1:11" x14ac:dyDescent="0.2">
      <c r="A4010" t="s">
        <v>1116</v>
      </c>
      <c r="B4010" t="s">
        <v>645</v>
      </c>
      <c r="C4010" s="107" t="s">
        <v>477</v>
      </c>
      <c r="D4010" s="107" t="s">
        <v>796</v>
      </c>
      <c r="E4010" s="108"/>
      <c r="F4010" s="109">
        <v>9</v>
      </c>
      <c r="G4010" s="108">
        <v>5</v>
      </c>
      <c r="H4010" s="109">
        <v>139</v>
      </c>
      <c r="I4010" s="69" t="str">
        <f>VLOOKUP(C4010,СПРАВОЧНИК!B:D,2,0)</f>
        <v>ЕВРОПА</v>
      </c>
      <c r="J4010" s="69" t="str">
        <f>VLOOKUP(C4010,СПРАВОЧНИК!B:D,3,0)</f>
        <v>ИНОМАРКИ</v>
      </c>
      <c r="K4010" s="69" t="str">
        <f>VLOOKUP(СВОД2023[[#This Row],[ФО]],СПРАВОЧНИК!H:P,2,0)</f>
        <v>Центральный ФО</v>
      </c>
    </row>
    <row r="4011" spans="1:11" x14ac:dyDescent="0.2">
      <c r="A4011" t="s">
        <v>1116</v>
      </c>
      <c r="B4011" t="s">
        <v>645</v>
      </c>
      <c r="C4011" s="107" t="s">
        <v>485</v>
      </c>
      <c r="D4011" s="107" t="s">
        <v>826</v>
      </c>
      <c r="E4011" s="108">
        <v>9</v>
      </c>
      <c r="F4011" s="109">
        <v>17</v>
      </c>
      <c r="G4011" s="108">
        <v>41</v>
      </c>
      <c r="H4011" s="109">
        <v>183</v>
      </c>
      <c r="I4011" s="69" t="str">
        <f>VLOOKUP(C4011,СПРАВОЧНИК!B:D,2,0)</f>
        <v>ЕВРОПА</v>
      </c>
      <c r="J4011" s="69" t="str">
        <f>VLOOKUP(C4011,СПРАВОЧНИК!B:D,3,0)</f>
        <v>ИНОМАРКИ</v>
      </c>
      <c r="K4011" s="69" t="str">
        <f>VLOOKUP(СВОД2023[[#This Row],[ФО]],СПРАВОЧНИК!H:P,2,0)</f>
        <v>Центральный ФО</v>
      </c>
    </row>
    <row r="4012" spans="1:11" x14ac:dyDescent="0.2">
      <c r="A4012" t="s">
        <v>1116</v>
      </c>
      <c r="B4012" t="s">
        <v>645</v>
      </c>
      <c r="C4012" s="107" t="s">
        <v>485</v>
      </c>
      <c r="D4012" s="107" t="s">
        <v>797</v>
      </c>
      <c r="E4012" s="108"/>
      <c r="F4012" s="109">
        <v>21</v>
      </c>
      <c r="G4012" s="108">
        <v>16</v>
      </c>
      <c r="H4012" s="109">
        <v>186</v>
      </c>
      <c r="I4012" s="69" t="str">
        <f>VLOOKUP(C4012,СПРАВОЧНИК!B:D,2,0)</f>
        <v>ЕВРОПА</v>
      </c>
      <c r="J4012" s="69" t="str">
        <f>VLOOKUP(C4012,СПРАВОЧНИК!B:D,3,0)</f>
        <v>ИНОМАРКИ</v>
      </c>
      <c r="K4012" s="69" t="str">
        <f>VLOOKUP(СВОД2023[[#This Row],[ФО]],СПРАВОЧНИК!H:P,2,0)</f>
        <v>Центральный ФО</v>
      </c>
    </row>
    <row r="4013" spans="1:11" x14ac:dyDescent="0.2">
      <c r="A4013" t="s">
        <v>1116</v>
      </c>
      <c r="B4013" t="s">
        <v>645</v>
      </c>
      <c r="C4013" s="107" t="s">
        <v>485</v>
      </c>
      <c r="D4013" s="107" t="s">
        <v>798</v>
      </c>
      <c r="E4013" s="108">
        <v>2</v>
      </c>
      <c r="F4013" s="109">
        <v>31</v>
      </c>
      <c r="G4013" s="108">
        <v>87</v>
      </c>
      <c r="H4013" s="109">
        <v>278</v>
      </c>
      <c r="I4013" s="69" t="str">
        <f>VLOOKUP(C4013,СПРАВОЧНИК!B:D,2,0)</f>
        <v>ЕВРОПА</v>
      </c>
      <c r="J4013" s="69" t="str">
        <f>VLOOKUP(C4013,СПРАВОЧНИК!B:D,3,0)</f>
        <v>ИНОМАРКИ</v>
      </c>
      <c r="K4013" s="69" t="str">
        <f>VLOOKUP(СВОД2023[[#This Row],[ФО]],СПРАВОЧНИК!H:P,2,0)</f>
        <v>Центральный ФО</v>
      </c>
    </row>
    <row r="4014" spans="1:11" x14ac:dyDescent="0.2">
      <c r="A4014" t="s">
        <v>1116</v>
      </c>
      <c r="B4014" t="s">
        <v>645</v>
      </c>
      <c r="C4014" s="107" t="s">
        <v>485</v>
      </c>
      <c r="D4014" s="107" t="s">
        <v>799</v>
      </c>
      <c r="E4014" s="108"/>
      <c r="F4014" s="109">
        <v>37</v>
      </c>
      <c r="G4014" s="108">
        <v>45</v>
      </c>
      <c r="H4014" s="109">
        <v>278</v>
      </c>
      <c r="I4014" s="69" t="str">
        <f>VLOOKUP(C4014,СПРАВОЧНИК!B:D,2,0)</f>
        <v>ЕВРОПА</v>
      </c>
      <c r="J4014" s="69" t="str">
        <f>VLOOKUP(C4014,СПРАВОЧНИК!B:D,3,0)</f>
        <v>ИНОМАРКИ</v>
      </c>
      <c r="K4014" s="69" t="str">
        <f>VLOOKUP(СВОД2023[[#This Row],[ФО]],СПРАВОЧНИК!H:P,2,0)</f>
        <v>Центральный ФО</v>
      </c>
    </row>
    <row r="4015" spans="1:11" x14ac:dyDescent="0.2">
      <c r="A4015" t="s">
        <v>1116</v>
      </c>
      <c r="B4015" t="s">
        <v>645</v>
      </c>
      <c r="C4015" s="107" t="s">
        <v>504</v>
      </c>
      <c r="D4015" s="107" t="s">
        <v>800</v>
      </c>
      <c r="E4015" s="108">
        <v>6</v>
      </c>
      <c r="F4015" s="109">
        <v>3</v>
      </c>
      <c r="G4015" s="108">
        <v>33</v>
      </c>
      <c r="H4015" s="109">
        <v>45</v>
      </c>
      <c r="I4015" s="69" t="str">
        <f>VLOOKUP(C4015,СПРАВОЧНИК!B:D,2,0)</f>
        <v>ЕВРОПА</v>
      </c>
      <c r="J4015" s="69" t="str">
        <f>VLOOKUP(C4015,СПРАВОЧНИК!B:D,3,0)</f>
        <v>ИНОМАРКИ</v>
      </c>
      <c r="K4015" s="69" t="str">
        <f>VLOOKUP(СВОД2023[[#This Row],[ФО]],СПРАВОЧНИК!H:P,2,0)</f>
        <v>Центральный ФО</v>
      </c>
    </row>
    <row r="4016" spans="1:11" x14ac:dyDescent="0.2">
      <c r="A4016" t="s">
        <v>1116</v>
      </c>
      <c r="B4016" t="s">
        <v>645</v>
      </c>
      <c r="C4016" s="107" t="s">
        <v>504</v>
      </c>
      <c r="D4016" s="107" t="s">
        <v>836</v>
      </c>
      <c r="E4016" s="108">
        <v>2</v>
      </c>
      <c r="F4016" s="109"/>
      <c r="G4016" s="108">
        <v>2</v>
      </c>
      <c r="H4016" s="109"/>
      <c r="I4016" s="69" t="str">
        <f>VLOOKUP(C4016,СПРАВОЧНИК!B:D,2,0)</f>
        <v>ЕВРОПА</v>
      </c>
      <c r="J4016" s="69" t="str">
        <f>VLOOKUP(C4016,СПРАВОЧНИК!B:D,3,0)</f>
        <v>ИНОМАРКИ</v>
      </c>
      <c r="K4016" s="69" t="str">
        <f>VLOOKUP(СВОД2023[[#This Row],[ФО]],СПРАВОЧНИК!H:P,2,0)</f>
        <v>Центральный ФО</v>
      </c>
    </row>
    <row r="4017" spans="1:11" x14ac:dyDescent="0.2">
      <c r="A4017" t="s">
        <v>1116</v>
      </c>
      <c r="B4017" t="s">
        <v>645</v>
      </c>
      <c r="C4017" s="107" t="s">
        <v>532</v>
      </c>
      <c r="D4017" s="107" t="s">
        <v>853</v>
      </c>
      <c r="E4017" s="108"/>
      <c r="F4017" s="109"/>
      <c r="G4017" s="108">
        <v>1</v>
      </c>
      <c r="H4017" s="109"/>
      <c r="I4017" s="69" t="str">
        <f>VLOOKUP(C4017,СПРАВОЧНИК!B:D,2,0)</f>
        <v>КИТАЙ</v>
      </c>
      <c r="J4017" s="69" t="str">
        <f>VLOOKUP(C4017,СПРАВОЧНИК!B:D,3,0)</f>
        <v>ИНОМАРКИ</v>
      </c>
      <c r="K4017" s="69" t="str">
        <f>VLOOKUP(СВОД2023[[#This Row],[ФО]],СПРАВОЧНИК!H:P,2,0)</f>
        <v>Центральный ФО</v>
      </c>
    </row>
    <row r="4018" spans="1:11" x14ac:dyDescent="0.2">
      <c r="A4018" t="s">
        <v>1116</v>
      </c>
      <c r="B4018" t="s">
        <v>645</v>
      </c>
      <c r="C4018" s="107" t="s">
        <v>801</v>
      </c>
      <c r="D4018" s="107" t="s">
        <v>827</v>
      </c>
      <c r="E4018" s="108">
        <v>67</v>
      </c>
      <c r="F4018" s="109"/>
      <c r="G4018" s="108">
        <v>120</v>
      </c>
      <c r="H4018" s="109"/>
      <c r="I4018" s="69" t="str">
        <f>VLOOKUP(C4018,СПРАВОЧНИК!B:D,2,0)</f>
        <v>РОССИЯ</v>
      </c>
      <c r="J4018" s="69" t="str">
        <f>VLOOKUP(C4018,СПРАВОЧНИК!B:D,3,0)</f>
        <v>ОТЕЧЕСТВЕННЫЕ</v>
      </c>
      <c r="K4018" s="69" t="str">
        <f>VLOOKUP(СВОД2023[[#This Row],[ФО]],СПРАВОЧНИК!H:P,2,0)</f>
        <v>Центральный ФО</v>
      </c>
    </row>
    <row r="4019" spans="1:11" x14ac:dyDescent="0.2">
      <c r="A4019" t="s">
        <v>1116</v>
      </c>
      <c r="B4019" t="s">
        <v>645</v>
      </c>
      <c r="C4019" s="107" t="s">
        <v>801</v>
      </c>
      <c r="D4019" s="107" t="s">
        <v>802</v>
      </c>
      <c r="E4019" s="108">
        <v>233</v>
      </c>
      <c r="F4019" s="109"/>
      <c r="G4019" s="108">
        <v>782</v>
      </c>
      <c r="H4019" s="109"/>
      <c r="I4019" s="69" t="str">
        <f>VLOOKUP(C4019,СПРАВОЧНИК!B:D,2,0)</f>
        <v>РОССИЯ</v>
      </c>
      <c r="J4019" s="69" t="str">
        <f>VLOOKUP(C4019,СПРАВОЧНИК!B:D,3,0)</f>
        <v>ОТЕЧЕСТВЕННЫЕ</v>
      </c>
      <c r="K4019" s="69" t="str">
        <f>VLOOKUP(СВОД2023[[#This Row],[ФО]],СПРАВОЧНИК!H:P,2,0)</f>
        <v>Центральный ФО</v>
      </c>
    </row>
    <row r="4020" spans="1:11" x14ac:dyDescent="0.2">
      <c r="A4020" t="s">
        <v>1116</v>
      </c>
      <c r="B4020" t="s">
        <v>645</v>
      </c>
      <c r="C4020" s="107" t="s">
        <v>555</v>
      </c>
      <c r="D4020" s="107" t="s">
        <v>803</v>
      </c>
      <c r="E4020" s="108"/>
      <c r="F4020" s="109"/>
      <c r="G4020" s="108">
        <v>2</v>
      </c>
      <c r="H4020" s="109"/>
      <c r="I4020" s="69" t="str">
        <f>VLOOKUP(C4020,СПРАВОЧНИК!B:D,2,0)</f>
        <v>ЯПОНИЯ</v>
      </c>
      <c r="J4020" s="69" t="str">
        <f>VLOOKUP(C4020,СПРАВОЧНИК!B:D,3,0)</f>
        <v>ИНОМАРКИ</v>
      </c>
      <c r="K4020" s="69" t="str">
        <f>VLOOKUP(СВОД2023[[#This Row],[ФО]],СПРАВОЧНИК!H:P,2,0)</f>
        <v>Центральный ФО</v>
      </c>
    </row>
    <row r="4021" spans="1:11" x14ac:dyDescent="0.2">
      <c r="A4021" t="s">
        <v>1116</v>
      </c>
      <c r="B4021" t="s">
        <v>645</v>
      </c>
      <c r="C4021" s="107" t="s">
        <v>555</v>
      </c>
      <c r="D4021" s="107" t="s">
        <v>828</v>
      </c>
      <c r="E4021" s="108">
        <v>8</v>
      </c>
      <c r="F4021" s="109"/>
      <c r="G4021" s="108">
        <v>42</v>
      </c>
      <c r="H4021" s="109"/>
      <c r="I4021" s="69" t="str">
        <f>VLOOKUP(C4021,СПРАВОЧНИК!B:D,2,0)</f>
        <v>ЯПОНИЯ</v>
      </c>
      <c r="J4021" s="69" t="str">
        <f>VLOOKUP(C4021,СПРАВОЧНИК!B:D,3,0)</f>
        <v>ИНОМАРКИ</v>
      </c>
      <c r="K4021" s="69" t="str">
        <f>VLOOKUP(СВОД2023[[#This Row],[ФО]],СПРАВОЧНИК!H:P,2,0)</f>
        <v>Центральный ФО</v>
      </c>
    </row>
    <row r="4022" spans="1:11" x14ac:dyDescent="0.2">
      <c r="A4022" t="s">
        <v>1116</v>
      </c>
      <c r="B4022" t="s">
        <v>645</v>
      </c>
      <c r="C4022" s="107" t="s">
        <v>579</v>
      </c>
      <c r="D4022" s="107" t="s">
        <v>805</v>
      </c>
      <c r="E4022" s="108"/>
      <c r="F4022" s="109">
        <v>2</v>
      </c>
      <c r="G4022" s="108">
        <v>8</v>
      </c>
      <c r="H4022" s="109">
        <v>54</v>
      </c>
      <c r="I4022" s="69" t="str">
        <f>VLOOKUP(C4022,СПРАВОЧНИК!B:D,2,0)</f>
        <v>ЯПОНИЯ</v>
      </c>
      <c r="J4022" s="69" t="str">
        <f>VLOOKUP(C4022,СПРАВОЧНИК!B:D,3,0)</f>
        <v>ИНОМАРКИ</v>
      </c>
      <c r="K4022" s="69" t="str">
        <f>VLOOKUP(СВОД2023[[#This Row],[ФО]],СПРАВОЧНИК!H:P,2,0)</f>
        <v>Центральный ФО</v>
      </c>
    </row>
    <row r="4023" spans="1:11" x14ac:dyDescent="0.2">
      <c r="A4023" t="s">
        <v>1116</v>
      </c>
      <c r="B4023" t="s">
        <v>645</v>
      </c>
      <c r="C4023" s="107" t="s">
        <v>579</v>
      </c>
      <c r="D4023" s="107" t="s">
        <v>829</v>
      </c>
      <c r="E4023" s="108">
        <v>2</v>
      </c>
      <c r="F4023" s="109"/>
      <c r="G4023" s="108">
        <v>3</v>
      </c>
      <c r="H4023" s="109"/>
      <c r="I4023" s="69" t="str">
        <f>VLOOKUP(C4023,СПРАВОЧНИК!B:D,2,0)</f>
        <v>ЯПОНИЯ</v>
      </c>
      <c r="J4023" s="69" t="str">
        <f>VLOOKUP(C4023,СПРАВОЧНИК!B:D,3,0)</f>
        <v>ИНОМАРКИ</v>
      </c>
      <c r="K4023" s="69" t="str">
        <f>VLOOKUP(СВОД2023[[#This Row],[ФО]],СПРАВОЧНИК!H:P,2,0)</f>
        <v>Центральный ФО</v>
      </c>
    </row>
    <row r="4024" spans="1:11" x14ac:dyDescent="0.2">
      <c r="A4024" t="s">
        <v>1116</v>
      </c>
      <c r="B4024" t="s">
        <v>645</v>
      </c>
      <c r="C4024" s="107" t="s">
        <v>610</v>
      </c>
      <c r="D4024" s="107" t="s">
        <v>847</v>
      </c>
      <c r="E4024" s="108"/>
      <c r="F4024" s="109"/>
      <c r="G4024" s="108">
        <v>1</v>
      </c>
      <c r="H4024" s="109"/>
      <c r="I4024" s="69" t="str">
        <f>VLOOKUP(C4024,СПРАВОЧНИК!B:D,2,0)</f>
        <v>РОССИЯ</v>
      </c>
      <c r="J4024" s="69" t="str">
        <f>VLOOKUP(C4024,СПРАВОЧНИК!B:D,3,0)</f>
        <v>ОТЕЧЕСТВЕННЫЕ</v>
      </c>
      <c r="K4024" s="69" t="str">
        <f>VLOOKUP(СВОД2023[[#This Row],[ФО]],СПРАВОЧНИК!H:P,2,0)</f>
        <v>Центральный ФО</v>
      </c>
    </row>
    <row r="4025" spans="1:11" x14ac:dyDescent="0.2">
      <c r="A4025" t="s">
        <v>1116</v>
      </c>
      <c r="B4025" t="s">
        <v>645</v>
      </c>
      <c r="C4025" s="107" t="s">
        <v>610</v>
      </c>
      <c r="D4025" s="107" t="s">
        <v>807</v>
      </c>
      <c r="E4025" s="108">
        <v>5</v>
      </c>
      <c r="F4025" s="109"/>
      <c r="G4025" s="108">
        <v>38</v>
      </c>
      <c r="H4025" s="109">
        <v>6</v>
      </c>
      <c r="I4025" s="69" t="str">
        <f>VLOOKUP(C4025,СПРАВОЧНИК!B:D,2,0)</f>
        <v>РОССИЯ</v>
      </c>
      <c r="J4025" s="69" t="str">
        <f>VLOOKUP(C4025,СПРАВОЧНИК!B:D,3,0)</f>
        <v>ОТЕЧЕСТВЕННЫЕ</v>
      </c>
      <c r="K4025" s="69" t="str">
        <f>VLOOKUP(СВОД2023[[#This Row],[ФО]],СПРАВОЧНИК!H:P,2,0)</f>
        <v>Центральный ФО</v>
      </c>
    </row>
    <row r="4026" spans="1:11" x14ac:dyDescent="0.2">
      <c r="A4026" t="s">
        <v>1116</v>
      </c>
      <c r="B4026" t="s">
        <v>645</v>
      </c>
      <c r="C4026" s="107" t="s">
        <v>610</v>
      </c>
      <c r="D4026" s="107" t="s">
        <v>808</v>
      </c>
      <c r="E4026" s="108">
        <v>44</v>
      </c>
      <c r="F4026" s="109">
        <v>2</v>
      </c>
      <c r="G4026" s="108">
        <v>285</v>
      </c>
      <c r="H4026" s="109">
        <v>134</v>
      </c>
      <c r="I4026" s="69" t="str">
        <f>VLOOKUP(C4026,СПРАВОЧНИК!B:D,2,0)</f>
        <v>РОССИЯ</v>
      </c>
      <c r="J4026" s="69" t="str">
        <f>VLOOKUP(C4026,СПРАВОЧНИК!B:D,3,0)</f>
        <v>ОТЕЧЕСТВЕННЫЕ</v>
      </c>
      <c r="K4026" s="69" t="str">
        <f>VLOOKUP(СВОД2023[[#This Row],[ФО]],СПРАВОЧНИК!H:P,2,0)</f>
        <v>Центральный ФО</v>
      </c>
    </row>
    <row r="4027" spans="1:11" x14ac:dyDescent="0.2">
      <c r="A4027" t="s">
        <v>1116</v>
      </c>
      <c r="B4027" t="s">
        <v>645</v>
      </c>
      <c r="C4027" s="107" t="s">
        <v>610</v>
      </c>
      <c r="D4027" s="107" t="s">
        <v>809</v>
      </c>
      <c r="E4027" s="108"/>
      <c r="F4027" s="109">
        <v>1</v>
      </c>
      <c r="G4027" s="108"/>
      <c r="H4027" s="109">
        <v>8</v>
      </c>
      <c r="I4027" s="69" t="str">
        <f>VLOOKUP(C4027,СПРАВОЧНИК!B:D,2,0)</f>
        <v>РОССИЯ</v>
      </c>
      <c r="J4027" s="69" t="str">
        <f>VLOOKUP(C4027,СПРАВОЧНИК!B:D,3,0)</f>
        <v>ОТЕЧЕСТВЕННЫЕ</v>
      </c>
      <c r="K4027" s="69" t="str">
        <f>VLOOKUP(СВОД2023[[#This Row],[ФО]],СПРАВОЧНИК!H:P,2,0)</f>
        <v>Центральный ФО</v>
      </c>
    </row>
    <row r="4028" spans="1:11" x14ac:dyDescent="0.2">
      <c r="A4028" t="s">
        <v>1116</v>
      </c>
      <c r="B4028" t="s">
        <v>645</v>
      </c>
      <c r="C4028" s="107" t="s">
        <v>610</v>
      </c>
      <c r="D4028" s="107" t="s">
        <v>810</v>
      </c>
      <c r="E4028" s="108">
        <v>5</v>
      </c>
      <c r="F4028" s="109">
        <v>7</v>
      </c>
      <c r="G4028" s="108">
        <v>38</v>
      </c>
      <c r="H4028" s="109">
        <v>24</v>
      </c>
      <c r="I4028" s="69" t="str">
        <f>VLOOKUP(C4028,СПРАВОЧНИК!B:D,2,0)</f>
        <v>РОССИЯ</v>
      </c>
      <c r="J4028" s="69" t="str">
        <f>VLOOKUP(C4028,СПРАВОЧНИК!B:D,3,0)</f>
        <v>ОТЕЧЕСТВЕННЫЕ</v>
      </c>
      <c r="K4028" s="69" t="str">
        <f>VLOOKUP(СВОД2023[[#This Row],[ФО]],СПРАВОЧНИК!H:P,2,0)</f>
        <v>Центральный ФО</v>
      </c>
    </row>
    <row r="4029" spans="1:11" x14ac:dyDescent="0.2">
      <c r="A4029" t="s">
        <v>1116</v>
      </c>
      <c r="B4029" t="s">
        <v>645</v>
      </c>
      <c r="C4029" s="107" t="s">
        <v>610</v>
      </c>
      <c r="D4029" s="107" t="s">
        <v>811</v>
      </c>
      <c r="E4029" s="108">
        <v>28</v>
      </c>
      <c r="F4029" s="109">
        <v>21</v>
      </c>
      <c r="G4029" s="108">
        <v>148</v>
      </c>
      <c r="H4029" s="109">
        <v>158</v>
      </c>
      <c r="I4029" s="69" t="str">
        <f>VLOOKUP(C4029,СПРАВОЧНИК!B:D,2,0)</f>
        <v>РОССИЯ</v>
      </c>
      <c r="J4029" s="69" t="str">
        <f>VLOOKUP(C4029,СПРАВОЧНИК!B:D,3,0)</f>
        <v>ОТЕЧЕСТВЕННЫЕ</v>
      </c>
      <c r="K4029" s="69" t="str">
        <f>VLOOKUP(СВОД2023[[#This Row],[ФО]],СПРАВОЧНИК!H:P,2,0)</f>
        <v>Центральный ФО</v>
      </c>
    </row>
    <row r="4030" spans="1:11" x14ac:dyDescent="0.2">
      <c r="A4030" t="s">
        <v>1116</v>
      </c>
      <c r="B4030" t="s">
        <v>645</v>
      </c>
      <c r="C4030" s="107" t="s">
        <v>610</v>
      </c>
      <c r="D4030" s="107" t="s">
        <v>812</v>
      </c>
      <c r="E4030" s="108">
        <v>188</v>
      </c>
      <c r="F4030" s="109">
        <v>155</v>
      </c>
      <c r="G4030" s="108">
        <v>1261</v>
      </c>
      <c r="H4030" s="109">
        <v>892</v>
      </c>
      <c r="I4030" s="69" t="str">
        <f>VLOOKUP(C4030,СПРАВОЧНИК!B:D,2,0)</f>
        <v>РОССИЯ</v>
      </c>
      <c r="J4030" s="69" t="str">
        <f>VLOOKUP(C4030,СПРАВОЧНИК!B:D,3,0)</f>
        <v>ОТЕЧЕСТВЕННЫЕ</v>
      </c>
      <c r="K4030" s="69" t="str">
        <f>VLOOKUP(СВОД2023[[#This Row],[ФО]],СПРАВОЧНИК!H:P,2,0)</f>
        <v>Центральный ФО</v>
      </c>
    </row>
    <row r="4031" spans="1:11" x14ac:dyDescent="0.2">
      <c r="A4031" t="s">
        <v>1116</v>
      </c>
      <c r="B4031" t="s">
        <v>645</v>
      </c>
      <c r="C4031" s="107" t="s">
        <v>610</v>
      </c>
      <c r="D4031" s="107" t="s">
        <v>813</v>
      </c>
      <c r="E4031" s="108">
        <v>8</v>
      </c>
      <c r="F4031" s="109">
        <v>2</v>
      </c>
      <c r="G4031" s="108">
        <v>83</v>
      </c>
      <c r="H4031" s="109">
        <v>63</v>
      </c>
      <c r="I4031" s="69" t="str">
        <f>VLOOKUP(C4031,СПРАВОЧНИК!B:D,2,0)</f>
        <v>РОССИЯ</v>
      </c>
      <c r="J4031" s="69" t="str">
        <f>VLOOKUP(C4031,СПРАВОЧНИК!B:D,3,0)</f>
        <v>ОТЕЧЕСТВЕННЫЕ</v>
      </c>
      <c r="K4031" s="69" t="str">
        <f>VLOOKUP(СВОД2023[[#This Row],[ФО]],СПРАВОЧНИК!H:P,2,0)</f>
        <v>Центральный ФО</v>
      </c>
    </row>
    <row r="4032" spans="1:11" x14ac:dyDescent="0.2">
      <c r="A4032" t="s">
        <v>1116</v>
      </c>
      <c r="B4032" t="s">
        <v>645</v>
      </c>
      <c r="C4032" s="107" t="s">
        <v>610</v>
      </c>
      <c r="D4032" s="107" t="s">
        <v>814</v>
      </c>
      <c r="E4032" s="108">
        <v>215</v>
      </c>
      <c r="F4032" s="109">
        <v>89</v>
      </c>
      <c r="G4032" s="108">
        <v>859</v>
      </c>
      <c r="H4032" s="109">
        <v>410</v>
      </c>
      <c r="I4032" s="69" t="str">
        <f>VLOOKUP(C4032,СПРАВОЧНИК!B:D,2,0)</f>
        <v>РОССИЯ</v>
      </c>
      <c r="J4032" s="69" t="str">
        <f>VLOOKUP(C4032,СПРАВОЧНИК!B:D,3,0)</f>
        <v>ОТЕЧЕСТВЕННЫЕ</v>
      </c>
      <c r="K4032" s="69" t="str">
        <f>VLOOKUP(СВОД2023[[#This Row],[ФО]],СПРАВОЧНИК!H:P,2,0)</f>
        <v>Центральный ФО</v>
      </c>
    </row>
    <row r="4033" spans="1:11" x14ac:dyDescent="0.2">
      <c r="A4033" t="s">
        <v>1116</v>
      </c>
      <c r="B4033" t="s">
        <v>645</v>
      </c>
      <c r="C4033" s="107" t="s">
        <v>614</v>
      </c>
      <c r="D4033" s="107" t="s">
        <v>1119</v>
      </c>
      <c r="E4033" s="108">
        <v>1</v>
      </c>
      <c r="F4033" s="109">
        <v>4</v>
      </c>
      <c r="G4033" s="108">
        <v>10</v>
      </c>
      <c r="H4033" s="109">
        <v>158</v>
      </c>
      <c r="I4033" s="69" t="str">
        <f>VLOOKUP(C4033,СПРАВОЧНИК!B:D,2,0)</f>
        <v>ЕВРОПА</v>
      </c>
      <c r="J4033" s="69" t="str">
        <f>VLOOKUP(C4033,СПРАВОЧНИК!B:D,3,0)</f>
        <v>ИНОМАРКИ</v>
      </c>
      <c r="K4033" s="69" t="str">
        <f>VLOOKUP(СВОД2023[[#This Row],[ФО]],СПРАВОЧНИК!H:P,2,0)</f>
        <v>Центральный ФО</v>
      </c>
    </row>
    <row r="4034" spans="1:11" x14ac:dyDescent="0.2">
      <c r="A4034" t="s">
        <v>1116</v>
      </c>
      <c r="B4034" t="s">
        <v>645</v>
      </c>
      <c r="C4034" s="107" t="s">
        <v>614</v>
      </c>
      <c r="D4034" s="107" t="s">
        <v>1120</v>
      </c>
      <c r="E4034" s="108">
        <v>9</v>
      </c>
      <c r="F4034" s="109">
        <v>9</v>
      </c>
      <c r="G4034" s="108">
        <v>25</v>
      </c>
      <c r="H4034" s="109">
        <v>239</v>
      </c>
      <c r="I4034" s="69" t="str">
        <f>VLOOKUP(C4034,СПРАВОЧНИК!B:D,2,0)</f>
        <v>ЕВРОПА</v>
      </c>
      <c r="J4034" s="69" t="str">
        <f>VLOOKUP(C4034,СПРАВОЧНИК!B:D,3,0)</f>
        <v>ИНОМАРКИ</v>
      </c>
      <c r="K4034" s="69" t="str">
        <f>VLOOKUP(СВОД2023[[#This Row],[ФО]],СПРАВОЧНИК!H:P,2,0)</f>
        <v>Центральный ФО</v>
      </c>
    </row>
    <row r="4035" spans="1:11" x14ac:dyDescent="0.2">
      <c r="A4035" t="s">
        <v>1116</v>
      </c>
      <c r="B4035" t="s">
        <v>645</v>
      </c>
      <c r="C4035" s="107" t="s">
        <v>614</v>
      </c>
      <c r="D4035" s="107" t="s">
        <v>1121</v>
      </c>
      <c r="E4035" s="108">
        <v>5</v>
      </c>
      <c r="F4035" s="109">
        <v>7</v>
      </c>
      <c r="G4035" s="108">
        <v>16</v>
      </c>
      <c r="H4035" s="109">
        <v>131</v>
      </c>
      <c r="I4035" s="69" t="str">
        <f>VLOOKUP(C4035,СПРАВОЧНИК!B:D,2,0)</f>
        <v>ЕВРОПА</v>
      </c>
      <c r="J4035" s="69" t="str">
        <f>VLOOKUP(C4035,СПРАВОЧНИК!B:D,3,0)</f>
        <v>ИНОМАРКИ</v>
      </c>
      <c r="K4035" s="69" t="str">
        <f>VLOOKUP(СВОД2023[[#This Row],[ФО]],СПРАВОЧНИК!H:P,2,0)</f>
        <v>Центральный ФО</v>
      </c>
    </row>
    <row r="4036" spans="1:11" x14ac:dyDescent="0.2">
      <c r="A4036" t="s">
        <v>1116</v>
      </c>
      <c r="B4036" t="s">
        <v>645</v>
      </c>
      <c r="C4036" s="107" t="s">
        <v>614</v>
      </c>
      <c r="D4036" s="107" t="s">
        <v>1122</v>
      </c>
      <c r="E4036" s="108">
        <v>26</v>
      </c>
      <c r="F4036" s="109">
        <v>5</v>
      </c>
      <c r="G4036" s="108">
        <v>166</v>
      </c>
      <c r="H4036" s="109">
        <v>79</v>
      </c>
      <c r="I4036" s="69" t="str">
        <f>VLOOKUP(C4036,СПРАВОЧНИК!B:D,2,0)</f>
        <v>ЕВРОПА</v>
      </c>
      <c r="J4036" s="69" t="str">
        <f>VLOOKUP(C4036,СПРАВОЧНИК!B:D,3,0)</f>
        <v>ИНОМАРКИ</v>
      </c>
      <c r="K4036" s="69" t="str">
        <f>VLOOKUP(СВОД2023[[#This Row],[ФО]],СПРАВОЧНИК!H:P,2,0)</f>
        <v>Центральный ФО</v>
      </c>
    </row>
    <row r="4037" spans="1:11" x14ac:dyDescent="0.2">
      <c r="A4037" t="s">
        <v>1116</v>
      </c>
      <c r="B4037" t="s">
        <v>645</v>
      </c>
      <c r="C4037" s="107" t="s">
        <v>614</v>
      </c>
      <c r="D4037" s="107" t="s">
        <v>1123</v>
      </c>
      <c r="E4037" s="108">
        <v>4</v>
      </c>
      <c r="F4037" s="109">
        <v>22</v>
      </c>
      <c r="G4037" s="108">
        <v>33</v>
      </c>
      <c r="H4037" s="109">
        <v>94</v>
      </c>
      <c r="I4037" s="69" t="str">
        <f>VLOOKUP(C4037,СПРАВОЧНИК!B:D,2,0)</f>
        <v>ЕВРОПА</v>
      </c>
      <c r="J4037" s="69" t="str">
        <f>VLOOKUP(C4037,СПРАВОЧНИК!B:D,3,0)</f>
        <v>ИНОМАРКИ</v>
      </c>
      <c r="K4037" s="69" t="str">
        <f>VLOOKUP(СВОД2023[[#This Row],[ФО]],СПРАВОЧНИК!H:P,2,0)</f>
        <v>Центральный ФО</v>
      </c>
    </row>
    <row r="4038" spans="1:11" x14ac:dyDescent="0.2">
      <c r="A4038" t="s">
        <v>1116</v>
      </c>
      <c r="B4038" t="s">
        <v>645</v>
      </c>
      <c r="C4038" s="107" t="s">
        <v>632</v>
      </c>
      <c r="D4038" s="107" t="s">
        <v>854</v>
      </c>
      <c r="E4038" s="108">
        <v>1</v>
      </c>
      <c r="F4038" s="109"/>
      <c r="G4038" s="108">
        <v>2</v>
      </c>
      <c r="H4038" s="109"/>
      <c r="I4038" s="69" t="str">
        <f>VLOOKUP(C4038,СПРАВОЧНИК!B:D,2,0)</f>
        <v>КИТАЙ</v>
      </c>
      <c r="J4038" s="69" t="str">
        <f>VLOOKUP(C4038,СПРАВОЧНИК!B:D,3,0)</f>
        <v>ИНОМАРКИ</v>
      </c>
      <c r="K4038" s="69" t="str">
        <f>VLOOKUP(СВОД2023[[#This Row],[ФО]],СПРАВОЧНИК!H:P,2,0)</f>
        <v>Центральный ФО</v>
      </c>
    </row>
    <row r="4039" spans="1:11" x14ac:dyDescent="0.2">
      <c r="A4039" t="s">
        <v>1116</v>
      </c>
      <c r="B4039" t="s">
        <v>646</v>
      </c>
      <c r="C4039" s="107" t="s">
        <v>764</v>
      </c>
      <c r="D4039" s="107" t="s">
        <v>815</v>
      </c>
      <c r="E4039" s="108"/>
      <c r="F4039" s="109"/>
      <c r="G4039" s="108">
        <v>8</v>
      </c>
      <c r="H4039" s="109"/>
      <c r="I4039" s="69" t="str">
        <f>VLOOKUP(C4039,СПРАВОЧНИК!B:D,2,0)</f>
        <v>КИТАЙ</v>
      </c>
      <c r="J4039" s="69" t="str">
        <f>VLOOKUP(C4039,СПРАВОЧНИК!B:D,3,0)</f>
        <v>ИНОМАРКИ</v>
      </c>
      <c r="K4039" s="69" t="str">
        <f>VLOOKUP(СВОД2023[[#This Row],[ФО]],СПРАВОЧНИК!H:P,2,0)</f>
        <v>Южный ФО</v>
      </c>
    </row>
    <row r="4040" spans="1:11" x14ac:dyDescent="0.2">
      <c r="A4040" t="s">
        <v>1116</v>
      </c>
      <c r="B4040" t="s">
        <v>646</v>
      </c>
      <c r="C4040" s="107" t="s">
        <v>136</v>
      </c>
      <c r="D4040" s="107" t="s">
        <v>816</v>
      </c>
      <c r="E4040" s="108"/>
      <c r="F4040" s="109">
        <v>3</v>
      </c>
      <c r="G4040" s="108">
        <v>4</v>
      </c>
      <c r="H4040" s="109">
        <v>13</v>
      </c>
      <c r="I4040" s="69" t="str">
        <f>VLOOKUP(C4040,СПРАВОЧНИК!B:D,2,0)</f>
        <v>ЕВРОПА</v>
      </c>
      <c r="J4040" s="69" t="str">
        <f>VLOOKUP(C4040,СПРАВОЧНИК!B:D,3,0)</f>
        <v>ИНОМАРКИ</v>
      </c>
      <c r="K4040" s="69" t="str">
        <f>VLOOKUP(СВОД2023[[#This Row],[ФО]],СПРАВОЧНИК!H:P,2,0)</f>
        <v>Южный ФО</v>
      </c>
    </row>
    <row r="4041" spans="1:11" x14ac:dyDescent="0.2">
      <c r="A4041" t="s">
        <v>1116</v>
      </c>
      <c r="B4041" t="s">
        <v>646</v>
      </c>
      <c r="C4041" s="107" t="s">
        <v>136</v>
      </c>
      <c r="D4041" s="107" t="s">
        <v>766</v>
      </c>
      <c r="E4041" s="108"/>
      <c r="F4041" s="109">
        <v>1</v>
      </c>
      <c r="G4041" s="108">
        <v>4</v>
      </c>
      <c r="H4041" s="109">
        <v>10</v>
      </c>
      <c r="I4041" s="69" t="str">
        <f>VLOOKUP(C4041,СПРАВОЧНИК!B:D,2,0)</f>
        <v>ЕВРОПА</v>
      </c>
      <c r="J4041" s="69" t="str">
        <f>VLOOKUP(C4041,СПРАВОЧНИК!B:D,3,0)</f>
        <v>ИНОМАРКИ</v>
      </c>
      <c r="K4041" s="69" t="str">
        <f>VLOOKUP(СВОД2023[[#This Row],[ФО]],СПРАВОЧНИК!H:P,2,0)</f>
        <v>Южный ФО</v>
      </c>
    </row>
    <row r="4042" spans="1:11" x14ac:dyDescent="0.2">
      <c r="A4042" t="s">
        <v>1116</v>
      </c>
      <c r="B4042" t="s">
        <v>646</v>
      </c>
      <c r="C4042" s="107" t="s">
        <v>136</v>
      </c>
      <c r="D4042" s="107" t="s">
        <v>817</v>
      </c>
      <c r="E4042" s="108"/>
      <c r="F4042" s="109"/>
      <c r="G4042" s="108"/>
      <c r="H4042" s="109">
        <v>16</v>
      </c>
      <c r="I4042" s="69" t="str">
        <f>VLOOKUP(C4042,СПРАВОЧНИК!B:D,2,0)</f>
        <v>ЕВРОПА</v>
      </c>
      <c r="J4042" s="69" t="str">
        <f>VLOOKUP(C4042,СПРАВОЧНИК!B:D,3,0)</f>
        <v>ИНОМАРКИ</v>
      </c>
      <c r="K4042" s="69" t="str">
        <f>VLOOKUP(СВОД2023[[#This Row],[ФО]],СПРАВОЧНИК!H:P,2,0)</f>
        <v>Южный ФО</v>
      </c>
    </row>
    <row r="4043" spans="1:11" x14ac:dyDescent="0.2">
      <c r="A4043" t="s">
        <v>1116</v>
      </c>
      <c r="B4043" t="s">
        <v>646</v>
      </c>
      <c r="C4043" s="107" t="s">
        <v>136</v>
      </c>
      <c r="D4043" s="107" t="s">
        <v>767</v>
      </c>
      <c r="E4043" s="108">
        <v>1</v>
      </c>
      <c r="F4043" s="109"/>
      <c r="G4043" s="108">
        <v>2</v>
      </c>
      <c r="H4043" s="109">
        <v>19</v>
      </c>
      <c r="I4043" s="69" t="str">
        <f>VLOOKUP(C4043,СПРАВОЧНИК!B:D,2,0)</f>
        <v>ЕВРОПА</v>
      </c>
      <c r="J4043" s="69" t="str">
        <f>VLOOKUP(C4043,СПРАВОЧНИК!B:D,3,0)</f>
        <v>ИНОМАРКИ</v>
      </c>
      <c r="K4043" s="69" t="str">
        <f>VLOOKUP(СВОД2023[[#This Row],[ФО]],СПРАВОЧНИК!H:P,2,0)</f>
        <v>Южный ФО</v>
      </c>
    </row>
    <row r="4044" spans="1:11" x14ac:dyDescent="0.2">
      <c r="A4044" t="s">
        <v>1116</v>
      </c>
      <c r="B4044" t="s">
        <v>646</v>
      </c>
      <c r="C4044" s="107" t="s">
        <v>163</v>
      </c>
      <c r="D4044" s="107" t="s">
        <v>818</v>
      </c>
      <c r="E4044" s="108">
        <v>2</v>
      </c>
      <c r="F4044" s="109"/>
      <c r="G4044" s="108">
        <v>18</v>
      </c>
      <c r="H4044" s="109"/>
      <c r="I4044" s="69" t="str">
        <f>VLOOKUP(C4044,СПРАВОЧНИК!B:D,2,0)</f>
        <v>КИТАЙ</v>
      </c>
      <c r="J4044" s="69" t="str">
        <f>VLOOKUP(C4044,СПРАВОЧНИК!B:D,3,0)</f>
        <v>ИНОМАРКИ</v>
      </c>
      <c r="K4044" s="69" t="str">
        <f>VLOOKUP(СВОД2023[[#This Row],[ФО]],СПРАВОЧНИК!H:P,2,0)</f>
        <v>Южный ФО</v>
      </c>
    </row>
    <row r="4045" spans="1:11" x14ac:dyDescent="0.2">
      <c r="A4045" t="s">
        <v>1116</v>
      </c>
      <c r="B4045" t="s">
        <v>646</v>
      </c>
      <c r="C4045" s="107" t="s">
        <v>192</v>
      </c>
      <c r="D4045" s="107" t="s">
        <v>819</v>
      </c>
      <c r="E4045" s="108">
        <v>4</v>
      </c>
      <c r="F4045" s="109">
        <v>2</v>
      </c>
      <c r="G4045" s="108">
        <v>11</v>
      </c>
      <c r="H4045" s="109">
        <v>12</v>
      </c>
      <c r="I4045" s="69" t="str">
        <f>VLOOKUP(C4045,СПРАВОЧНИК!B:D,2,0)</f>
        <v>ЕВРОПА</v>
      </c>
      <c r="J4045" s="69" t="str">
        <f>VLOOKUP(C4045,СПРАВОЧНИК!B:D,3,0)</f>
        <v>ИНОМАРКИ</v>
      </c>
      <c r="K4045" s="69" t="str">
        <f>VLOOKUP(СВОД2023[[#This Row],[ФО]],СПРАВОЧНИК!H:P,2,0)</f>
        <v>Южный ФО</v>
      </c>
    </row>
    <row r="4046" spans="1:11" x14ac:dyDescent="0.2">
      <c r="A4046" t="s">
        <v>1116</v>
      </c>
      <c r="B4046" t="s">
        <v>646</v>
      </c>
      <c r="C4046" s="107" t="s">
        <v>192</v>
      </c>
      <c r="D4046" s="107" t="s">
        <v>848</v>
      </c>
      <c r="E4046" s="108"/>
      <c r="F4046" s="109"/>
      <c r="G4046" s="108">
        <v>1</v>
      </c>
      <c r="H4046" s="109"/>
      <c r="I4046" s="69" t="str">
        <f>VLOOKUP(C4046,СПРАВОЧНИК!B:D,2,0)</f>
        <v>ЕВРОПА</v>
      </c>
      <c r="J4046" s="69" t="str">
        <f>VLOOKUP(C4046,СПРАВОЧНИК!B:D,3,0)</f>
        <v>ИНОМАРКИ</v>
      </c>
      <c r="K4046" s="69" t="str">
        <f>VLOOKUP(СВОД2023[[#This Row],[ФО]],СПРАВОЧНИК!H:P,2,0)</f>
        <v>Южный ФО</v>
      </c>
    </row>
    <row r="4047" spans="1:11" x14ac:dyDescent="0.2">
      <c r="A4047" t="s">
        <v>1116</v>
      </c>
      <c r="B4047" t="s">
        <v>646</v>
      </c>
      <c r="C4047" s="107" t="s">
        <v>196</v>
      </c>
      <c r="D4047" s="107" t="s">
        <v>820</v>
      </c>
      <c r="E4047" s="108"/>
      <c r="F4047" s="109"/>
      <c r="G4047" s="108">
        <v>1</v>
      </c>
      <c r="H4047" s="109"/>
      <c r="I4047" s="69" t="str">
        <f>VLOOKUP(C4047,СПРАВОЧНИК!B:D,2,0)</f>
        <v>США</v>
      </c>
      <c r="J4047" s="69" t="str">
        <f>VLOOKUP(C4047,СПРАВОЧНИК!B:D,3,0)</f>
        <v>ИНОМАРКИ</v>
      </c>
      <c r="K4047" s="69" t="str">
        <f>VLOOKUP(СВОД2023[[#This Row],[ФО]],СПРАВОЧНИК!H:P,2,0)</f>
        <v>Южный ФО</v>
      </c>
    </row>
    <row r="4048" spans="1:11" x14ac:dyDescent="0.2">
      <c r="A4048" t="s">
        <v>1116</v>
      </c>
      <c r="B4048" t="s">
        <v>646</v>
      </c>
      <c r="C4048" s="107" t="s">
        <v>196</v>
      </c>
      <c r="D4048" s="107" t="s">
        <v>769</v>
      </c>
      <c r="E4048" s="108">
        <v>9</v>
      </c>
      <c r="F4048" s="109">
        <v>13</v>
      </c>
      <c r="G4048" s="108">
        <v>92</v>
      </c>
      <c r="H4048" s="109">
        <v>289</v>
      </c>
      <c r="I4048" s="69" t="str">
        <f>VLOOKUP(C4048,СПРАВОЧНИК!B:D,2,0)</f>
        <v>США</v>
      </c>
      <c r="J4048" s="69" t="str">
        <f>VLOOKUP(C4048,СПРАВОЧНИК!B:D,3,0)</f>
        <v>ИНОМАРКИ</v>
      </c>
      <c r="K4048" s="69" t="str">
        <f>VLOOKUP(СВОД2023[[#This Row],[ФО]],СПРАВОЧНИК!H:P,2,0)</f>
        <v>Южный ФО</v>
      </c>
    </row>
    <row r="4049" spans="1:11" x14ac:dyDescent="0.2">
      <c r="A4049" t="s">
        <v>1116</v>
      </c>
      <c r="B4049" t="s">
        <v>646</v>
      </c>
      <c r="C4049" s="107" t="s">
        <v>214</v>
      </c>
      <c r="D4049" s="107" t="s">
        <v>770</v>
      </c>
      <c r="E4049" s="108">
        <v>15</v>
      </c>
      <c r="F4049" s="109">
        <v>4</v>
      </c>
      <c r="G4049" s="108">
        <v>82</v>
      </c>
      <c r="H4049" s="109">
        <v>33</v>
      </c>
      <c r="I4049" s="69" t="str">
        <f>VLOOKUP(C4049,СПРАВОЧНИК!B:D,2,0)</f>
        <v>РОССИЯ</v>
      </c>
      <c r="J4049" s="69" t="str">
        <f>VLOOKUP(C4049,СПРАВОЧНИК!B:D,3,0)</f>
        <v>ОТЕЧЕСТВЕННЫЕ</v>
      </c>
      <c r="K4049" s="69" t="str">
        <f>VLOOKUP(СВОД2023[[#This Row],[ФО]],СПРАВОЧНИК!H:P,2,0)</f>
        <v>Южный ФО</v>
      </c>
    </row>
    <row r="4050" spans="1:11" x14ac:dyDescent="0.2">
      <c r="A4050" t="s">
        <v>1116</v>
      </c>
      <c r="B4050" t="s">
        <v>646</v>
      </c>
      <c r="C4050" s="107" t="s">
        <v>214</v>
      </c>
      <c r="D4050" s="107" t="s">
        <v>771</v>
      </c>
      <c r="E4050" s="108">
        <v>3</v>
      </c>
      <c r="F4050" s="109">
        <v>1</v>
      </c>
      <c r="G4050" s="108">
        <v>25</v>
      </c>
      <c r="H4050" s="109">
        <v>18</v>
      </c>
      <c r="I4050" s="69" t="str">
        <f>VLOOKUP(C4050,СПРАВОЧНИК!B:D,2,0)</f>
        <v>РОССИЯ</v>
      </c>
      <c r="J4050" s="69" t="str">
        <f>VLOOKUP(C4050,СПРАВОЧНИК!B:D,3,0)</f>
        <v>ОТЕЧЕСТВЕННЫЕ</v>
      </c>
      <c r="K4050" s="69" t="str">
        <f>VLOOKUP(СВОД2023[[#This Row],[ФО]],СПРАВОЧНИК!H:P,2,0)</f>
        <v>Южный ФО</v>
      </c>
    </row>
    <row r="4051" spans="1:11" x14ac:dyDescent="0.2">
      <c r="A4051" t="s">
        <v>1116</v>
      </c>
      <c r="B4051" t="s">
        <v>646</v>
      </c>
      <c r="C4051" s="107" t="s">
        <v>214</v>
      </c>
      <c r="D4051" s="107" t="s">
        <v>772</v>
      </c>
      <c r="E4051" s="108">
        <v>14</v>
      </c>
      <c r="F4051" s="109"/>
      <c r="G4051" s="108">
        <v>92</v>
      </c>
      <c r="H4051" s="109">
        <v>13</v>
      </c>
      <c r="I4051" s="69" t="str">
        <f>VLOOKUP(C4051,СПРАВОЧНИК!B:D,2,0)</f>
        <v>РОССИЯ</v>
      </c>
      <c r="J4051" s="69" t="str">
        <f>VLOOKUP(C4051,СПРАВОЧНИК!B:D,3,0)</f>
        <v>ОТЕЧЕСТВЕННЫЕ</v>
      </c>
      <c r="K4051" s="69" t="str">
        <f>VLOOKUP(СВОД2023[[#This Row],[ФО]],СПРАВОЧНИК!H:P,2,0)</f>
        <v>Южный ФО</v>
      </c>
    </row>
    <row r="4052" spans="1:11" x14ac:dyDescent="0.2">
      <c r="A4052" t="s">
        <v>1116</v>
      </c>
      <c r="B4052" t="s">
        <v>646</v>
      </c>
      <c r="C4052" s="107" t="s">
        <v>214</v>
      </c>
      <c r="D4052" s="107" t="s">
        <v>773</v>
      </c>
      <c r="E4052" s="108">
        <v>26</v>
      </c>
      <c r="F4052" s="109">
        <v>7</v>
      </c>
      <c r="G4052" s="108">
        <v>105</v>
      </c>
      <c r="H4052" s="109">
        <v>119</v>
      </c>
      <c r="I4052" s="69" t="str">
        <f>VLOOKUP(C4052,СПРАВОЧНИК!B:D,2,0)</f>
        <v>РОССИЯ</v>
      </c>
      <c r="J4052" s="69" t="str">
        <f>VLOOKUP(C4052,СПРАВОЧНИК!B:D,3,0)</f>
        <v>ОТЕЧЕСТВЕННЫЕ</v>
      </c>
      <c r="K4052" s="69" t="str">
        <f>VLOOKUP(СВОД2023[[#This Row],[ФО]],СПРАВОЧНИК!H:P,2,0)</f>
        <v>Южный ФО</v>
      </c>
    </row>
    <row r="4053" spans="1:11" x14ac:dyDescent="0.2">
      <c r="A4053" t="s">
        <v>1116</v>
      </c>
      <c r="B4053" t="s">
        <v>646</v>
      </c>
      <c r="C4053" s="107" t="s">
        <v>214</v>
      </c>
      <c r="D4053" s="107" t="s">
        <v>774</v>
      </c>
      <c r="E4053" s="108">
        <v>8</v>
      </c>
      <c r="F4053" s="109">
        <v>1</v>
      </c>
      <c r="G4053" s="108">
        <v>63</v>
      </c>
      <c r="H4053" s="109">
        <v>33</v>
      </c>
      <c r="I4053" s="69" t="str">
        <f>VLOOKUP(C4053,СПРАВОЧНИК!B:D,2,0)</f>
        <v>РОССИЯ</v>
      </c>
      <c r="J4053" s="69" t="str">
        <f>VLOOKUP(C4053,СПРАВОЧНИК!B:D,3,0)</f>
        <v>ОТЕЧЕСТВЕННЫЕ</v>
      </c>
      <c r="K4053" s="69" t="str">
        <f>VLOOKUP(СВОД2023[[#This Row],[ФО]],СПРАВОЧНИК!H:P,2,0)</f>
        <v>Южный ФО</v>
      </c>
    </row>
    <row r="4054" spans="1:11" x14ac:dyDescent="0.2">
      <c r="A4054" t="s">
        <v>1116</v>
      </c>
      <c r="B4054" t="s">
        <v>646</v>
      </c>
      <c r="C4054" s="107" t="s">
        <v>214</v>
      </c>
      <c r="D4054" s="107" t="s">
        <v>775</v>
      </c>
      <c r="E4054" s="108">
        <v>30</v>
      </c>
      <c r="F4054" s="109">
        <v>26</v>
      </c>
      <c r="G4054" s="108">
        <v>157</v>
      </c>
      <c r="H4054" s="109">
        <v>166</v>
      </c>
      <c r="I4054" s="69" t="str">
        <f>VLOOKUP(C4054,СПРАВОЧНИК!B:D,2,0)</f>
        <v>РОССИЯ</v>
      </c>
      <c r="J4054" s="69" t="str">
        <f>VLOOKUP(C4054,СПРАВОЧНИК!B:D,3,0)</f>
        <v>ОТЕЧЕСТВЕННЫЕ</v>
      </c>
      <c r="K4054" s="69" t="str">
        <f>VLOOKUP(СВОД2023[[#This Row],[ФО]],СПРАВОЧНИК!H:P,2,0)</f>
        <v>Южный ФО</v>
      </c>
    </row>
    <row r="4055" spans="1:11" x14ac:dyDescent="0.2">
      <c r="A4055" t="s">
        <v>1116</v>
      </c>
      <c r="B4055" t="s">
        <v>646</v>
      </c>
      <c r="C4055" s="107" t="s">
        <v>214</v>
      </c>
      <c r="D4055" s="107" t="s">
        <v>776</v>
      </c>
      <c r="E4055" s="108">
        <v>178</v>
      </c>
      <c r="F4055" s="109">
        <v>79</v>
      </c>
      <c r="G4055" s="108">
        <v>1099</v>
      </c>
      <c r="H4055" s="109">
        <v>670</v>
      </c>
      <c r="I4055" s="69" t="str">
        <f>VLOOKUP(C4055,СПРАВОЧНИК!B:D,2,0)</f>
        <v>РОССИЯ</v>
      </c>
      <c r="J4055" s="69" t="str">
        <f>VLOOKUP(C4055,СПРАВОЧНИК!B:D,3,0)</f>
        <v>ОТЕЧЕСТВЕННЫЕ</v>
      </c>
      <c r="K4055" s="69" t="str">
        <f>VLOOKUP(СВОД2023[[#This Row],[ФО]],СПРАВОЧНИК!H:P,2,0)</f>
        <v>Южный ФО</v>
      </c>
    </row>
    <row r="4056" spans="1:11" x14ac:dyDescent="0.2">
      <c r="A4056" t="s">
        <v>1116</v>
      </c>
      <c r="B4056" t="s">
        <v>646</v>
      </c>
      <c r="C4056" s="107" t="s">
        <v>214</v>
      </c>
      <c r="D4056" s="107" t="s">
        <v>777</v>
      </c>
      <c r="E4056" s="108"/>
      <c r="F4056" s="109"/>
      <c r="G4056" s="108">
        <v>16</v>
      </c>
      <c r="H4056" s="109"/>
      <c r="I4056" s="69" t="str">
        <f>VLOOKUP(C4056,СПРАВОЧНИК!B:D,2,0)</f>
        <v>РОССИЯ</v>
      </c>
      <c r="J4056" s="69" t="str">
        <f>VLOOKUP(C4056,СПРАВОЧНИК!B:D,3,0)</f>
        <v>ОТЕЧЕСТВЕННЫЕ</v>
      </c>
      <c r="K4056" s="69" t="str">
        <f>VLOOKUP(СВОД2023[[#This Row],[ФО]],СПРАВОЧНИК!H:P,2,0)</f>
        <v>Южный ФО</v>
      </c>
    </row>
    <row r="4057" spans="1:11" x14ac:dyDescent="0.2">
      <c r="A4057" t="s">
        <v>1116</v>
      </c>
      <c r="B4057" t="s">
        <v>646</v>
      </c>
      <c r="C4057" s="107" t="s">
        <v>214</v>
      </c>
      <c r="D4057" s="107" t="s">
        <v>778</v>
      </c>
      <c r="E4057" s="108">
        <v>1</v>
      </c>
      <c r="F4057" s="109"/>
      <c r="G4057" s="108">
        <v>20</v>
      </c>
      <c r="H4057" s="109"/>
      <c r="I4057" s="69" t="str">
        <f>VLOOKUP(C4057,СПРАВОЧНИК!B:D,2,0)</f>
        <v>РОССИЯ</v>
      </c>
      <c r="J4057" s="69" t="str">
        <f>VLOOKUP(C4057,СПРАВОЧНИК!B:D,3,0)</f>
        <v>ОТЕЧЕСТВЕННЫЕ</v>
      </c>
      <c r="K4057" s="69" t="str">
        <f>VLOOKUP(СВОД2023[[#This Row],[ФО]],СПРАВОЧНИК!H:P,2,0)</f>
        <v>Южный ФО</v>
      </c>
    </row>
    <row r="4058" spans="1:11" x14ac:dyDescent="0.2">
      <c r="A4058" t="s">
        <v>1116</v>
      </c>
      <c r="B4058" t="s">
        <v>646</v>
      </c>
      <c r="C4058" s="107" t="s">
        <v>280</v>
      </c>
      <c r="D4058" s="107" t="s">
        <v>779</v>
      </c>
      <c r="E4058" s="108"/>
      <c r="F4058" s="109">
        <v>4</v>
      </c>
      <c r="G4058" s="108">
        <v>1</v>
      </c>
      <c r="H4058" s="109">
        <v>9</v>
      </c>
      <c r="I4058" s="69" t="str">
        <f>VLOOKUP(C4058,СПРАВОЧНИК!B:D,2,0)</f>
        <v>КОРЕЯ</v>
      </c>
      <c r="J4058" s="69" t="str">
        <f>VLOOKUP(C4058,СПРАВОЧНИК!B:D,3,0)</f>
        <v>ИНОМАРКИ</v>
      </c>
      <c r="K4058" s="69" t="str">
        <f>VLOOKUP(СВОД2023[[#This Row],[ФО]],СПРАВОЧНИК!H:P,2,0)</f>
        <v>Южный ФО</v>
      </c>
    </row>
    <row r="4059" spans="1:11" x14ac:dyDescent="0.2">
      <c r="A4059" t="s">
        <v>1116</v>
      </c>
      <c r="B4059" t="s">
        <v>646</v>
      </c>
      <c r="C4059" s="107" t="s">
        <v>280</v>
      </c>
      <c r="D4059" s="107" t="s">
        <v>780</v>
      </c>
      <c r="E4059" s="108"/>
      <c r="F4059" s="109"/>
      <c r="G4059" s="108">
        <v>3</v>
      </c>
      <c r="H4059" s="109">
        <v>12</v>
      </c>
      <c r="I4059" s="69" t="str">
        <f>VLOOKUP(C4059,СПРАВОЧНИК!B:D,2,0)</f>
        <v>КОРЕЯ</v>
      </c>
      <c r="J4059" s="69" t="str">
        <f>VLOOKUP(C4059,СПРАВОЧНИК!B:D,3,0)</f>
        <v>ИНОМАРКИ</v>
      </c>
      <c r="K4059" s="69" t="str">
        <f>VLOOKUP(СВОД2023[[#This Row],[ФО]],СПРАВОЧНИК!H:P,2,0)</f>
        <v>Южный ФО</v>
      </c>
    </row>
    <row r="4060" spans="1:11" x14ac:dyDescent="0.2">
      <c r="A4060" t="s">
        <v>1116</v>
      </c>
      <c r="B4060" t="s">
        <v>646</v>
      </c>
      <c r="C4060" s="107" t="s">
        <v>280</v>
      </c>
      <c r="D4060" s="107" t="s">
        <v>781</v>
      </c>
      <c r="E4060" s="108">
        <v>1</v>
      </c>
      <c r="F4060" s="109"/>
      <c r="G4060" s="108">
        <v>6</v>
      </c>
      <c r="H4060" s="109">
        <v>1</v>
      </c>
      <c r="I4060" s="69" t="str">
        <f>VLOOKUP(C4060,СПРАВОЧНИК!B:D,2,0)</f>
        <v>КОРЕЯ</v>
      </c>
      <c r="J4060" s="69" t="str">
        <f>VLOOKUP(C4060,СПРАВОЧНИК!B:D,3,0)</f>
        <v>ИНОМАРКИ</v>
      </c>
      <c r="K4060" s="69" t="str">
        <f>VLOOKUP(СВОД2023[[#This Row],[ФО]],СПРАВОЧНИК!H:P,2,0)</f>
        <v>Южный ФО</v>
      </c>
    </row>
    <row r="4061" spans="1:11" x14ac:dyDescent="0.2">
      <c r="A4061" t="s">
        <v>1116</v>
      </c>
      <c r="B4061" t="s">
        <v>646</v>
      </c>
      <c r="C4061" s="107" t="s">
        <v>782</v>
      </c>
      <c r="D4061" s="107" t="s">
        <v>783</v>
      </c>
      <c r="E4061" s="108">
        <v>1</v>
      </c>
      <c r="F4061" s="109"/>
      <c r="G4061" s="108">
        <v>3</v>
      </c>
      <c r="H4061" s="109">
        <v>10</v>
      </c>
      <c r="I4061" s="69" t="str">
        <f>VLOOKUP(C4061,СПРАВОЧНИК!B:D,2,0)</f>
        <v>ЕВРОПА</v>
      </c>
      <c r="J4061" s="69" t="str">
        <f>VLOOKUP(C4061,СПРАВОЧНИК!B:D,3,0)</f>
        <v>ИНОМАРКИ</v>
      </c>
      <c r="K4061" s="69" t="str">
        <f>VLOOKUP(СВОД2023[[#This Row],[ФО]],СПРАВОЧНИК!H:P,2,0)</f>
        <v>Южный ФО</v>
      </c>
    </row>
    <row r="4062" spans="1:11" x14ac:dyDescent="0.2">
      <c r="A4062" t="s">
        <v>1116</v>
      </c>
      <c r="B4062" t="s">
        <v>646</v>
      </c>
      <c r="C4062" s="107" t="s">
        <v>302</v>
      </c>
      <c r="D4062" s="107" t="s">
        <v>784</v>
      </c>
      <c r="E4062" s="108"/>
      <c r="F4062" s="109"/>
      <c r="G4062" s="108">
        <v>3</v>
      </c>
      <c r="H4062" s="109"/>
      <c r="I4062" s="69" t="str">
        <f>VLOOKUP(C4062,СПРАВОЧНИК!B:D,2,0)</f>
        <v>КИТАЙ</v>
      </c>
      <c r="J4062" s="69" t="str">
        <f>VLOOKUP(C4062,СПРАВОЧНИК!B:D,3,0)</f>
        <v>ИНОМАРКИ</v>
      </c>
      <c r="K4062" s="69" t="str">
        <f>VLOOKUP(СВОД2023[[#This Row],[ФО]],СПРАВОЧНИК!H:P,2,0)</f>
        <v>Южный ФО</v>
      </c>
    </row>
    <row r="4063" spans="1:11" x14ac:dyDescent="0.2">
      <c r="A4063" t="s">
        <v>1116</v>
      </c>
      <c r="B4063" t="s">
        <v>646</v>
      </c>
      <c r="C4063" s="107" t="s">
        <v>302</v>
      </c>
      <c r="D4063" s="107" t="s">
        <v>855</v>
      </c>
      <c r="E4063" s="108"/>
      <c r="F4063" s="109"/>
      <c r="G4063" s="108"/>
      <c r="H4063" s="109">
        <v>10</v>
      </c>
      <c r="I4063" s="69" t="str">
        <f>VLOOKUP(C4063,СПРАВОЧНИК!B:D,2,0)</f>
        <v>КИТАЙ</v>
      </c>
      <c r="J4063" s="69" t="str">
        <f>VLOOKUP(C4063,СПРАВОЧНИК!B:D,3,0)</f>
        <v>ИНОМАРКИ</v>
      </c>
      <c r="K4063" s="69" t="str">
        <f>VLOOKUP(СВОД2023[[#This Row],[ФО]],СПРАВОЧНИК!H:P,2,0)</f>
        <v>Южный ФО</v>
      </c>
    </row>
    <row r="4064" spans="1:11" x14ac:dyDescent="0.2">
      <c r="A4064" t="s">
        <v>1116</v>
      </c>
      <c r="B4064" t="s">
        <v>646</v>
      </c>
      <c r="C4064" s="107" t="s">
        <v>331</v>
      </c>
      <c r="D4064" s="107" t="s">
        <v>1128</v>
      </c>
      <c r="E4064" s="108"/>
      <c r="F4064" s="109"/>
      <c r="G4064" s="108">
        <v>2</v>
      </c>
      <c r="H4064" s="109"/>
      <c r="I4064" s="69" t="str">
        <f>VLOOKUP(C4064,СПРАВОЧНИК!B:D,2,0)</f>
        <v>КОРЕЯ</v>
      </c>
      <c r="J4064" s="69" t="str">
        <f>VLOOKUP(C4064,СПРАВОЧНИК!B:D,3,0)</f>
        <v>ИНОМАРКИ</v>
      </c>
      <c r="K4064" s="69" t="str">
        <f>VLOOKUP(СВОД2023[[#This Row],[ФО]],СПРАВОЧНИК!H:P,2,0)</f>
        <v>Южный ФО</v>
      </c>
    </row>
    <row r="4065" spans="1:11" x14ac:dyDescent="0.2">
      <c r="A4065" t="s">
        <v>1116</v>
      </c>
      <c r="B4065" t="s">
        <v>646</v>
      </c>
      <c r="C4065" s="107" t="s">
        <v>331</v>
      </c>
      <c r="D4065" s="107" t="s">
        <v>785</v>
      </c>
      <c r="E4065" s="108"/>
      <c r="F4065" s="109"/>
      <c r="G4065" s="108">
        <v>15</v>
      </c>
      <c r="H4065" s="109">
        <v>3</v>
      </c>
      <c r="I4065" s="69" t="str">
        <f>VLOOKUP(C4065,СПРАВОЧНИК!B:D,2,0)</f>
        <v>КОРЕЯ</v>
      </c>
      <c r="J4065" s="69" t="str">
        <f>VLOOKUP(C4065,СПРАВОЧНИК!B:D,3,0)</f>
        <v>ИНОМАРКИ</v>
      </c>
      <c r="K4065" s="69" t="str">
        <f>VLOOKUP(СВОД2023[[#This Row],[ФО]],СПРАВОЧНИК!H:P,2,0)</f>
        <v>Южный ФО</v>
      </c>
    </row>
    <row r="4066" spans="1:11" x14ac:dyDescent="0.2">
      <c r="A4066" t="s">
        <v>1116</v>
      </c>
      <c r="B4066" t="s">
        <v>646</v>
      </c>
      <c r="C4066" s="107" t="s">
        <v>343</v>
      </c>
      <c r="D4066" s="107" t="s">
        <v>786</v>
      </c>
      <c r="E4066" s="108">
        <v>1</v>
      </c>
      <c r="F4066" s="109">
        <v>2</v>
      </c>
      <c r="G4066" s="108">
        <v>6</v>
      </c>
      <c r="H4066" s="109">
        <v>27</v>
      </c>
      <c r="I4066" s="69" t="str">
        <f>VLOOKUP(C4066,СПРАВОЧНИК!B:D,2,0)</f>
        <v>РОССИЯ</v>
      </c>
      <c r="J4066" s="69" t="str">
        <f>VLOOKUP(C4066,СПРАВОЧНИК!B:D,3,0)</f>
        <v>ОТЕЧЕСТВЕННЫЕ</v>
      </c>
      <c r="K4066" s="69" t="str">
        <f>VLOOKUP(СВОД2023[[#This Row],[ФО]],СПРАВОЧНИК!H:P,2,0)</f>
        <v>Южный ФО</v>
      </c>
    </row>
    <row r="4067" spans="1:11" x14ac:dyDescent="0.2">
      <c r="A4067" t="s">
        <v>1116</v>
      </c>
      <c r="B4067" t="s">
        <v>646</v>
      </c>
      <c r="C4067" s="107" t="s">
        <v>343</v>
      </c>
      <c r="D4067" s="107" t="s">
        <v>787</v>
      </c>
      <c r="E4067" s="108">
        <v>17</v>
      </c>
      <c r="F4067" s="109">
        <v>6</v>
      </c>
      <c r="G4067" s="108">
        <v>125</v>
      </c>
      <c r="H4067" s="109">
        <v>49</v>
      </c>
      <c r="I4067" s="69" t="str">
        <f>VLOOKUP(C4067,СПРАВОЧНИК!B:D,2,0)</f>
        <v>РОССИЯ</v>
      </c>
      <c r="J4067" s="69" t="str">
        <f>VLOOKUP(C4067,СПРАВОЧНИК!B:D,3,0)</f>
        <v>ОТЕЧЕСТВЕННЫЕ</v>
      </c>
      <c r="K4067" s="69" t="str">
        <f>VLOOKUP(СВОД2023[[#This Row],[ФО]],СПРАВОЧНИК!H:P,2,0)</f>
        <v>Южный ФО</v>
      </c>
    </row>
    <row r="4068" spans="1:11" x14ac:dyDescent="0.2">
      <c r="A4068" t="s">
        <v>1116</v>
      </c>
      <c r="B4068" t="s">
        <v>646</v>
      </c>
      <c r="C4068" s="107" t="s">
        <v>343</v>
      </c>
      <c r="D4068" s="107" t="s">
        <v>788</v>
      </c>
      <c r="E4068" s="108">
        <v>9</v>
      </c>
      <c r="F4068" s="109">
        <v>21</v>
      </c>
      <c r="G4068" s="108">
        <v>32</v>
      </c>
      <c r="H4068" s="109">
        <v>167</v>
      </c>
      <c r="I4068" s="69" t="str">
        <f>VLOOKUP(C4068,СПРАВОЧНИК!B:D,2,0)</f>
        <v>РОССИЯ</v>
      </c>
      <c r="J4068" s="69" t="str">
        <f>VLOOKUP(C4068,СПРАВОЧНИК!B:D,3,0)</f>
        <v>ОТЕЧЕСТВЕННЫЕ</v>
      </c>
      <c r="K4068" s="69" t="str">
        <f>VLOOKUP(СВОД2023[[#This Row],[ФО]],СПРАВОЧНИК!H:P,2,0)</f>
        <v>Южный ФО</v>
      </c>
    </row>
    <row r="4069" spans="1:11" x14ac:dyDescent="0.2">
      <c r="A4069" t="s">
        <v>1116</v>
      </c>
      <c r="B4069" t="s">
        <v>646</v>
      </c>
      <c r="C4069" s="107" t="s">
        <v>1129</v>
      </c>
      <c r="D4069" s="107" t="s">
        <v>1130</v>
      </c>
      <c r="E4069" s="108">
        <v>1</v>
      </c>
      <c r="F4069" s="109"/>
      <c r="G4069" s="108">
        <v>1</v>
      </c>
      <c r="H4069" s="109"/>
      <c r="I4069" s="69" t="str">
        <f>VLOOKUP(C4069,СПРАВОЧНИК!B:D,2,0)</f>
        <v>ЕВРОПА</v>
      </c>
      <c r="J4069" s="69" t="str">
        <f>VLOOKUP(C4069,СПРАВОЧНИК!B:D,3,0)</f>
        <v>ИНОМАРКИ</v>
      </c>
      <c r="K4069" s="69" t="str">
        <f>VLOOKUP(СВОД2023[[#This Row],[ФО]],СПРАВОЧНИК!H:P,2,0)</f>
        <v>Южный ФО</v>
      </c>
    </row>
    <row r="4070" spans="1:11" x14ac:dyDescent="0.2">
      <c r="A4070" t="s">
        <v>1116</v>
      </c>
      <c r="B4070" t="s">
        <v>646</v>
      </c>
      <c r="C4070" s="107" t="s">
        <v>411</v>
      </c>
      <c r="D4070" s="107" t="s">
        <v>823</v>
      </c>
      <c r="E4070" s="108"/>
      <c r="F4070" s="109">
        <v>1</v>
      </c>
      <c r="G4070" s="108"/>
      <c r="H4070" s="109">
        <v>1</v>
      </c>
      <c r="I4070" s="69" t="str">
        <f>VLOOKUP(C4070,СПРАВОЧНИК!B:D,2,0)</f>
        <v>ЕВРОПА</v>
      </c>
      <c r="J4070" s="69" t="str">
        <f>VLOOKUP(C4070,СПРАВОЧНИК!B:D,3,0)</f>
        <v>ИНОМАРКИ</v>
      </c>
      <c r="K4070" s="69" t="str">
        <f>VLOOKUP(СВОД2023[[#This Row],[ФО]],СПРАВОЧНИК!H:P,2,0)</f>
        <v>Южный ФО</v>
      </c>
    </row>
    <row r="4071" spans="1:11" x14ac:dyDescent="0.2">
      <c r="A4071" t="s">
        <v>1116</v>
      </c>
      <c r="B4071" t="s">
        <v>646</v>
      </c>
      <c r="C4071" s="107" t="s">
        <v>411</v>
      </c>
      <c r="D4071" s="107" t="s">
        <v>789</v>
      </c>
      <c r="E4071" s="108">
        <v>2</v>
      </c>
      <c r="F4071" s="109">
        <v>4</v>
      </c>
      <c r="G4071" s="108">
        <v>11</v>
      </c>
      <c r="H4071" s="109">
        <v>25</v>
      </c>
      <c r="I4071" s="69" t="str">
        <f>VLOOKUP(C4071,СПРАВОЧНИК!B:D,2,0)</f>
        <v>ЕВРОПА</v>
      </c>
      <c r="J4071" s="69" t="str">
        <f>VLOOKUP(C4071,СПРАВОЧНИК!B:D,3,0)</f>
        <v>ИНОМАРКИ</v>
      </c>
      <c r="K4071" s="69" t="str">
        <f>VLOOKUP(СВОД2023[[#This Row],[ФО]],СПРАВОЧНИК!H:P,2,0)</f>
        <v>Южный ФО</v>
      </c>
    </row>
    <row r="4072" spans="1:11" x14ac:dyDescent="0.2">
      <c r="A4072" t="s">
        <v>1116</v>
      </c>
      <c r="B4072" t="s">
        <v>646</v>
      </c>
      <c r="C4072" s="107" t="s">
        <v>411</v>
      </c>
      <c r="D4072" s="107" t="s">
        <v>790</v>
      </c>
      <c r="E4072" s="108"/>
      <c r="F4072" s="109"/>
      <c r="G4072" s="108">
        <v>2</v>
      </c>
      <c r="H4072" s="109">
        <v>7</v>
      </c>
      <c r="I4072" s="69" t="str">
        <f>VLOOKUP(C4072,СПРАВОЧНИК!B:D,2,0)</f>
        <v>ЕВРОПА</v>
      </c>
      <c r="J4072" s="69" t="str">
        <f>VLOOKUP(C4072,СПРАВОЧНИК!B:D,3,0)</f>
        <v>ИНОМАРКИ</v>
      </c>
      <c r="K4072" s="69" t="str">
        <f>VLOOKUP(СВОД2023[[#This Row],[ФО]],СПРАВОЧНИК!H:P,2,0)</f>
        <v>Южный ФО</v>
      </c>
    </row>
    <row r="4073" spans="1:11" x14ac:dyDescent="0.2">
      <c r="A4073" t="s">
        <v>1116</v>
      </c>
      <c r="B4073" t="s">
        <v>646</v>
      </c>
      <c r="C4073" s="107" t="s">
        <v>411</v>
      </c>
      <c r="D4073" s="107" t="s">
        <v>791</v>
      </c>
      <c r="E4073" s="108">
        <v>6</v>
      </c>
      <c r="F4073" s="109">
        <v>1</v>
      </c>
      <c r="G4073" s="108">
        <v>33</v>
      </c>
      <c r="H4073" s="109">
        <v>4</v>
      </c>
      <c r="I4073" s="69" t="str">
        <f>VLOOKUP(C4073,СПРАВОЧНИК!B:D,2,0)</f>
        <v>ЕВРОПА</v>
      </c>
      <c r="J4073" s="69" t="str">
        <f>VLOOKUP(C4073,СПРАВОЧНИК!B:D,3,0)</f>
        <v>ИНОМАРКИ</v>
      </c>
      <c r="K4073" s="69" t="str">
        <f>VLOOKUP(СВОД2023[[#This Row],[ФО]],СПРАВОЧНИК!H:P,2,0)</f>
        <v>Южный ФО</v>
      </c>
    </row>
    <row r="4074" spans="1:11" x14ac:dyDescent="0.2">
      <c r="A4074" t="s">
        <v>1116</v>
      </c>
      <c r="B4074" t="s">
        <v>646</v>
      </c>
      <c r="C4074" s="107" t="s">
        <v>456</v>
      </c>
      <c r="D4074" s="107" t="s">
        <v>795</v>
      </c>
      <c r="E4074" s="108"/>
      <c r="F4074" s="109"/>
      <c r="G4074" s="108">
        <v>1</v>
      </c>
      <c r="H4074" s="109"/>
      <c r="I4074" s="69" t="str">
        <f>VLOOKUP(C4074,СПРАВОЧНИК!B:D,2,0)</f>
        <v>ЯПОНИЯ</v>
      </c>
      <c r="J4074" s="69" t="str">
        <f>VLOOKUP(C4074,СПРАВОЧНИК!B:D,3,0)</f>
        <v>ИНОМАРКИ</v>
      </c>
      <c r="K4074" s="69" t="str">
        <f>VLOOKUP(СВОД2023[[#This Row],[ФО]],СПРАВОЧНИК!H:P,2,0)</f>
        <v>Южный ФО</v>
      </c>
    </row>
    <row r="4075" spans="1:11" x14ac:dyDescent="0.2">
      <c r="A4075" t="s">
        <v>1116</v>
      </c>
      <c r="B4075" t="s">
        <v>646</v>
      </c>
      <c r="C4075" s="107" t="s">
        <v>477</v>
      </c>
      <c r="D4075" s="107" t="s">
        <v>824</v>
      </c>
      <c r="E4075" s="108"/>
      <c r="F4075" s="109"/>
      <c r="G4075" s="108"/>
      <c r="H4075" s="109">
        <v>11</v>
      </c>
      <c r="I4075" s="69" t="str">
        <f>VLOOKUP(C4075,СПРАВОЧНИК!B:D,2,0)</f>
        <v>ЕВРОПА</v>
      </c>
      <c r="J4075" s="69" t="str">
        <f>VLOOKUP(C4075,СПРАВОЧНИК!B:D,3,0)</f>
        <v>ИНОМАРКИ</v>
      </c>
      <c r="K4075" s="69" t="str">
        <f>VLOOKUP(СВОД2023[[#This Row],[ФО]],СПРАВОЧНИК!H:P,2,0)</f>
        <v>Южный ФО</v>
      </c>
    </row>
    <row r="4076" spans="1:11" x14ac:dyDescent="0.2">
      <c r="A4076" t="s">
        <v>1116</v>
      </c>
      <c r="B4076" t="s">
        <v>646</v>
      </c>
      <c r="C4076" s="107" t="s">
        <v>477</v>
      </c>
      <c r="D4076" s="107" t="s">
        <v>835</v>
      </c>
      <c r="E4076" s="108"/>
      <c r="F4076" s="109"/>
      <c r="G4076" s="108"/>
      <c r="H4076" s="109">
        <v>7</v>
      </c>
      <c r="I4076" s="69" t="str">
        <f>VLOOKUP(C4076,СПРАВОЧНИК!B:D,2,0)</f>
        <v>ЕВРОПА</v>
      </c>
      <c r="J4076" s="69" t="str">
        <f>VLOOKUP(C4076,СПРАВОЧНИК!B:D,3,0)</f>
        <v>ИНОМАРКИ</v>
      </c>
      <c r="K4076" s="69" t="str">
        <f>VLOOKUP(СВОД2023[[#This Row],[ФО]],СПРАВОЧНИК!H:P,2,0)</f>
        <v>Южный ФО</v>
      </c>
    </row>
    <row r="4077" spans="1:11" x14ac:dyDescent="0.2">
      <c r="A4077" t="s">
        <v>1116</v>
      </c>
      <c r="B4077" t="s">
        <v>646</v>
      </c>
      <c r="C4077" s="107" t="s">
        <v>477</v>
      </c>
      <c r="D4077" s="107" t="s">
        <v>825</v>
      </c>
      <c r="E4077" s="108"/>
      <c r="F4077" s="109"/>
      <c r="G4077" s="108"/>
      <c r="H4077" s="109">
        <v>6</v>
      </c>
      <c r="I4077" s="69" t="str">
        <f>VLOOKUP(C4077,СПРАВОЧНИК!B:D,2,0)</f>
        <v>ЕВРОПА</v>
      </c>
      <c r="J4077" s="69" t="str">
        <f>VLOOKUP(C4077,СПРАВОЧНИК!B:D,3,0)</f>
        <v>ИНОМАРКИ</v>
      </c>
      <c r="K4077" s="69" t="str">
        <f>VLOOKUP(СВОД2023[[#This Row],[ФО]],СПРАВОЧНИК!H:P,2,0)</f>
        <v>Южный ФО</v>
      </c>
    </row>
    <row r="4078" spans="1:11" x14ac:dyDescent="0.2">
      <c r="A4078" t="s">
        <v>1116</v>
      </c>
      <c r="B4078" t="s">
        <v>646</v>
      </c>
      <c r="C4078" s="107" t="s">
        <v>477</v>
      </c>
      <c r="D4078" s="107" t="s">
        <v>796</v>
      </c>
      <c r="E4078" s="108">
        <v>1</v>
      </c>
      <c r="F4078" s="109">
        <v>1</v>
      </c>
      <c r="G4078" s="108">
        <v>1</v>
      </c>
      <c r="H4078" s="109">
        <v>19</v>
      </c>
      <c r="I4078" s="69" t="str">
        <f>VLOOKUP(C4078,СПРАВОЧНИК!B:D,2,0)</f>
        <v>ЕВРОПА</v>
      </c>
      <c r="J4078" s="69" t="str">
        <f>VLOOKUP(C4078,СПРАВОЧНИК!B:D,3,0)</f>
        <v>ИНОМАРКИ</v>
      </c>
      <c r="K4078" s="69" t="str">
        <f>VLOOKUP(СВОД2023[[#This Row],[ФО]],СПРАВОЧНИК!H:P,2,0)</f>
        <v>Южный ФО</v>
      </c>
    </row>
    <row r="4079" spans="1:11" x14ac:dyDescent="0.2">
      <c r="A4079" t="s">
        <v>1116</v>
      </c>
      <c r="B4079" t="s">
        <v>646</v>
      </c>
      <c r="C4079" s="107" t="s">
        <v>485</v>
      </c>
      <c r="D4079" s="107" t="s">
        <v>826</v>
      </c>
      <c r="E4079" s="108">
        <v>2</v>
      </c>
      <c r="F4079" s="109">
        <v>2</v>
      </c>
      <c r="G4079" s="108">
        <v>2</v>
      </c>
      <c r="H4079" s="109">
        <v>19</v>
      </c>
      <c r="I4079" s="69" t="str">
        <f>VLOOKUP(C4079,СПРАВОЧНИК!B:D,2,0)</f>
        <v>ЕВРОПА</v>
      </c>
      <c r="J4079" s="69" t="str">
        <f>VLOOKUP(C4079,СПРАВОЧНИК!B:D,3,0)</f>
        <v>ИНОМАРКИ</v>
      </c>
      <c r="K4079" s="69" t="str">
        <f>VLOOKUP(СВОД2023[[#This Row],[ФО]],СПРАВОЧНИК!H:P,2,0)</f>
        <v>Южный ФО</v>
      </c>
    </row>
    <row r="4080" spans="1:11" x14ac:dyDescent="0.2">
      <c r="A4080" t="s">
        <v>1116</v>
      </c>
      <c r="B4080" t="s">
        <v>646</v>
      </c>
      <c r="C4080" s="107" t="s">
        <v>485</v>
      </c>
      <c r="D4080" s="107" t="s">
        <v>797</v>
      </c>
      <c r="E4080" s="108"/>
      <c r="F4080" s="109">
        <v>1</v>
      </c>
      <c r="G4080" s="108"/>
      <c r="H4080" s="109">
        <v>15</v>
      </c>
      <c r="I4080" s="69" t="str">
        <f>VLOOKUP(C4080,СПРАВОЧНИК!B:D,2,0)</f>
        <v>ЕВРОПА</v>
      </c>
      <c r="J4080" s="69" t="str">
        <f>VLOOKUP(C4080,СПРАВОЧНИК!B:D,3,0)</f>
        <v>ИНОМАРКИ</v>
      </c>
      <c r="K4080" s="69" t="str">
        <f>VLOOKUP(СВОД2023[[#This Row],[ФО]],СПРАВОЧНИК!H:P,2,0)</f>
        <v>Южный ФО</v>
      </c>
    </row>
    <row r="4081" spans="1:11" x14ac:dyDescent="0.2">
      <c r="A4081" t="s">
        <v>1116</v>
      </c>
      <c r="B4081" t="s">
        <v>646</v>
      </c>
      <c r="C4081" s="107" t="s">
        <v>485</v>
      </c>
      <c r="D4081" s="107" t="s">
        <v>798</v>
      </c>
      <c r="E4081" s="108">
        <v>1</v>
      </c>
      <c r="F4081" s="109">
        <v>7</v>
      </c>
      <c r="G4081" s="108">
        <v>6</v>
      </c>
      <c r="H4081" s="109">
        <v>26</v>
      </c>
      <c r="I4081" s="69" t="str">
        <f>VLOOKUP(C4081,СПРАВОЧНИК!B:D,2,0)</f>
        <v>ЕВРОПА</v>
      </c>
      <c r="J4081" s="69" t="str">
        <f>VLOOKUP(C4081,СПРАВОЧНИК!B:D,3,0)</f>
        <v>ИНОМАРКИ</v>
      </c>
      <c r="K4081" s="69" t="str">
        <f>VLOOKUP(СВОД2023[[#This Row],[ФО]],СПРАВОЧНИК!H:P,2,0)</f>
        <v>Южный ФО</v>
      </c>
    </row>
    <row r="4082" spans="1:11" x14ac:dyDescent="0.2">
      <c r="A4082" t="s">
        <v>1116</v>
      </c>
      <c r="B4082" t="s">
        <v>646</v>
      </c>
      <c r="C4082" s="107" t="s">
        <v>485</v>
      </c>
      <c r="D4082" s="107" t="s">
        <v>799</v>
      </c>
      <c r="E4082" s="108"/>
      <c r="F4082" s="109">
        <v>4</v>
      </c>
      <c r="G4082" s="108">
        <v>2</v>
      </c>
      <c r="H4082" s="109">
        <v>41</v>
      </c>
      <c r="I4082" s="69" t="str">
        <f>VLOOKUP(C4082,СПРАВОЧНИК!B:D,2,0)</f>
        <v>ЕВРОПА</v>
      </c>
      <c r="J4082" s="69" t="str">
        <f>VLOOKUP(C4082,СПРАВОЧНИК!B:D,3,0)</f>
        <v>ИНОМАРКИ</v>
      </c>
      <c r="K4082" s="69" t="str">
        <f>VLOOKUP(СВОД2023[[#This Row],[ФО]],СПРАВОЧНИК!H:P,2,0)</f>
        <v>Южный ФО</v>
      </c>
    </row>
    <row r="4083" spans="1:11" x14ac:dyDescent="0.2">
      <c r="A4083" t="s">
        <v>1116</v>
      </c>
      <c r="B4083" t="s">
        <v>646</v>
      </c>
      <c r="C4083" s="107" t="s">
        <v>504</v>
      </c>
      <c r="D4083" s="107" t="s">
        <v>800</v>
      </c>
      <c r="E4083" s="108">
        <v>1</v>
      </c>
      <c r="F4083" s="109"/>
      <c r="G4083" s="108">
        <v>6</v>
      </c>
      <c r="H4083" s="109">
        <v>3</v>
      </c>
      <c r="I4083" s="69" t="str">
        <f>VLOOKUP(C4083,СПРАВОЧНИК!B:D,2,0)</f>
        <v>ЕВРОПА</v>
      </c>
      <c r="J4083" s="69" t="str">
        <f>VLOOKUP(C4083,СПРАВОЧНИК!B:D,3,0)</f>
        <v>ИНОМАРКИ</v>
      </c>
      <c r="K4083" s="69" t="str">
        <f>VLOOKUP(СВОД2023[[#This Row],[ФО]],СПРАВОЧНИК!H:P,2,0)</f>
        <v>Южный ФО</v>
      </c>
    </row>
    <row r="4084" spans="1:11" x14ac:dyDescent="0.2">
      <c r="A4084" t="s">
        <v>1116</v>
      </c>
      <c r="B4084" t="s">
        <v>646</v>
      </c>
      <c r="C4084" s="107" t="s">
        <v>801</v>
      </c>
      <c r="D4084" s="107" t="s">
        <v>827</v>
      </c>
      <c r="E4084" s="108">
        <v>3</v>
      </c>
      <c r="F4084" s="109"/>
      <c r="G4084" s="108">
        <v>14</v>
      </c>
      <c r="H4084" s="109"/>
      <c r="I4084" s="69" t="str">
        <f>VLOOKUP(C4084,СПРАВОЧНИК!B:D,2,0)</f>
        <v>РОССИЯ</v>
      </c>
      <c r="J4084" s="69" t="str">
        <f>VLOOKUP(C4084,СПРАВОЧНИК!B:D,3,0)</f>
        <v>ОТЕЧЕСТВЕННЫЕ</v>
      </c>
      <c r="K4084" s="69" t="str">
        <f>VLOOKUP(СВОД2023[[#This Row],[ФО]],СПРАВОЧНИК!H:P,2,0)</f>
        <v>Южный ФО</v>
      </c>
    </row>
    <row r="4085" spans="1:11" x14ac:dyDescent="0.2">
      <c r="A4085" t="s">
        <v>1116</v>
      </c>
      <c r="B4085" t="s">
        <v>646</v>
      </c>
      <c r="C4085" s="107" t="s">
        <v>801</v>
      </c>
      <c r="D4085" s="107" t="s">
        <v>802</v>
      </c>
      <c r="E4085" s="108">
        <v>7</v>
      </c>
      <c r="F4085" s="109"/>
      <c r="G4085" s="108">
        <v>40</v>
      </c>
      <c r="H4085" s="109"/>
      <c r="I4085" s="69" t="str">
        <f>VLOOKUP(C4085,СПРАВОЧНИК!B:D,2,0)</f>
        <v>РОССИЯ</v>
      </c>
      <c r="J4085" s="69" t="str">
        <f>VLOOKUP(C4085,СПРАВОЧНИК!B:D,3,0)</f>
        <v>ОТЕЧЕСТВЕННЫЕ</v>
      </c>
      <c r="K4085" s="69" t="str">
        <f>VLOOKUP(СВОД2023[[#This Row],[ФО]],СПРАВОЧНИК!H:P,2,0)</f>
        <v>Южный ФО</v>
      </c>
    </row>
    <row r="4086" spans="1:11" x14ac:dyDescent="0.2">
      <c r="A4086" t="s">
        <v>1116</v>
      </c>
      <c r="B4086" t="s">
        <v>646</v>
      </c>
      <c r="C4086" s="107" t="s">
        <v>555</v>
      </c>
      <c r="D4086" s="107" t="s">
        <v>828</v>
      </c>
      <c r="E4086" s="108">
        <v>9</v>
      </c>
      <c r="F4086" s="109"/>
      <c r="G4086" s="108">
        <v>42</v>
      </c>
      <c r="H4086" s="109"/>
      <c r="I4086" s="69" t="str">
        <f>VLOOKUP(C4086,СПРАВОЧНИК!B:D,2,0)</f>
        <v>ЯПОНИЯ</v>
      </c>
      <c r="J4086" s="69" t="str">
        <f>VLOOKUP(C4086,СПРАВОЧНИК!B:D,3,0)</f>
        <v>ИНОМАРКИ</v>
      </c>
      <c r="K4086" s="69" t="str">
        <f>VLOOKUP(СВОД2023[[#This Row],[ФО]],СПРАВОЧНИК!H:P,2,0)</f>
        <v>Южный ФО</v>
      </c>
    </row>
    <row r="4087" spans="1:11" x14ac:dyDescent="0.2">
      <c r="A4087" t="s">
        <v>1116</v>
      </c>
      <c r="B4087" t="s">
        <v>646</v>
      </c>
      <c r="C4087" s="107" t="s">
        <v>579</v>
      </c>
      <c r="D4087" s="107" t="s">
        <v>804</v>
      </c>
      <c r="E4087" s="108"/>
      <c r="F4087" s="109"/>
      <c r="G4087" s="108"/>
      <c r="H4087" s="109">
        <v>1</v>
      </c>
      <c r="I4087" s="69" t="str">
        <f>VLOOKUP(C4087,СПРАВОЧНИК!B:D,2,0)</f>
        <v>ЯПОНИЯ</v>
      </c>
      <c r="J4087" s="69" t="str">
        <f>VLOOKUP(C4087,СПРАВОЧНИК!B:D,3,0)</f>
        <v>ИНОМАРКИ</v>
      </c>
      <c r="K4087" s="69" t="str">
        <f>VLOOKUP(СВОД2023[[#This Row],[ФО]],СПРАВОЧНИК!H:P,2,0)</f>
        <v>Южный ФО</v>
      </c>
    </row>
    <row r="4088" spans="1:11" x14ac:dyDescent="0.2">
      <c r="A4088" t="s">
        <v>1116</v>
      </c>
      <c r="B4088" t="s">
        <v>646</v>
      </c>
      <c r="C4088" s="107" t="s">
        <v>579</v>
      </c>
      <c r="D4088" s="107" t="s">
        <v>805</v>
      </c>
      <c r="E4088" s="108"/>
      <c r="F4088" s="109"/>
      <c r="G4088" s="108">
        <v>3</v>
      </c>
      <c r="H4088" s="109">
        <v>6</v>
      </c>
      <c r="I4088" s="69" t="str">
        <f>VLOOKUP(C4088,СПРАВОЧНИК!B:D,2,0)</f>
        <v>ЯПОНИЯ</v>
      </c>
      <c r="J4088" s="69" t="str">
        <f>VLOOKUP(C4088,СПРАВОЧНИК!B:D,3,0)</f>
        <v>ИНОМАРКИ</v>
      </c>
      <c r="K4088" s="69" t="str">
        <f>VLOOKUP(СВОД2023[[#This Row],[ФО]],СПРАВОЧНИК!H:P,2,0)</f>
        <v>Южный ФО</v>
      </c>
    </row>
    <row r="4089" spans="1:11" x14ac:dyDescent="0.2">
      <c r="A4089" t="s">
        <v>1116</v>
      </c>
      <c r="B4089" t="s">
        <v>646</v>
      </c>
      <c r="C4089" s="107" t="s">
        <v>579</v>
      </c>
      <c r="D4089" s="107" t="s">
        <v>829</v>
      </c>
      <c r="E4089" s="108">
        <v>1</v>
      </c>
      <c r="F4089" s="109"/>
      <c r="G4089" s="108">
        <v>3</v>
      </c>
      <c r="H4089" s="109"/>
      <c r="I4089" s="69" t="str">
        <f>VLOOKUP(C4089,СПРАВОЧНИК!B:D,2,0)</f>
        <v>ЯПОНИЯ</v>
      </c>
      <c r="J4089" s="69" t="str">
        <f>VLOOKUP(C4089,СПРАВОЧНИК!B:D,3,0)</f>
        <v>ИНОМАРКИ</v>
      </c>
      <c r="K4089" s="69" t="str">
        <f>VLOOKUP(СВОД2023[[#This Row],[ФО]],СПРАВОЧНИК!H:P,2,0)</f>
        <v>Южный ФО</v>
      </c>
    </row>
    <row r="4090" spans="1:11" x14ac:dyDescent="0.2">
      <c r="A4090" t="s">
        <v>1116</v>
      </c>
      <c r="B4090" t="s">
        <v>646</v>
      </c>
      <c r="C4090" s="107" t="s">
        <v>610</v>
      </c>
      <c r="D4090" s="107" t="s">
        <v>807</v>
      </c>
      <c r="E4090" s="108">
        <v>2</v>
      </c>
      <c r="F4090" s="109"/>
      <c r="G4090" s="108">
        <v>69</v>
      </c>
      <c r="H4090" s="109">
        <v>22</v>
      </c>
      <c r="I4090" s="69" t="str">
        <f>VLOOKUP(C4090,СПРАВОЧНИК!B:D,2,0)</f>
        <v>РОССИЯ</v>
      </c>
      <c r="J4090" s="69" t="str">
        <f>VLOOKUP(C4090,СПРАВОЧНИК!B:D,3,0)</f>
        <v>ОТЕЧЕСТВЕННЫЕ</v>
      </c>
      <c r="K4090" s="69" t="str">
        <f>VLOOKUP(СВОД2023[[#This Row],[ФО]],СПРАВОЧНИК!H:P,2,0)</f>
        <v>Южный ФО</v>
      </c>
    </row>
    <row r="4091" spans="1:11" x14ac:dyDescent="0.2">
      <c r="A4091" t="s">
        <v>1116</v>
      </c>
      <c r="B4091" t="s">
        <v>646</v>
      </c>
      <c r="C4091" s="107" t="s">
        <v>610</v>
      </c>
      <c r="D4091" s="107" t="s">
        <v>808</v>
      </c>
      <c r="E4091" s="108">
        <v>8</v>
      </c>
      <c r="F4091" s="109"/>
      <c r="G4091" s="108">
        <v>48</v>
      </c>
      <c r="H4091" s="109">
        <v>35</v>
      </c>
      <c r="I4091" s="69" t="str">
        <f>VLOOKUP(C4091,СПРАВОЧНИК!B:D,2,0)</f>
        <v>РОССИЯ</v>
      </c>
      <c r="J4091" s="69" t="str">
        <f>VLOOKUP(C4091,СПРАВОЧНИК!B:D,3,0)</f>
        <v>ОТЕЧЕСТВЕННЫЕ</v>
      </c>
      <c r="K4091" s="69" t="str">
        <f>VLOOKUP(СВОД2023[[#This Row],[ФО]],СПРАВОЧНИК!H:P,2,0)</f>
        <v>Южный ФО</v>
      </c>
    </row>
    <row r="4092" spans="1:11" x14ac:dyDescent="0.2">
      <c r="A4092" t="s">
        <v>1116</v>
      </c>
      <c r="B4092" t="s">
        <v>646</v>
      </c>
      <c r="C4092" s="107" t="s">
        <v>610</v>
      </c>
      <c r="D4092" s="107" t="s">
        <v>809</v>
      </c>
      <c r="E4092" s="108"/>
      <c r="F4092" s="109">
        <v>1</v>
      </c>
      <c r="G4092" s="108"/>
      <c r="H4092" s="109">
        <v>9</v>
      </c>
      <c r="I4092" s="69" t="str">
        <f>VLOOKUP(C4092,СПРАВОЧНИК!B:D,2,0)</f>
        <v>РОССИЯ</v>
      </c>
      <c r="J4092" s="69" t="str">
        <f>VLOOKUP(C4092,СПРАВОЧНИК!B:D,3,0)</f>
        <v>ОТЕЧЕСТВЕННЫЕ</v>
      </c>
      <c r="K4092" s="69" t="str">
        <f>VLOOKUP(СВОД2023[[#This Row],[ФО]],СПРАВОЧНИК!H:P,2,0)</f>
        <v>Южный ФО</v>
      </c>
    </row>
    <row r="4093" spans="1:11" x14ac:dyDescent="0.2">
      <c r="A4093" t="s">
        <v>1116</v>
      </c>
      <c r="B4093" t="s">
        <v>646</v>
      </c>
      <c r="C4093" s="107" t="s">
        <v>610</v>
      </c>
      <c r="D4093" s="107" t="s">
        <v>810</v>
      </c>
      <c r="E4093" s="108">
        <v>1</v>
      </c>
      <c r="F4093" s="109">
        <v>3</v>
      </c>
      <c r="G4093" s="108">
        <v>7</v>
      </c>
      <c r="H4093" s="109">
        <v>6</v>
      </c>
      <c r="I4093" s="69" t="str">
        <f>VLOOKUP(C4093,СПРАВОЧНИК!B:D,2,0)</f>
        <v>РОССИЯ</v>
      </c>
      <c r="J4093" s="69" t="str">
        <f>VLOOKUP(C4093,СПРАВОЧНИК!B:D,3,0)</f>
        <v>ОТЕЧЕСТВЕННЫЕ</v>
      </c>
      <c r="K4093" s="69" t="str">
        <f>VLOOKUP(СВОД2023[[#This Row],[ФО]],СПРАВОЧНИК!H:P,2,0)</f>
        <v>Южный ФО</v>
      </c>
    </row>
    <row r="4094" spans="1:11" x14ac:dyDescent="0.2">
      <c r="A4094" t="s">
        <v>1116</v>
      </c>
      <c r="B4094" t="s">
        <v>646</v>
      </c>
      <c r="C4094" s="107" t="s">
        <v>610</v>
      </c>
      <c r="D4094" s="107" t="s">
        <v>811</v>
      </c>
      <c r="E4094" s="108">
        <v>7</v>
      </c>
      <c r="F4094" s="109">
        <v>3</v>
      </c>
      <c r="G4094" s="108">
        <v>32</v>
      </c>
      <c r="H4094" s="109">
        <v>20</v>
      </c>
      <c r="I4094" s="69" t="str">
        <f>VLOOKUP(C4094,СПРАВОЧНИК!B:D,2,0)</f>
        <v>РОССИЯ</v>
      </c>
      <c r="J4094" s="69" t="str">
        <f>VLOOKUP(C4094,СПРАВОЧНИК!B:D,3,0)</f>
        <v>ОТЕЧЕСТВЕННЫЕ</v>
      </c>
      <c r="K4094" s="69" t="str">
        <f>VLOOKUP(СВОД2023[[#This Row],[ФО]],СПРАВОЧНИК!H:P,2,0)</f>
        <v>Южный ФО</v>
      </c>
    </row>
    <row r="4095" spans="1:11" x14ac:dyDescent="0.2">
      <c r="A4095" t="s">
        <v>1116</v>
      </c>
      <c r="B4095" t="s">
        <v>646</v>
      </c>
      <c r="C4095" s="107" t="s">
        <v>610</v>
      </c>
      <c r="D4095" s="107" t="s">
        <v>812</v>
      </c>
      <c r="E4095" s="108">
        <v>24</v>
      </c>
      <c r="F4095" s="109">
        <v>17</v>
      </c>
      <c r="G4095" s="108">
        <v>128</v>
      </c>
      <c r="H4095" s="109">
        <v>91</v>
      </c>
      <c r="I4095" s="69" t="str">
        <f>VLOOKUP(C4095,СПРАВОЧНИК!B:D,2,0)</f>
        <v>РОССИЯ</v>
      </c>
      <c r="J4095" s="69" t="str">
        <f>VLOOKUP(C4095,СПРАВОЧНИК!B:D,3,0)</f>
        <v>ОТЕЧЕСТВЕННЫЕ</v>
      </c>
      <c r="K4095" s="69" t="str">
        <f>VLOOKUP(СВОД2023[[#This Row],[ФО]],СПРАВОЧНИК!H:P,2,0)</f>
        <v>Южный ФО</v>
      </c>
    </row>
    <row r="4096" spans="1:11" x14ac:dyDescent="0.2">
      <c r="A4096" t="s">
        <v>1116</v>
      </c>
      <c r="B4096" t="s">
        <v>646</v>
      </c>
      <c r="C4096" s="107" t="s">
        <v>610</v>
      </c>
      <c r="D4096" s="107" t="s">
        <v>813</v>
      </c>
      <c r="E4096" s="108">
        <v>47</v>
      </c>
      <c r="F4096" s="109"/>
      <c r="G4096" s="108">
        <v>127</v>
      </c>
      <c r="H4096" s="109">
        <v>6</v>
      </c>
      <c r="I4096" s="69" t="str">
        <f>VLOOKUP(C4096,СПРАВОЧНИК!B:D,2,0)</f>
        <v>РОССИЯ</v>
      </c>
      <c r="J4096" s="69" t="str">
        <f>VLOOKUP(C4096,СПРАВОЧНИК!B:D,3,0)</f>
        <v>ОТЕЧЕСТВЕННЫЕ</v>
      </c>
      <c r="K4096" s="69" t="str">
        <f>VLOOKUP(СВОД2023[[#This Row],[ФО]],СПРАВОЧНИК!H:P,2,0)</f>
        <v>Южный ФО</v>
      </c>
    </row>
    <row r="4097" spans="1:11" x14ac:dyDescent="0.2">
      <c r="A4097" t="s">
        <v>1116</v>
      </c>
      <c r="B4097" t="s">
        <v>646</v>
      </c>
      <c r="C4097" s="107" t="s">
        <v>610</v>
      </c>
      <c r="D4097" s="107" t="s">
        <v>814</v>
      </c>
      <c r="E4097" s="108">
        <v>10</v>
      </c>
      <c r="F4097" s="109">
        <v>10</v>
      </c>
      <c r="G4097" s="108">
        <v>66</v>
      </c>
      <c r="H4097" s="109">
        <v>43</v>
      </c>
      <c r="I4097" s="69" t="str">
        <f>VLOOKUP(C4097,СПРАВОЧНИК!B:D,2,0)</f>
        <v>РОССИЯ</v>
      </c>
      <c r="J4097" s="69" t="str">
        <f>VLOOKUP(C4097,СПРАВОЧНИК!B:D,3,0)</f>
        <v>ОТЕЧЕСТВЕННЫЕ</v>
      </c>
      <c r="K4097" s="69" t="str">
        <f>VLOOKUP(СВОД2023[[#This Row],[ФО]],СПРАВОЧНИК!H:P,2,0)</f>
        <v>Южный ФО</v>
      </c>
    </row>
    <row r="4098" spans="1:11" x14ac:dyDescent="0.2">
      <c r="A4098" t="s">
        <v>1116</v>
      </c>
      <c r="B4098" t="s">
        <v>646</v>
      </c>
      <c r="C4098" s="107" t="s">
        <v>614</v>
      </c>
      <c r="D4098" s="107" t="s">
        <v>1119</v>
      </c>
      <c r="E4098" s="108"/>
      <c r="F4098" s="109">
        <v>1</v>
      </c>
      <c r="G4098" s="108">
        <v>2</v>
      </c>
      <c r="H4098" s="109">
        <v>14</v>
      </c>
      <c r="I4098" s="69" t="str">
        <f>VLOOKUP(C4098,СПРАВОЧНИК!B:D,2,0)</f>
        <v>ЕВРОПА</v>
      </c>
      <c r="J4098" s="69" t="str">
        <f>VLOOKUP(C4098,СПРАВОЧНИК!B:D,3,0)</f>
        <v>ИНОМАРКИ</v>
      </c>
      <c r="K4098" s="69" t="str">
        <f>VLOOKUP(СВОД2023[[#This Row],[ФО]],СПРАВОЧНИК!H:P,2,0)</f>
        <v>Южный ФО</v>
      </c>
    </row>
    <row r="4099" spans="1:11" x14ac:dyDescent="0.2">
      <c r="A4099" t="s">
        <v>1116</v>
      </c>
      <c r="B4099" t="s">
        <v>646</v>
      </c>
      <c r="C4099" s="107" t="s">
        <v>614</v>
      </c>
      <c r="D4099" s="107" t="s">
        <v>1120</v>
      </c>
      <c r="E4099" s="108">
        <v>2</v>
      </c>
      <c r="F4099" s="109">
        <v>1</v>
      </c>
      <c r="G4099" s="108">
        <v>4</v>
      </c>
      <c r="H4099" s="109">
        <v>20</v>
      </c>
      <c r="I4099" s="69" t="str">
        <f>VLOOKUP(C4099,СПРАВОЧНИК!B:D,2,0)</f>
        <v>ЕВРОПА</v>
      </c>
      <c r="J4099" s="69" t="str">
        <f>VLOOKUP(C4099,СПРАВОЧНИК!B:D,3,0)</f>
        <v>ИНОМАРКИ</v>
      </c>
      <c r="K4099" s="69" t="str">
        <f>VLOOKUP(СВОД2023[[#This Row],[ФО]],СПРАВОЧНИК!H:P,2,0)</f>
        <v>Южный ФО</v>
      </c>
    </row>
    <row r="4100" spans="1:11" x14ac:dyDescent="0.2">
      <c r="A4100" t="s">
        <v>1116</v>
      </c>
      <c r="B4100" t="s">
        <v>646</v>
      </c>
      <c r="C4100" s="107" t="s">
        <v>614</v>
      </c>
      <c r="D4100" s="107" t="s">
        <v>1121</v>
      </c>
      <c r="E4100" s="108">
        <v>1</v>
      </c>
      <c r="F4100" s="109"/>
      <c r="G4100" s="108">
        <v>4</v>
      </c>
      <c r="H4100" s="109">
        <v>15</v>
      </c>
      <c r="I4100" s="69" t="str">
        <f>VLOOKUP(C4100,СПРАВОЧНИК!B:D,2,0)</f>
        <v>ЕВРОПА</v>
      </c>
      <c r="J4100" s="69" t="str">
        <f>VLOOKUP(C4100,СПРАВОЧНИК!B:D,3,0)</f>
        <v>ИНОМАРКИ</v>
      </c>
      <c r="K4100" s="69" t="str">
        <f>VLOOKUP(СВОД2023[[#This Row],[ФО]],СПРАВОЧНИК!H:P,2,0)</f>
        <v>Южный ФО</v>
      </c>
    </row>
    <row r="4101" spans="1:11" x14ac:dyDescent="0.2">
      <c r="A4101" t="s">
        <v>1116</v>
      </c>
      <c r="B4101" t="s">
        <v>646</v>
      </c>
      <c r="C4101" s="107" t="s">
        <v>614</v>
      </c>
      <c r="D4101" s="107" t="s">
        <v>1122</v>
      </c>
      <c r="E4101" s="108"/>
      <c r="F4101" s="109">
        <v>1</v>
      </c>
      <c r="G4101" s="108">
        <v>13</v>
      </c>
      <c r="H4101" s="109">
        <v>8</v>
      </c>
      <c r="I4101" s="69" t="str">
        <f>VLOOKUP(C4101,СПРАВОЧНИК!B:D,2,0)</f>
        <v>ЕВРОПА</v>
      </c>
      <c r="J4101" s="69" t="str">
        <f>VLOOKUP(C4101,СПРАВОЧНИК!B:D,3,0)</f>
        <v>ИНОМАРКИ</v>
      </c>
      <c r="K4101" s="69" t="str">
        <f>VLOOKUP(СВОД2023[[#This Row],[ФО]],СПРАВОЧНИК!H:P,2,0)</f>
        <v>Южный ФО</v>
      </c>
    </row>
    <row r="4102" spans="1:11" x14ac:dyDescent="0.2">
      <c r="A4102" t="s">
        <v>1116</v>
      </c>
      <c r="B4102" t="s">
        <v>646</v>
      </c>
      <c r="C4102" s="107" t="s">
        <v>614</v>
      </c>
      <c r="D4102" s="107" t="s">
        <v>1123</v>
      </c>
      <c r="E4102" s="108"/>
      <c r="F4102" s="109">
        <v>2</v>
      </c>
      <c r="G4102" s="108"/>
      <c r="H4102" s="109">
        <v>5</v>
      </c>
      <c r="I4102" s="69" t="str">
        <f>VLOOKUP(C4102,СПРАВОЧНИК!B:D,2,0)</f>
        <v>ЕВРОПА</v>
      </c>
      <c r="J4102" s="69" t="str">
        <f>VLOOKUP(C4102,СПРАВОЧНИК!B:D,3,0)</f>
        <v>ИНОМАРКИ</v>
      </c>
      <c r="K4102" s="69" t="str">
        <f>VLOOKUP(СВОД2023[[#This Row],[ФО]],СПРАВОЧНИК!H:P,2,0)</f>
        <v>Южный ФО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P126"/>
  <sheetViews>
    <sheetView workbookViewId="0">
      <selection activeCell="B25" sqref="B25"/>
    </sheetView>
  </sheetViews>
  <sheetFormatPr baseColWidth="10" defaultColWidth="8.83203125" defaultRowHeight="15" x14ac:dyDescent="0.2"/>
  <cols>
    <col min="2" max="4" width="17.5" customWidth="1"/>
    <col min="8" max="8" width="14.6640625" customWidth="1"/>
    <col min="9" max="9" width="23.5" customWidth="1"/>
    <col min="10" max="10" width="15" customWidth="1"/>
    <col min="11" max="11" width="18" customWidth="1"/>
    <col min="12" max="12" width="14" bestFit="1" customWidth="1"/>
    <col min="13" max="13" width="22.33203125" customWidth="1"/>
    <col min="14" max="14" width="14.5" customWidth="1"/>
    <col min="15" max="15" width="19.33203125" customWidth="1"/>
    <col min="16" max="16" width="31.33203125" customWidth="1"/>
  </cols>
  <sheetData>
    <row r="1" spans="2:16" x14ac:dyDescent="0.2">
      <c r="B1" s="133" t="s">
        <v>0</v>
      </c>
      <c r="C1" s="10" t="s">
        <v>656</v>
      </c>
      <c r="D1" s="134" t="s">
        <v>662</v>
      </c>
      <c r="H1" s="18" t="s">
        <v>871</v>
      </c>
      <c r="I1" s="18" t="s">
        <v>872</v>
      </c>
      <c r="J1" s="18" t="s">
        <v>874</v>
      </c>
      <c r="K1" s="18" t="s">
        <v>884</v>
      </c>
      <c r="L1" s="18" t="s">
        <v>876</v>
      </c>
      <c r="M1" s="18" t="s">
        <v>877</v>
      </c>
      <c r="N1" s="18" t="s">
        <v>878</v>
      </c>
      <c r="O1" s="18" t="s">
        <v>879</v>
      </c>
      <c r="P1" s="18" t="s">
        <v>880</v>
      </c>
    </row>
    <row r="2" spans="2:16" x14ac:dyDescent="0.2">
      <c r="B2" s="131" t="s">
        <v>2</v>
      </c>
      <c r="C2" s="1" t="s">
        <v>654</v>
      </c>
      <c r="D2" s="132" t="s">
        <v>663</v>
      </c>
      <c r="H2" s="21" t="s">
        <v>639</v>
      </c>
      <c r="I2" s="17" t="s">
        <v>869</v>
      </c>
      <c r="J2" s="73" t="s">
        <v>873</v>
      </c>
      <c r="K2" s="74">
        <v>7903864</v>
      </c>
      <c r="L2" s="75" t="s">
        <v>875</v>
      </c>
      <c r="M2" s="76">
        <v>6044295.0000000009</v>
      </c>
      <c r="N2" s="77">
        <v>6.5000000000000002E-2</v>
      </c>
      <c r="O2" s="76">
        <v>741938.3</v>
      </c>
      <c r="P2" s="22">
        <v>74799.399999999994</v>
      </c>
    </row>
    <row r="3" spans="2:16" x14ac:dyDescent="0.2">
      <c r="B3" s="131" t="s">
        <v>21</v>
      </c>
      <c r="C3" s="1" t="s">
        <v>655</v>
      </c>
      <c r="D3" s="132" t="s">
        <v>663</v>
      </c>
      <c r="H3" s="21" t="s">
        <v>640</v>
      </c>
      <c r="I3" s="17" t="s">
        <v>867</v>
      </c>
      <c r="J3" s="75" t="s">
        <v>881</v>
      </c>
      <c r="K3" s="74">
        <v>28683247</v>
      </c>
      <c r="L3" s="75" t="s">
        <v>882</v>
      </c>
      <c r="M3" s="76">
        <v>13669381</v>
      </c>
      <c r="N3" s="77">
        <v>0.14499999999999999</v>
      </c>
      <c r="O3" s="76">
        <v>468462.3</v>
      </c>
      <c r="P3" s="22">
        <v>47298.9</v>
      </c>
    </row>
    <row r="4" spans="2:16" x14ac:dyDescent="0.2">
      <c r="B4" s="131" t="s">
        <v>22</v>
      </c>
      <c r="C4" s="1" t="s">
        <v>647</v>
      </c>
      <c r="D4" s="132" t="s">
        <v>664</v>
      </c>
      <c r="H4" s="21" t="s">
        <v>641</v>
      </c>
      <c r="I4" s="17" t="s">
        <v>864</v>
      </c>
      <c r="J4" s="75" t="s">
        <v>883</v>
      </c>
      <c r="K4" s="74">
        <v>13867347</v>
      </c>
      <c r="L4" s="75" t="s">
        <v>885</v>
      </c>
      <c r="M4" s="76">
        <v>10644005.4</v>
      </c>
      <c r="N4" s="77">
        <v>0.113</v>
      </c>
      <c r="O4" s="76">
        <v>762356.7</v>
      </c>
      <c r="P4" s="22">
        <v>72464.800000000003</v>
      </c>
    </row>
    <row r="5" spans="2:16" x14ac:dyDescent="0.2">
      <c r="B5" s="131" t="s">
        <v>908</v>
      </c>
      <c r="C5" s="1" t="s">
        <v>647</v>
      </c>
      <c r="D5" s="132" t="s">
        <v>664</v>
      </c>
      <c r="H5" s="21" t="s">
        <v>642</v>
      </c>
      <c r="I5" s="17" t="s">
        <v>866</v>
      </c>
      <c r="J5" s="75" t="s">
        <v>886</v>
      </c>
      <c r="K5" s="74">
        <v>10205730</v>
      </c>
      <c r="L5" s="75" t="s">
        <v>887</v>
      </c>
      <c r="M5" s="76">
        <v>2404328.2000000002</v>
      </c>
      <c r="N5" s="77">
        <v>2.5999999999999999E-2</v>
      </c>
      <c r="O5" s="76">
        <v>241662.5</v>
      </c>
      <c r="P5" s="22">
        <v>37361.4</v>
      </c>
    </row>
    <row r="6" spans="2:16" x14ac:dyDescent="0.2">
      <c r="B6" s="131" t="s">
        <v>32</v>
      </c>
      <c r="C6" s="1" t="s">
        <v>655</v>
      </c>
      <c r="D6" s="132" t="s">
        <v>663</v>
      </c>
      <c r="H6" s="21" t="s">
        <v>643</v>
      </c>
      <c r="I6" s="17" t="s">
        <v>865</v>
      </c>
      <c r="J6" s="73" t="s">
        <v>888</v>
      </c>
      <c r="K6" s="74">
        <v>16645802</v>
      </c>
      <c r="L6" s="75" t="s">
        <v>889</v>
      </c>
      <c r="M6" s="76">
        <v>9026904.3000000007</v>
      </c>
      <c r="N6" s="77">
        <v>9.6000000000000002E-2</v>
      </c>
      <c r="O6" s="76">
        <v>529091</v>
      </c>
      <c r="P6" s="22">
        <v>57203</v>
      </c>
    </row>
    <row r="7" spans="2:16" x14ac:dyDescent="0.2">
      <c r="B7" s="131" t="s">
        <v>38</v>
      </c>
      <c r="C7" s="1" t="s">
        <v>655</v>
      </c>
      <c r="D7" s="132" t="s">
        <v>663</v>
      </c>
      <c r="H7" s="21" t="s">
        <v>644</v>
      </c>
      <c r="I7" s="17" t="s">
        <v>868</v>
      </c>
      <c r="J7" s="75" t="s">
        <v>890</v>
      </c>
      <c r="K7" s="74">
        <v>12259126</v>
      </c>
      <c r="L7" s="75" t="s">
        <v>891</v>
      </c>
      <c r="M7" s="76">
        <v>11674931.200000001</v>
      </c>
      <c r="N7" s="77">
        <v>0.125</v>
      </c>
      <c r="O7" s="76">
        <v>945711.8</v>
      </c>
      <c r="P7" s="22">
        <v>68083.8</v>
      </c>
    </row>
    <row r="8" spans="2:16" x14ac:dyDescent="0.2">
      <c r="B8" s="131" t="s">
        <v>71</v>
      </c>
      <c r="C8" s="1" t="s">
        <v>657</v>
      </c>
      <c r="D8" s="132" t="s">
        <v>663</v>
      </c>
      <c r="H8" s="21" t="s">
        <v>645</v>
      </c>
      <c r="I8" s="17" t="s">
        <v>863</v>
      </c>
      <c r="J8" s="75" t="s">
        <v>892</v>
      </c>
      <c r="K8" s="78">
        <v>40240256</v>
      </c>
      <c r="L8" s="75" t="s">
        <v>893</v>
      </c>
      <c r="M8" s="76">
        <v>33636785.5</v>
      </c>
      <c r="N8" s="77">
        <v>0.35899999999999999</v>
      </c>
      <c r="O8" s="76">
        <v>854978.5</v>
      </c>
      <c r="P8" s="23">
        <v>83126</v>
      </c>
    </row>
    <row r="9" spans="2:16" x14ac:dyDescent="0.2">
      <c r="B9" s="131" t="s">
        <v>80</v>
      </c>
      <c r="C9" s="1" t="s">
        <v>658</v>
      </c>
      <c r="D9" s="132" t="s">
        <v>663</v>
      </c>
      <c r="H9" s="21" t="s">
        <v>646</v>
      </c>
      <c r="I9" s="17" t="s">
        <v>870</v>
      </c>
      <c r="J9" s="75" t="s">
        <v>894</v>
      </c>
      <c r="K9" s="74">
        <v>16642052</v>
      </c>
      <c r="L9" s="79" t="s">
        <v>895</v>
      </c>
      <c r="M9" s="76">
        <v>6709653.9000000004</v>
      </c>
      <c r="N9" s="77">
        <v>7.0999999999999994E-2</v>
      </c>
      <c r="O9" s="76">
        <v>407280.4</v>
      </c>
      <c r="P9" s="23">
        <v>46231.1</v>
      </c>
    </row>
    <row r="10" spans="2:16" ht="16" thickBot="1" x14ac:dyDescent="0.25">
      <c r="B10" s="131" t="s">
        <v>86</v>
      </c>
      <c r="C10" s="1" t="s">
        <v>657</v>
      </c>
      <c r="D10" s="132" t="s">
        <v>663</v>
      </c>
    </row>
    <row r="11" spans="2:16" ht="16" thickBot="1" x14ac:dyDescent="0.25">
      <c r="B11" s="131" t="s">
        <v>98</v>
      </c>
      <c r="C11" s="1" t="s">
        <v>657</v>
      </c>
      <c r="D11" s="132" t="s">
        <v>663</v>
      </c>
      <c r="H11" s="25"/>
      <c r="I11" s="26" t="str">
        <f>'СВОД ФО'!B3</f>
        <v>Приволжский ФО</v>
      </c>
      <c r="J11" s="27" t="str">
        <f>VLOOKUP(I11,СтатистикаФО[[Наименование]:[Средняя зарплата, руб. (2022 г)]],2,0)</f>
        <v>1 036 975 км²</v>
      </c>
      <c r="K11" s="28">
        <f>VLOOKUP(I11,СтатистикаФО[[Наименование]:[Средняя зарплата, руб. (2022 г)]],3,0)</f>
        <v>28683247</v>
      </c>
      <c r="L11" s="27" t="str">
        <f>VLOOKUP(I11,СтатистикаФО[[Наименование]:[Средняя зарплата, руб. (2022 г)]],4,0)</f>
        <v>27,66 чел./км²</v>
      </c>
      <c r="M11" s="28">
        <f>VLOOKUP(I11,СтатистикаФО[[Наименование]:[Средняя зарплата, руб. (2022 г)]],5,0)</f>
        <v>13669381</v>
      </c>
      <c r="N11" s="29">
        <f>VLOOKUP(I11,СтатистикаФО[[Наименование]:[Средняя зарплата, руб. (2022 г)]],6,0)</f>
        <v>0.14499999999999999</v>
      </c>
      <c r="O11" s="30">
        <f>VLOOKUP(I11,СтатистикаФО[[Наименование]:[Средняя зарплата, руб. (2022 г)]],7,0)</f>
        <v>468462.3</v>
      </c>
      <c r="P11" s="31">
        <f>VLOOKUP(I11,СтатистикаФО[[Наименование]:[Средняя зарплата, руб. (2022 г)]],8,0)</f>
        <v>47298.9</v>
      </c>
    </row>
    <row r="12" spans="2:16" x14ac:dyDescent="0.2">
      <c r="B12" s="131" t="s">
        <v>114</v>
      </c>
      <c r="C12" s="1" t="s">
        <v>658</v>
      </c>
      <c r="D12" s="132" t="s">
        <v>663</v>
      </c>
    </row>
    <row r="13" spans="2:16" x14ac:dyDescent="0.2">
      <c r="B13" s="131" t="s">
        <v>147</v>
      </c>
      <c r="C13" s="1" t="s">
        <v>654</v>
      </c>
      <c r="D13" s="132" t="s">
        <v>663</v>
      </c>
    </row>
    <row r="14" spans="2:16" x14ac:dyDescent="0.2">
      <c r="B14" s="131" t="s">
        <v>169</v>
      </c>
      <c r="C14" s="1" t="s">
        <v>657</v>
      </c>
      <c r="D14" s="132" t="s">
        <v>663</v>
      </c>
    </row>
    <row r="15" spans="2:16" x14ac:dyDescent="0.2">
      <c r="B15" s="131" t="s">
        <v>174</v>
      </c>
      <c r="C15" s="1" t="s">
        <v>657</v>
      </c>
      <c r="D15" s="132" t="s">
        <v>663</v>
      </c>
    </row>
    <row r="16" spans="2:16" x14ac:dyDescent="0.2">
      <c r="B16" s="131" t="s">
        <v>178</v>
      </c>
      <c r="C16" s="1" t="s">
        <v>657</v>
      </c>
      <c r="D16" s="132" t="s">
        <v>663</v>
      </c>
    </row>
    <row r="17" spans="2:4" x14ac:dyDescent="0.2">
      <c r="B17" s="131" t="s">
        <v>196</v>
      </c>
      <c r="C17" s="1" t="s">
        <v>658</v>
      </c>
      <c r="D17" s="132" t="s">
        <v>663</v>
      </c>
    </row>
    <row r="18" spans="2:4" x14ac:dyDescent="0.2">
      <c r="B18" s="131" t="s">
        <v>207</v>
      </c>
      <c r="C18" s="1" t="s">
        <v>657</v>
      </c>
      <c r="D18" s="132" t="s">
        <v>663</v>
      </c>
    </row>
    <row r="19" spans="2:4" x14ac:dyDescent="0.2">
      <c r="B19" s="131" t="s">
        <v>216</v>
      </c>
      <c r="C19" s="1" t="s">
        <v>657</v>
      </c>
      <c r="D19" s="132" t="s">
        <v>663</v>
      </c>
    </row>
    <row r="20" spans="2:4" x14ac:dyDescent="0.2">
      <c r="B20" s="131" t="s">
        <v>231</v>
      </c>
      <c r="C20" s="1" t="s">
        <v>659</v>
      </c>
      <c r="D20" s="132" t="s">
        <v>663</v>
      </c>
    </row>
    <row r="21" spans="2:4" x14ac:dyDescent="0.2">
      <c r="B21" s="131" t="s">
        <v>241</v>
      </c>
      <c r="C21" s="1" t="s">
        <v>657</v>
      </c>
      <c r="D21" s="132" t="s">
        <v>663</v>
      </c>
    </row>
    <row r="22" spans="2:4" x14ac:dyDescent="0.2">
      <c r="B22" s="131" t="s">
        <v>250</v>
      </c>
      <c r="C22" s="1" t="s">
        <v>657</v>
      </c>
      <c r="D22" s="132" t="s">
        <v>663</v>
      </c>
    </row>
    <row r="23" spans="2:4" x14ac:dyDescent="0.2">
      <c r="B23" s="131" t="s">
        <v>252</v>
      </c>
      <c r="C23" s="1" t="s">
        <v>654</v>
      </c>
      <c r="D23" s="132" t="s">
        <v>663</v>
      </c>
    </row>
    <row r="24" spans="2:4" x14ac:dyDescent="0.2">
      <c r="B24" s="131" t="s">
        <v>280</v>
      </c>
      <c r="C24" s="1" t="s">
        <v>659</v>
      </c>
      <c r="D24" s="132" t="s">
        <v>663</v>
      </c>
    </row>
    <row r="25" spans="2:4" x14ac:dyDescent="0.2">
      <c r="B25" s="131" t="s">
        <v>291</v>
      </c>
      <c r="C25" s="1" t="s">
        <v>654</v>
      </c>
      <c r="D25" s="132" t="s">
        <v>663</v>
      </c>
    </row>
    <row r="26" spans="2:4" x14ac:dyDescent="0.2">
      <c r="B26" s="131" t="s">
        <v>300</v>
      </c>
      <c r="C26" s="1" t="s">
        <v>654</v>
      </c>
      <c r="D26" s="132" t="s">
        <v>663</v>
      </c>
    </row>
    <row r="27" spans="2:4" x14ac:dyDescent="0.2">
      <c r="B27" s="131" t="s">
        <v>302</v>
      </c>
      <c r="C27" s="1" t="s">
        <v>657</v>
      </c>
      <c r="D27" s="132" t="s">
        <v>663</v>
      </c>
    </row>
    <row r="28" spans="2:4" x14ac:dyDescent="0.2">
      <c r="B28" s="131" t="s">
        <v>319</v>
      </c>
      <c r="C28" s="1" t="s">
        <v>658</v>
      </c>
      <c r="D28" s="132" t="s">
        <v>663</v>
      </c>
    </row>
    <row r="29" spans="2:4" x14ac:dyDescent="0.2">
      <c r="B29" s="131" t="s">
        <v>331</v>
      </c>
      <c r="C29" s="1" t="s">
        <v>659</v>
      </c>
      <c r="D29" s="132" t="s">
        <v>663</v>
      </c>
    </row>
    <row r="30" spans="2:4" x14ac:dyDescent="0.2">
      <c r="B30" s="131" t="s">
        <v>343</v>
      </c>
      <c r="C30" s="1" t="s">
        <v>647</v>
      </c>
      <c r="D30" s="132" t="s">
        <v>664</v>
      </c>
    </row>
    <row r="31" spans="2:4" x14ac:dyDescent="0.2">
      <c r="B31" s="131" t="s">
        <v>359</v>
      </c>
      <c r="C31" s="1" t="s">
        <v>655</v>
      </c>
      <c r="D31" s="132" t="s">
        <v>663</v>
      </c>
    </row>
    <row r="32" spans="2:4" x14ac:dyDescent="0.2">
      <c r="B32" s="131" t="s">
        <v>369</v>
      </c>
      <c r="C32" s="1" t="s">
        <v>654</v>
      </c>
      <c r="D32" s="132" t="s">
        <v>663</v>
      </c>
    </row>
    <row r="33" spans="2:4" x14ac:dyDescent="0.2">
      <c r="B33" s="131" t="s">
        <v>384</v>
      </c>
      <c r="C33" s="1" t="s">
        <v>658</v>
      </c>
      <c r="D33" s="132" t="s">
        <v>663</v>
      </c>
    </row>
    <row r="34" spans="2:4" x14ac:dyDescent="0.2">
      <c r="B34" s="131" t="s">
        <v>390</v>
      </c>
      <c r="C34" s="1" t="s">
        <v>655</v>
      </c>
      <c r="D34" s="132" t="s">
        <v>663</v>
      </c>
    </row>
    <row r="35" spans="2:4" x14ac:dyDescent="0.2">
      <c r="B35" s="131" t="s">
        <v>393</v>
      </c>
      <c r="C35" s="1" t="s">
        <v>654</v>
      </c>
      <c r="D35" s="132" t="s">
        <v>663</v>
      </c>
    </row>
    <row r="36" spans="2:4" x14ac:dyDescent="0.2">
      <c r="B36" s="131" t="s">
        <v>411</v>
      </c>
      <c r="C36" s="1" t="s">
        <v>655</v>
      </c>
      <c r="D36" s="132" t="s">
        <v>663</v>
      </c>
    </row>
    <row r="37" spans="2:4" x14ac:dyDescent="0.2">
      <c r="B37" s="131" t="s">
        <v>437</v>
      </c>
      <c r="C37" s="1" t="s">
        <v>655</v>
      </c>
      <c r="D37" s="132" t="s">
        <v>663</v>
      </c>
    </row>
    <row r="38" spans="2:4" x14ac:dyDescent="0.2">
      <c r="B38" s="131" t="s">
        <v>439</v>
      </c>
      <c r="C38" s="1" t="s">
        <v>654</v>
      </c>
      <c r="D38" s="132" t="s">
        <v>663</v>
      </c>
    </row>
    <row r="39" spans="2:4" x14ac:dyDescent="0.2">
      <c r="B39" s="131" t="s">
        <v>456</v>
      </c>
      <c r="C39" s="1" t="s">
        <v>654</v>
      </c>
      <c r="D39" s="132" t="s">
        <v>663</v>
      </c>
    </row>
    <row r="40" spans="2:4" x14ac:dyDescent="0.2">
      <c r="B40" s="131" t="s">
        <v>475</v>
      </c>
      <c r="C40" s="1" t="s">
        <v>657</v>
      </c>
      <c r="D40" s="132" t="s">
        <v>663</v>
      </c>
    </row>
    <row r="41" spans="2:4" x14ac:dyDescent="0.2">
      <c r="B41" s="131" t="s">
        <v>477</v>
      </c>
      <c r="C41" s="1" t="s">
        <v>655</v>
      </c>
      <c r="D41" s="132" t="s">
        <v>663</v>
      </c>
    </row>
    <row r="42" spans="2:4" x14ac:dyDescent="0.2">
      <c r="B42" s="131" t="s">
        <v>485</v>
      </c>
      <c r="C42" s="1" t="s">
        <v>655</v>
      </c>
      <c r="D42" s="132" t="s">
        <v>663</v>
      </c>
    </row>
    <row r="43" spans="2:4" x14ac:dyDescent="0.2">
      <c r="B43" s="131" t="s">
        <v>493</v>
      </c>
      <c r="C43" s="1" t="s">
        <v>655</v>
      </c>
      <c r="D43" s="132" t="s">
        <v>663</v>
      </c>
    </row>
    <row r="44" spans="2:4" x14ac:dyDescent="0.2">
      <c r="B44" s="131" t="s">
        <v>504</v>
      </c>
      <c r="C44" s="1" t="s">
        <v>655</v>
      </c>
      <c r="D44" s="132" t="s">
        <v>663</v>
      </c>
    </row>
    <row r="45" spans="2:4" x14ac:dyDescent="0.2">
      <c r="B45" s="131" t="s">
        <v>517</v>
      </c>
      <c r="C45" s="1" t="s">
        <v>655</v>
      </c>
      <c r="D45" s="132" t="s">
        <v>663</v>
      </c>
    </row>
    <row r="46" spans="2:4" x14ac:dyDescent="0.2">
      <c r="B46" s="131" t="s">
        <v>524</v>
      </c>
      <c r="C46" s="1" t="s">
        <v>655</v>
      </c>
      <c r="D46" s="132" t="s">
        <v>663</v>
      </c>
    </row>
    <row r="47" spans="2:4" x14ac:dyDescent="0.2">
      <c r="B47" s="131" t="s">
        <v>541</v>
      </c>
      <c r="C47" s="1" t="s">
        <v>659</v>
      </c>
      <c r="D47" s="132" t="s">
        <v>663</v>
      </c>
    </row>
    <row r="48" spans="2:4" x14ac:dyDescent="0.2">
      <c r="B48" s="131" t="s">
        <v>544</v>
      </c>
      <c r="C48" s="1" t="s">
        <v>654</v>
      </c>
      <c r="D48" s="132" t="s">
        <v>663</v>
      </c>
    </row>
    <row r="49" spans="2:4" x14ac:dyDescent="0.2">
      <c r="B49" s="131" t="s">
        <v>555</v>
      </c>
      <c r="C49" s="1" t="s">
        <v>654</v>
      </c>
      <c r="D49" s="132" t="s">
        <v>663</v>
      </c>
    </row>
    <row r="50" spans="2:4" x14ac:dyDescent="0.2">
      <c r="B50" s="131" t="s">
        <v>571</v>
      </c>
      <c r="C50" s="1" t="s">
        <v>657</v>
      </c>
      <c r="D50" s="132" t="s">
        <v>663</v>
      </c>
    </row>
    <row r="51" spans="2:4" x14ac:dyDescent="0.2">
      <c r="B51" s="131" t="s">
        <v>574</v>
      </c>
      <c r="C51" s="1" t="s">
        <v>658</v>
      </c>
      <c r="D51" s="132" t="s">
        <v>663</v>
      </c>
    </row>
    <row r="52" spans="2:4" x14ac:dyDescent="0.2">
      <c r="B52" s="131" t="s">
        <v>579</v>
      </c>
      <c r="C52" s="1" t="s">
        <v>654</v>
      </c>
      <c r="D52" s="132" t="s">
        <v>663</v>
      </c>
    </row>
    <row r="53" spans="2:4" x14ac:dyDescent="0.2">
      <c r="B53" s="131" t="s">
        <v>610</v>
      </c>
      <c r="C53" s="1" t="s">
        <v>647</v>
      </c>
      <c r="D53" s="132" t="s">
        <v>664</v>
      </c>
    </row>
    <row r="54" spans="2:4" x14ac:dyDescent="0.2">
      <c r="B54" s="131" t="s">
        <v>614</v>
      </c>
      <c r="C54" s="1" t="s">
        <v>655</v>
      </c>
      <c r="D54" s="132" t="s">
        <v>663</v>
      </c>
    </row>
    <row r="55" spans="2:4" x14ac:dyDescent="0.2">
      <c r="B55" s="131" t="s">
        <v>616</v>
      </c>
      <c r="C55" s="1" t="s">
        <v>655</v>
      </c>
      <c r="D55" s="132" t="s">
        <v>663</v>
      </c>
    </row>
    <row r="56" spans="2:4" x14ac:dyDescent="0.2">
      <c r="B56" s="131" t="s">
        <v>626</v>
      </c>
      <c r="C56" s="1" t="s">
        <v>657</v>
      </c>
      <c r="D56" s="132" t="s">
        <v>663</v>
      </c>
    </row>
    <row r="57" spans="2:4" x14ac:dyDescent="0.2">
      <c r="B57" s="131" t="s">
        <v>629</v>
      </c>
      <c r="C57" s="1" t="s">
        <v>657</v>
      </c>
      <c r="D57" s="132" t="s">
        <v>663</v>
      </c>
    </row>
    <row r="58" spans="2:4" x14ac:dyDescent="0.2">
      <c r="B58" s="131" t="s">
        <v>18</v>
      </c>
      <c r="C58" s="1" t="s">
        <v>655</v>
      </c>
      <c r="D58" s="132" t="s">
        <v>663</v>
      </c>
    </row>
    <row r="59" spans="2:4" x14ac:dyDescent="0.2">
      <c r="B59" s="131" t="s">
        <v>68</v>
      </c>
      <c r="C59" s="1" t="s">
        <v>658</v>
      </c>
      <c r="D59" s="132" t="s">
        <v>663</v>
      </c>
    </row>
    <row r="60" spans="2:4" x14ac:dyDescent="0.2">
      <c r="B60" s="131" t="s">
        <v>136</v>
      </c>
      <c r="C60" s="1" t="s">
        <v>655</v>
      </c>
      <c r="D60" s="132" t="s">
        <v>663</v>
      </c>
    </row>
    <row r="61" spans="2:4" x14ac:dyDescent="0.2">
      <c r="B61" s="131" t="s">
        <v>141</v>
      </c>
      <c r="C61" s="1" t="s">
        <v>655</v>
      </c>
      <c r="D61" s="132" t="s">
        <v>663</v>
      </c>
    </row>
    <row r="62" spans="2:4" x14ac:dyDescent="0.2">
      <c r="B62" s="131" t="s">
        <v>145</v>
      </c>
      <c r="C62" s="1" t="s">
        <v>659</v>
      </c>
      <c r="D62" s="132" t="s">
        <v>663</v>
      </c>
    </row>
    <row r="63" spans="2:4" x14ac:dyDescent="0.2">
      <c r="B63" s="131" t="s">
        <v>156</v>
      </c>
      <c r="C63" s="1" t="s">
        <v>657</v>
      </c>
      <c r="D63" s="132" t="s">
        <v>663</v>
      </c>
    </row>
    <row r="64" spans="2:4" x14ac:dyDescent="0.2">
      <c r="B64" s="131" t="s">
        <v>158</v>
      </c>
      <c r="C64" s="1" t="s">
        <v>658</v>
      </c>
      <c r="D64" s="132" t="s">
        <v>663</v>
      </c>
    </row>
    <row r="65" spans="2:4" x14ac:dyDescent="0.2">
      <c r="B65" s="131" t="s">
        <v>163</v>
      </c>
      <c r="C65" s="1" t="s">
        <v>657</v>
      </c>
      <c r="D65" s="132" t="s">
        <v>663</v>
      </c>
    </row>
    <row r="66" spans="2:4" x14ac:dyDescent="0.2">
      <c r="B66" s="131" t="s">
        <v>171</v>
      </c>
      <c r="C66" s="1" t="s">
        <v>647</v>
      </c>
      <c r="D66" s="132" t="s">
        <v>664</v>
      </c>
    </row>
    <row r="67" spans="2:4" x14ac:dyDescent="0.2">
      <c r="B67" s="131" t="s">
        <v>185</v>
      </c>
      <c r="C67" s="1" t="s">
        <v>655</v>
      </c>
      <c r="D67" s="132" t="s">
        <v>663</v>
      </c>
    </row>
    <row r="68" spans="2:4" x14ac:dyDescent="0.2">
      <c r="B68" s="131" t="s">
        <v>192</v>
      </c>
      <c r="C68" s="1" t="s">
        <v>655</v>
      </c>
      <c r="D68" s="132" t="s">
        <v>663</v>
      </c>
    </row>
    <row r="69" spans="2:4" x14ac:dyDescent="0.2">
      <c r="B69" s="131" t="s">
        <v>214</v>
      </c>
      <c r="C69" s="1" t="s">
        <v>647</v>
      </c>
      <c r="D69" s="132" t="s">
        <v>664</v>
      </c>
    </row>
    <row r="70" spans="2:4" x14ac:dyDescent="0.2">
      <c r="B70" s="131" t="s">
        <v>237</v>
      </c>
      <c r="C70" s="1" t="s">
        <v>658</v>
      </c>
      <c r="D70" s="132" t="s">
        <v>663</v>
      </c>
    </row>
    <row r="71" spans="2:4" x14ac:dyDescent="0.2">
      <c r="B71" s="131" t="s">
        <v>273</v>
      </c>
      <c r="C71" s="1" t="s">
        <v>657</v>
      </c>
      <c r="D71" s="132" t="s">
        <v>663</v>
      </c>
    </row>
    <row r="72" spans="2:4" x14ac:dyDescent="0.2">
      <c r="B72" s="131" t="s">
        <v>278</v>
      </c>
      <c r="C72" s="1" t="s">
        <v>657</v>
      </c>
      <c r="D72" s="132" t="s">
        <v>663</v>
      </c>
    </row>
    <row r="73" spans="2:4" x14ac:dyDescent="0.2">
      <c r="B73" s="131" t="s">
        <v>313</v>
      </c>
      <c r="C73" s="1" t="s">
        <v>655</v>
      </c>
      <c r="D73" s="132" t="s">
        <v>663</v>
      </c>
    </row>
    <row r="74" spans="2:4" x14ac:dyDescent="0.2">
      <c r="B74" s="131" t="s">
        <v>328</v>
      </c>
      <c r="C74" s="1" t="s">
        <v>657</v>
      </c>
      <c r="D74" s="132" t="s">
        <v>663</v>
      </c>
    </row>
    <row r="75" spans="2:4" x14ac:dyDescent="0.2">
      <c r="B75" s="131" t="s">
        <v>355</v>
      </c>
      <c r="C75" s="1" t="s">
        <v>655</v>
      </c>
      <c r="D75" s="132" t="s">
        <v>663</v>
      </c>
    </row>
    <row r="76" spans="2:4" x14ac:dyDescent="0.2">
      <c r="B76" s="131" t="s">
        <v>380</v>
      </c>
      <c r="C76" s="1" t="s">
        <v>657</v>
      </c>
      <c r="D76" s="132" t="s">
        <v>663</v>
      </c>
    </row>
    <row r="77" spans="2:4" x14ac:dyDescent="0.2">
      <c r="B77" s="131" t="s">
        <v>502</v>
      </c>
      <c r="C77" s="1" t="s">
        <v>659</v>
      </c>
      <c r="D77" s="132" t="s">
        <v>663</v>
      </c>
    </row>
    <row r="78" spans="2:4" x14ac:dyDescent="0.2">
      <c r="B78" s="131" t="s">
        <v>532</v>
      </c>
      <c r="C78" s="1" t="s">
        <v>657</v>
      </c>
      <c r="D78" s="132" t="s">
        <v>663</v>
      </c>
    </row>
    <row r="79" spans="2:4" x14ac:dyDescent="0.2">
      <c r="B79" s="131" t="s">
        <v>539</v>
      </c>
      <c r="C79" s="1" t="s">
        <v>657</v>
      </c>
      <c r="D79" s="132" t="s">
        <v>663</v>
      </c>
    </row>
    <row r="80" spans="2:4" x14ac:dyDescent="0.2">
      <c r="B80" s="131" t="s">
        <v>634</v>
      </c>
      <c r="C80" s="1" t="s">
        <v>657</v>
      </c>
      <c r="D80" s="132" t="s">
        <v>663</v>
      </c>
    </row>
    <row r="81" spans="2:4" x14ac:dyDescent="0.2">
      <c r="B81" s="131" t="s">
        <v>7</v>
      </c>
      <c r="C81" s="1" t="s">
        <v>655</v>
      </c>
      <c r="D81" s="132" t="s">
        <v>663</v>
      </c>
    </row>
    <row r="82" spans="2:4" x14ac:dyDescent="0.2">
      <c r="B82" s="131" t="s">
        <v>26</v>
      </c>
      <c r="C82" s="1" t="s">
        <v>657</v>
      </c>
      <c r="D82" s="132" t="s">
        <v>663</v>
      </c>
    </row>
    <row r="83" spans="2:4" x14ac:dyDescent="0.2">
      <c r="B83" s="131" t="s">
        <v>36</v>
      </c>
      <c r="C83" s="1" t="s">
        <v>657</v>
      </c>
      <c r="D83" s="132" t="s">
        <v>663</v>
      </c>
    </row>
    <row r="84" spans="2:4" x14ac:dyDescent="0.2">
      <c r="B84" s="131" t="s">
        <v>326</v>
      </c>
      <c r="C84" s="1" t="s">
        <v>657</v>
      </c>
      <c r="D84" s="132" t="s">
        <v>663</v>
      </c>
    </row>
    <row r="85" spans="2:4" x14ac:dyDescent="0.2">
      <c r="B85" s="131" t="s">
        <v>451</v>
      </c>
      <c r="C85" s="1" t="s">
        <v>657</v>
      </c>
      <c r="D85" s="132" t="s">
        <v>663</v>
      </c>
    </row>
    <row r="86" spans="2:4" x14ac:dyDescent="0.2">
      <c r="B86" s="131" t="s">
        <v>491</v>
      </c>
      <c r="C86" s="1" t="s">
        <v>657</v>
      </c>
      <c r="D86" s="132" t="s">
        <v>663</v>
      </c>
    </row>
    <row r="87" spans="2:4" x14ac:dyDescent="0.2">
      <c r="B87" s="131" t="s">
        <v>537</v>
      </c>
      <c r="C87" s="1" t="s">
        <v>655</v>
      </c>
      <c r="D87" s="132" t="s">
        <v>663</v>
      </c>
    </row>
    <row r="88" spans="2:4" x14ac:dyDescent="0.2">
      <c r="B88" s="131" t="s">
        <v>143</v>
      </c>
      <c r="C88" s="1" t="s">
        <v>655</v>
      </c>
      <c r="D88" s="132" t="s">
        <v>663</v>
      </c>
    </row>
    <row r="89" spans="2:4" x14ac:dyDescent="0.2">
      <c r="B89" s="131" t="s">
        <v>432</v>
      </c>
      <c r="C89" s="1" t="s">
        <v>657</v>
      </c>
      <c r="D89" s="132" t="s">
        <v>663</v>
      </c>
    </row>
    <row r="90" spans="2:4" x14ac:dyDescent="0.2">
      <c r="B90" s="131" t="s">
        <v>276</v>
      </c>
      <c r="C90" s="1" t="s">
        <v>657</v>
      </c>
      <c r="D90" s="132" t="s">
        <v>663</v>
      </c>
    </row>
    <row r="91" spans="2:4" x14ac:dyDescent="0.2">
      <c r="B91" s="131" t="s">
        <v>154</v>
      </c>
      <c r="C91" s="1" t="s">
        <v>655</v>
      </c>
      <c r="D91" s="132" t="s">
        <v>663</v>
      </c>
    </row>
    <row r="92" spans="2:4" x14ac:dyDescent="0.2">
      <c r="B92" s="131" t="s">
        <v>367</v>
      </c>
      <c r="C92" s="1" t="s">
        <v>657</v>
      </c>
      <c r="D92" s="132" t="s">
        <v>663</v>
      </c>
    </row>
    <row r="93" spans="2:4" x14ac:dyDescent="0.2">
      <c r="B93" s="131" t="s">
        <v>11</v>
      </c>
      <c r="C93" s="1" t="s">
        <v>655</v>
      </c>
      <c r="D93" s="132" t="s">
        <v>663</v>
      </c>
    </row>
    <row r="94" spans="2:4" x14ac:dyDescent="0.2">
      <c r="B94" s="131" t="s">
        <v>14</v>
      </c>
      <c r="C94" s="1" t="s">
        <v>655</v>
      </c>
      <c r="D94" s="132" t="s">
        <v>663</v>
      </c>
    </row>
    <row r="95" spans="2:4" x14ac:dyDescent="0.2">
      <c r="B95" s="131" t="s">
        <v>16</v>
      </c>
      <c r="C95" s="1" t="s">
        <v>655</v>
      </c>
      <c r="D95" s="132" t="s">
        <v>663</v>
      </c>
    </row>
    <row r="96" spans="2:4" x14ac:dyDescent="0.2">
      <c r="B96" s="131" t="s">
        <v>24</v>
      </c>
      <c r="C96" s="1" t="s">
        <v>657</v>
      </c>
      <c r="D96" s="132" t="s">
        <v>663</v>
      </c>
    </row>
    <row r="97" spans="2:4" x14ac:dyDescent="0.2">
      <c r="B97" s="131" t="s">
        <v>30</v>
      </c>
      <c r="C97" s="1" t="s">
        <v>657</v>
      </c>
      <c r="D97" s="132" t="s">
        <v>663</v>
      </c>
    </row>
    <row r="98" spans="2:4" x14ac:dyDescent="0.2">
      <c r="B98" s="131" t="s">
        <v>134</v>
      </c>
      <c r="C98" s="1" t="s">
        <v>658</v>
      </c>
      <c r="D98" s="132" t="s">
        <v>663</v>
      </c>
    </row>
    <row r="99" spans="2:4" x14ac:dyDescent="0.2">
      <c r="B99" s="131" t="s">
        <v>297</v>
      </c>
      <c r="C99" s="1" t="s">
        <v>660</v>
      </c>
      <c r="D99" s="132" t="s">
        <v>663</v>
      </c>
    </row>
    <row r="100" spans="2:4" x14ac:dyDescent="0.2">
      <c r="B100" s="131" t="s">
        <v>409</v>
      </c>
      <c r="C100" s="1" t="s">
        <v>655</v>
      </c>
      <c r="D100" s="132" t="s">
        <v>663</v>
      </c>
    </row>
    <row r="101" spans="2:4" x14ac:dyDescent="0.2">
      <c r="B101" s="131" t="s">
        <v>482</v>
      </c>
      <c r="C101" s="1" t="s">
        <v>657</v>
      </c>
      <c r="D101" s="132" t="s">
        <v>663</v>
      </c>
    </row>
    <row r="102" spans="2:4" x14ac:dyDescent="0.2">
      <c r="B102" s="131" t="s">
        <v>513</v>
      </c>
      <c r="C102" s="1" t="s">
        <v>657</v>
      </c>
      <c r="D102" s="132" t="s">
        <v>663</v>
      </c>
    </row>
    <row r="103" spans="2:4" x14ac:dyDescent="0.2">
      <c r="B103" s="131" t="s">
        <v>515</v>
      </c>
      <c r="C103" s="1" t="s">
        <v>657</v>
      </c>
      <c r="D103" s="132" t="s">
        <v>663</v>
      </c>
    </row>
    <row r="104" spans="2:4" x14ac:dyDescent="0.2">
      <c r="B104" s="131" t="s">
        <v>522</v>
      </c>
      <c r="C104" s="1" t="s">
        <v>657</v>
      </c>
      <c r="D104" s="132" t="s">
        <v>663</v>
      </c>
    </row>
    <row r="105" spans="2:4" x14ac:dyDescent="0.2">
      <c r="B105" s="131" t="s">
        <v>535</v>
      </c>
      <c r="C105" s="1" t="s">
        <v>657</v>
      </c>
      <c r="D105" s="132" t="s">
        <v>663</v>
      </c>
    </row>
    <row r="106" spans="2:4" x14ac:dyDescent="0.2">
      <c r="B106" s="131" t="s">
        <v>632</v>
      </c>
      <c r="C106" s="1" t="s">
        <v>657</v>
      </c>
      <c r="D106" s="132" t="s">
        <v>663</v>
      </c>
    </row>
    <row r="107" spans="2:4" x14ac:dyDescent="0.2">
      <c r="B107" s="131" t="s">
        <v>637</v>
      </c>
      <c r="C107" s="1" t="s">
        <v>657</v>
      </c>
      <c r="D107" s="132" t="s">
        <v>663</v>
      </c>
    </row>
    <row r="108" spans="2:4" x14ac:dyDescent="0.2">
      <c r="B108" s="131" t="s">
        <v>739</v>
      </c>
      <c r="C108" s="1" t="s">
        <v>657</v>
      </c>
      <c r="D108" s="132" t="s">
        <v>663</v>
      </c>
    </row>
    <row r="109" spans="2:4" x14ac:dyDescent="0.2">
      <c r="B109" s="131" t="s">
        <v>677</v>
      </c>
      <c r="C109" s="1" t="s">
        <v>657</v>
      </c>
      <c r="D109" s="132" t="s">
        <v>663</v>
      </c>
    </row>
    <row r="110" spans="2:4" x14ac:dyDescent="0.2">
      <c r="B110" s="131" t="s">
        <v>694</v>
      </c>
      <c r="C110" s="1" t="s">
        <v>657</v>
      </c>
      <c r="D110" s="132" t="s">
        <v>663</v>
      </c>
    </row>
    <row r="111" spans="2:4" x14ac:dyDescent="0.2">
      <c r="B111" s="131" t="s">
        <v>724</v>
      </c>
      <c r="C111" s="1" t="s">
        <v>657</v>
      </c>
      <c r="D111" s="132" t="s">
        <v>663</v>
      </c>
    </row>
    <row r="112" spans="2:4" x14ac:dyDescent="0.2">
      <c r="B112" s="131" t="s">
        <v>729</v>
      </c>
      <c r="C112" s="1" t="s">
        <v>657</v>
      </c>
      <c r="D112" s="132" t="s">
        <v>663</v>
      </c>
    </row>
    <row r="113" spans="2:4" x14ac:dyDescent="0.2">
      <c r="B113" s="131" t="s">
        <v>757</v>
      </c>
      <c r="C113" s="1" t="s">
        <v>657</v>
      </c>
      <c r="D113" s="132" t="s">
        <v>663</v>
      </c>
    </row>
    <row r="114" spans="2:4" x14ac:dyDescent="0.2">
      <c r="B114" s="131" t="s">
        <v>764</v>
      </c>
      <c r="C114" s="1" t="s">
        <v>657</v>
      </c>
      <c r="D114" s="132" t="s">
        <v>663</v>
      </c>
    </row>
    <row r="115" spans="2:4" x14ac:dyDescent="0.2">
      <c r="B115" s="131" t="s">
        <v>782</v>
      </c>
      <c r="C115" s="1" t="s">
        <v>655</v>
      </c>
      <c r="D115" s="132" t="s">
        <v>663</v>
      </c>
    </row>
    <row r="116" spans="2:4" x14ac:dyDescent="0.2">
      <c r="B116" s="131" t="s">
        <v>801</v>
      </c>
      <c r="C116" s="1" t="s">
        <v>647</v>
      </c>
      <c r="D116" s="132" t="s">
        <v>664</v>
      </c>
    </row>
    <row r="117" spans="2:4" x14ac:dyDescent="0.2">
      <c r="B117" s="131" t="s">
        <v>831</v>
      </c>
      <c r="C117" s="1" t="s">
        <v>657</v>
      </c>
      <c r="D117" s="132" t="s">
        <v>663</v>
      </c>
    </row>
    <row r="118" spans="2:4" x14ac:dyDescent="0.2">
      <c r="B118" s="131" t="s">
        <v>837</v>
      </c>
      <c r="C118" s="1" t="s">
        <v>647</v>
      </c>
      <c r="D118" s="132" t="s">
        <v>664</v>
      </c>
    </row>
    <row r="119" spans="2:4" x14ac:dyDescent="0.2">
      <c r="B119" s="131" t="s">
        <v>843</v>
      </c>
      <c r="C119" s="1" t="s">
        <v>856</v>
      </c>
      <c r="D119" s="132" t="s">
        <v>663</v>
      </c>
    </row>
    <row r="120" spans="2:4" x14ac:dyDescent="0.2">
      <c r="B120" s="131" t="s">
        <v>846</v>
      </c>
      <c r="C120" s="1" t="s">
        <v>647</v>
      </c>
      <c r="D120" s="132" t="s">
        <v>664</v>
      </c>
    </row>
    <row r="121" spans="2:4" x14ac:dyDescent="0.2">
      <c r="B121" s="131" t="s">
        <v>909</v>
      </c>
      <c r="C121" s="1" t="s">
        <v>657</v>
      </c>
      <c r="D121" s="132" t="s">
        <v>663</v>
      </c>
    </row>
    <row r="122" spans="2:4" x14ac:dyDescent="0.2">
      <c r="B122" s="131" t="s">
        <v>615</v>
      </c>
      <c r="C122" s="1" t="s">
        <v>657</v>
      </c>
      <c r="D122" s="132" t="s">
        <v>663</v>
      </c>
    </row>
    <row r="123" spans="2:4" x14ac:dyDescent="0.2">
      <c r="B123" s="131" t="s">
        <v>910</v>
      </c>
      <c r="C123" s="1" t="s">
        <v>655</v>
      </c>
      <c r="D123" s="132" t="s">
        <v>663</v>
      </c>
    </row>
    <row r="124" spans="2:4" x14ac:dyDescent="0.2">
      <c r="B124" s="131" t="s">
        <v>912</v>
      </c>
      <c r="C124" s="1" t="s">
        <v>657</v>
      </c>
      <c r="D124" s="132" t="s">
        <v>663</v>
      </c>
    </row>
    <row r="125" spans="2:4" x14ac:dyDescent="0.2">
      <c r="B125" s="131" t="s">
        <v>911</v>
      </c>
      <c r="C125" s="1" t="s">
        <v>657</v>
      </c>
      <c r="D125" s="132" t="s">
        <v>663</v>
      </c>
    </row>
    <row r="126" spans="2:4" x14ac:dyDescent="0.2">
      <c r="B126" s="135" t="s">
        <v>1129</v>
      </c>
      <c r="C126" s="136" t="s">
        <v>655</v>
      </c>
      <c r="D126" s="137" t="s">
        <v>663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7"/>
  <sheetViews>
    <sheetView showGridLines="0" zoomScale="70" zoomScaleNormal="70" workbookViewId="0">
      <selection activeCell="N39" sqref="N39"/>
    </sheetView>
  </sheetViews>
  <sheetFormatPr baseColWidth="10" defaultColWidth="9.1640625" defaultRowHeight="15" x14ac:dyDescent="0.2"/>
  <cols>
    <col min="1" max="1" width="9.1640625" customWidth="1"/>
    <col min="6" max="6" width="8.83203125" customWidth="1"/>
    <col min="20" max="20" width="6.83203125" customWidth="1"/>
    <col min="22" max="22" width="24.5" customWidth="1"/>
  </cols>
  <sheetData>
    <row r="1" spans="1:22" x14ac:dyDescent="0.2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</row>
    <row r="2" spans="1:22" x14ac:dyDescent="0.2">
      <c r="A2" s="156"/>
      <c r="V2" s="12" t="str">
        <f>'СВОД РОССИЯ'!A1</f>
        <v>РЕГИСТРАЦИИ 6M'23</v>
      </c>
    </row>
    <row r="3" spans="1:22" x14ac:dyDescent="0.2">
      <c r="A3" s="156"/>
    </row>
    <row r="4" spans="1:22" x14ac:dyDescent="0.2">
      <c r="A4" s="156"/>
    </row>
    <row r="5" spans="1:22" x14ac:dyDescent="0.2">
      <c r="A5" s="156"/>
    </row>
    <row r="6" spans="1:22" x14ac:dyDescent="0.2">
      <c r="A6" s="156"/>
    </row>
    <row r="7" spans="1:22" x14ac:dyDescent="0.2">
      <c r="A7" s="156"/>
    </row>
    <row r="8" spans="1:22" x14ac:dyDescent="0.2">
      <c r="A8" s="156"/>
    </row>
    <row r="9" spans="1:22" x14ac:dyDescent="0.2">
      <c r="A9" s="156"/>
    </row>
    <row r="10" spans="1:22" x14ac:dyDescent="0.2">
      <c r="A10" s="156"/>
    </row>
    <row r="11" spans="1:22" x14ac:dyDescent="0.2">
      <c r="A11" s="156"/>
    </row>
    <row r="12" spans="1:22" x14ac:dyDescent="0.2">
      <c r="A12" s="156"/>
    </row>
    <row r="13" spans="1:22" x14ac:dyDescent="0.2">
      <c r="A13" s="156"/>
    </row>
    <row r="14" spans="1:22" x14ac:dyDescent="0.2">
      <c r="A14" s="156"/>
    </row>
    <row r="15" spans="1:22" x14ac:dyDescent="0.2">
      <c r="A15" s="156"/>
      <c r="E15" s="158">
        <f>IF(E22&gt;E23,1,0)</f>
        <v>1</v>
      </c>
      <c r="F15" s="157">
        <f>IFERROR(E22/E23-1," ")</f>
        <v>0.12527201712336633</v>
      </c>
      <c r="G15" s="157"/>
    </row>
    <row r="16" spans="1:22" x14ac:dyDescent="0.2">
      <c r="A16" s="156"/>
      <c r="E16" s="158"/>
      <c r="F16" s="157"/>
      <c r="G16" s="157"/>
    </row>
    <row r="17" spans="1:7" x14ac:dyDescent="0.2">
      <c r="A17" s="156"/>
      <c r="E17" s="158"/>
      <c r="F17" s="157"/>
      <c r="G17" s="157"/>
    </row>
    <row r="18" spans="1:7" x14ac:dyDescent="0.2">
      <c r="A18" s="156"/>
      <c r="E18" s="158"/>
      <c r="F18" s="157"/>
      <c r="G18" s="157"/>
    </row>
    <row r="19" spans="1:7" x14ac:dyDescent="0.2">
      <c r="A19" s="156"/>
    </row>
    <row r="20" spans="1:7" x14ac:dyDescent="0.2">
      <c r="A20" s="156"/>
    </row>
    <row r="21" spans="1:7" x14ac:dyDescent="0.2">
      <c r="A21" s="156"/>
    </row>
    <row r="22" spans="1:7" ht="15" customHeight="1" x14ac:dyDescent="0.2">
      <c r="A22" s="156"/>
      <c r="E22" s="24">
        <f>'СВОД РОССИЯ'!$J$9</f>
        <v>441083</v>
      </c>
    </row>
    <row r="23" spans="1:7" ht="15" customHeight="1" x14ac:dyDescent="0.2">
      <c r="A23" s="156"/>
      <c r="E23" s="24">
        <f>'СВОД РОССИЯ'!$I$9</f>
        <v>391979</v>
      </c>
    </row>
    <row r="24" spans="1:7" ht="15" customHeight="1" x14ac:dyDescent="0.2">
      <c r="A24" s="156"/>
    </row>
    <row r="25" spans="1:7" x14ac:dyDescent="0.2">
      <c r="A25" s="156"/>
    </row>
    <row r="26" spans="1:7" x14ac:dyDescent="0.2">
      <c r="A26" s="156"/>
    </row>
    <row r="27" spans="1:7" x14ac:dyDescent="0.2">
      <c r="A27" s="156"/>
    </row>
    <row r="28" spans="1:7" x14ac:dyDescent="0.2">
      <c r="A28" s="156"/>
    </row>
    <row r="29" spans="1:7" x14ac:dyDescent="0.2">
      <c r="A29" s="156"/>
    </row>
    <row r="30" spans="1:7" x14ac:dyDescent="0.2">
      <c r="A30" s="156"/>
    </row>
    <row r="31" spans="1:7" x14ac:dyDescent="0.2">
      <c r="A31" s="156"/>
    </row>
    <row r="32" spans="1:7" x14ac:dyDescent="0.2">
      <c r="A32" s="156"/>
    </row>
    <row r="33" spans="1:1" x14ac:dyDescent="0.2">
      <c r="A33" s="156"/>
    </row>
    <row r="34" spans="1:1" x14ac:dyDescent="0.2">
      <c r="A34" s="156"/>
    </row>
    <row r="35" spans="1:1" x14ac:dyDescent="0.2">
      <c r="A35" s="156"/>
    </row>
    <row r="36" spans="1:1" x14ac:dyDescent="0.2">
      <c r="A36" s="156"/>
    </row>
    <row r="37" spans="1:1" x14ac:dyDescent="0.2">
      <c r="A37" s="9"/>
    </row>
  </sheetData>
  <mergeCells count="4">
    <mergeCell ref="A1:T1"/>
    <mergeCell ref="A2:A36"/>
    <mergeCell ref="F15:G18"/>
    <mergeCell ref="E15:E18"/>
  </mergeCells>
  <conditionalFormatting sqref="F15">
    <cfRule type="cellIs" dxfId="153" priority="1" operator="lessThan">
      <formula>0</formula>
    </cfRule>
    <cfRule type="cellIs" dxfId="152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BBB4D81B-335B-4BB9-89C6-4568FD3416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0"/>
              <x14:cfIcon iconSet="3Arrows" iconId="2"/>
            </x14:iconSet>
          </x14:cfRule>
          <xm:sqref>E15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J112"/>
  <sheetViews>
    <sheetView zoomScale="70" zoomScaleNormal="70" workbookViewId="0">
      <pane xSplit="1" ySplit="3" topLeftCell="B91" activePane="bottomRight" state="frozen"/>
      <selection pane="topRight" activeCell="B1" sqref="B1"/>
      <selection pane="bottomLeft" activeCell="A4" sqref="A4"/>
      <selection pane="bottomRight" activeCell="G112" sqref="G112"/>
    </sheetView>
  </sheetViews>
  <sheetFormatPr baseColWidth="10" defaultColWidth="8.83203125" defaultRowHeight="15" x14ac:dyDescent="0.2"/>
  <cols>
    <col min="1" max="1" width="17" bestFit="1" customWidth="1"/>
    <col min="2" max="2" width="29.5" bestFit="1" customWidth="1"/>
    <col min="3" max="3" width="28.83203125" bestFit="1" customWidth="1"/>
    <col min="4" max="4" width="20" customWidth="1"/>
    <col min="5" max="5" width="18.83203125" customWidth="1"/>
    <col min="7" max="7" width="19.5" customWidth="1"/>
    <col min="8" max="8" width="22.83203125" customWidth="1"/>
    <col min="9" max="9" width="8.5" customWidth="1"/>
    <col min="10" max="10" width="16.83203125" customWidth="1"/>
  </cols>
  <sheetData>
    <row r="3" spans="1:10" x14ac:dyDescent="0.2">
      <c r="A3" s="4" t="s">
        <v>651</v>
      </c>
      <c r="B3" t="s">
        <v>1367</v>
      </c>
      <c r="C3" t="s">
        <v>1368</v>
      </c>
      <c r="D3" s="145" t="s">
        <v>1369</v>
      </c>
      <c r="E3" s="145" t="s">
        <v>1370</v>
      </c>
      <c r="G3" t="s">
        <v>903</v>
      </c>
      <c r="H3" t="s">
        <v>1372</v>
      </c>
      <c r="I3" t="s">
        <v>1373</v>
      </c>
      <c r="J3" t="s">
        <v>1374</v>
      </c>
    </row>
    <row r="4" spans="1:10" x14ac:dyDescent="0.2">
      <c r="A4" s="5" t="s">
        <v>98</v>
      </c>
      <c r="B4" s="7">
        <v>129900452850</v>
      </c>
      <c r="C4" s="7">
        <v>47469</v>
      </c>
      <c r="D4" s="7">
        <f>B4/C4</f>
        <v>2736532.3232004046</v>
      </c>
      <c r="E4" s="106">
        <f>B4/VLOOKUP("Общий итог",A:B,2,0)</f>
        <v>0.12842593641233963</v>
      </c>
      <c r="G4" t="str">
        <f>A4</f>
        <v>CHERY</v>
      </c>
      <c r="H4" s="7">
        <f>B4/1000000</f>
        <v>129900.45285</v>
      </c>
      <c r="I4" s="147">
        <f>E4</f>
        <v>0.12842593641233963</v>
      </c>
      <c r="J4" s="148">
        <f>D4/1000000</f>
        <v>2.7365323232004046</v>
      </c>
    </row>
    <row r="5" spans="1:10" x14ac:dyDescent="0.2">
      <c r="A5" s="5" t="s">
        <v>343</v>
      </c>
      <c r="B5" s="7">
        <v>110275949952</v>
      </c>
      <c r="C5" s="7">
        <v>134882</v>
      </c>
      <c r="D5" s="7">
        <f t="shared" ref="D5:D68" si="0">B5/C5</f>
        <v>817573.5083406237</v>
      </c>
      <c r="E5" s="106">
        <f t="shared" ref="E5:E68" si="1">B5/VLOOKUP("Общий итог",A:B,2,0)</f>
        <v>0.10902419372393972</v>
      </c>
      <c r="G5" t="str">
        <f t="shared" ref="G5:G33" si="2">A5</f>
        <v>LADA</v>
      </c>
      <c r="H5" s="7">
        <f t="shared" ref="H5:H33" si="3">B5/1000000</f>
        <v>110275.949952</v>
      </c>
      <c r="I5" s="147">
        <f t="shared" ref="I5:I33" si="4">E5</f>
        <v>0.10902419372393972</v>
      </c>
      <c r="J5" s="148">
        <f t="shared" ref="J5:J33" si="5">D5/1000000</f>
        <v>0.8175735083406237</v>
      </c>
    </row>
    <row r="6" spans="1:10" x14ac:dyDescent="0.2">
      <c r="A6" s="5" t="s">
        <v>216</v>
      </c>
      <c r="B6" s="7">
        <v>97520063406</v>
      </c>
      <c r="C6" s="7">
        <v>33091</v>
      </c>
      <c r="D6" s="7">
        <f t="shared" si="0"/>
        <v>2947026.7869209149</v>
      </c>
      <c r="E6" s="106">
        <f t="shared" si="1"/>
        <v>9.6413100856301462E-2</v>
      </c>
      <c r="G6" t="str">
        <f t="shared" si="2"/>
        <v>GEELY</v>
      </c>
      <c r="H6" s="7">
        <f t="shared" si="3"/>
        <v>97520.063406000001</v>
      </c>
      <c r="I6" s="147">
        <f t="shared" si="4"/>
        <v>9.6413100856301462E-2</v>
      </c>
      <c r="J6" s="148">
        <f t="shared" si="5"/>
        <v>2.9470267869209148</v>
      </c>
    </row>
    <row r="7" spans="1:10" x14ac:dyDescent="0.2">
      <c r="A7" s="5" t="s">
        <v>241</v>
      </c>
      <c r="B7" s="7">
        <v>94275885672</v>
      </c>
      <c r="C7" s="7">
        <v>38636</v>
      </c>
      <c r="D7" s="7">
        <f t="shared" si="0"/>
        <v>2440104.7124961177</v>
      </c>
      <c r="E7" s="106">
        <f t="shared" si="1"/>
        <v>9.3205748193273305E-2</v>
      </c>
      <c r="G7" t="str">
        <f t="shared" si="2"/>
        <v>HAVAL</v>
      </c>
      <c r="H7" s="7">
        <f t="shared" si="3"/>
        <v>94275.885672000004</v>
      </c>
      <c r="I7" s="147">
        <f t="shared" si="4"/>
        <v>9.3205748193273305E-2</v>
      </c>
      <c r="J7" s="148">
        <f t="shared" si="5"/>
        <v>2.4401047124961175</v>
      </c>
    </row>
    <row r="8" spans="1:10" x14ac:dyDescent="0.2">
      <c r="A8" s="5" t="s">
        <v>174</v>
      </c>
      <c r="B8" s="7">
        <v>67906180230</v>
      </c>
      <c r="C8" s="7">
        <v>16587</v>
      </c>
      <c r="D8" s="7">
        <f t="shared" si="0"/>
        <v>4093939.8462651474</v>
      </c>
      <c r="E8" s="106">
        <f t="shared" si="1"/>
        <v>6.7135368606398613E-2</v>
      </c>
      <c r="G8" t="str">
        <f t="shared" si="2"/>
        <v>EXEED</v>
      </c>
      <c r="H8" s="7">
        <f t="shared" si="3"/>
        <v>67906.180229999998</v>
      </c>
      <c r="I8" s="147">
        <f t="shared" si="4"/>
        <v>6.7135368606398613E-2</v>
      </c>
      <c r="J8" s="148">
        <f t="shared" si="5"/>
        <v>4.0939398462651475</v>
      </c>
    </row>
    <row r="9" spans="1:10" x14ac:dyDescent="0.2">
      <c r="A9" s="5" t="s">
        <v>411</v>
      </c>
      <c r="B9" s="7">
        <v>62970699477</v>
      </c>
      <c r="C9" s="7">
        <v>3128</v>
      </c>
      <c r="D9" s="7">
        <f t="shared" si="0"/>
        <v>20131297.786764707</v>
      </c>
      <c r="E9" s="106">
        <f t="shared" si="1"/>
        <v>6.2255911118432636E-2</v>
      </c>
      <c r="G9" t="str">
        <f t="shared" si="2"/>
        <v>MERCEDES</v>
      </c>
      <c r="H9" s="7">
        <f t="shared" si="3"/>
        <v>62970.699477000002</v>
      </c>
      <c r="I9" s="147">
        <f t="shared" si="4"/>
        <v>6.2255911118432636E-2</v>
      </c>
      <c r="J9" s="148">
        <f t="shared" si="5"/>
        <v>20.131297786764708</v>
      </c>
    </row>
    <row r="10" spans="1:10" x14ac:dyDescent="0.2">
      <c r="A10" s="5" t="s">
        <v>331</v>
      </c>
      <c r="B10" s="7">
        <v>54664775108</v>
      </c>
      <c r="C10" s="7">
        <v>19009</v>
      </c>
      <c r="D10" s="7">
        <f t="shared" si="0"/>
        <v>2875731.2382555632</v>
      </c>
      <c r="E10" s="106">
        <f t="shared" si="1"/>
        <v>5.4044268345403643E-2</v>
      </c>
      <c r="G10" t="str">
        <f t="shared" si="2"/>
        <v>KIA</v>
      </c>
      <c r="H10" s="7">
        <f t="shared" si="3"/>
        <v>54664.775108000002</v>
      </c>
      <c r="I10" s="147">
        <f t="shared" si="4"/>
        <v>5.4044268345403643E-2</v>
      </c>
      <c r="J10" s="148">
        <f t="shared" si="5"/>
        <v>2.8757312382555633</v>
      </c>
    </row>
    <row r="11" spans="1:10" x14ac:dyDescent="0.2">
      <c r="A11" s="5" t="s">
        <v>280</v>
      </c>
      <c r="B11" s="7">
        <v>54611447843</v>
      </c>
      <c r="C11" s="7">
        <v>16311</v>
      </c>
      <c r="D11" s="7">
        <f t="shared" si="0"/>
        <v>3348136.0948439701</v>
      </c>
      <c r="E11" s="106">
        <f t="shared" si="1"/>
        <v>5.3991546404920168E-2</v>
      </c>
      <c r="G11" t="str">
        <f t="shared" si="2"/>
        <v>HYUNDAI</v>
      </c>
      <c r="H11" s="7">
        <f t="shared" si="3"/>
        <v>54611.447843000002</v>
      </c>
      <c r="I11" s="147">
        <f t="shared" si="4"/>
        <v>5.3991546404920168E-2</v>
      </c>
      <c r="J11" s="148">
        <f t="shared" si="5"/>
        <v>3.3481360948439702</v>
      </c>
    </row>
    <row r="12" spans="1:10" x14ac:dyDescent="0.2">
      <c r="A12" s="5" t="s">
        <v>579</v>
      </c>
      <c r="B12" s="7">
        <v>41696158045</v>
      </c>
      <c r="C12" s="7">
        <v>9722</v>
      </c>
      <c r="D12" s="7">
        <f t="shared" si="0"/>
        <v>4288845.7153877802</v>
      </c>
      <c r="E12" s="106">
        <f t="shared" si="1"/>
        <v>4.1222859691716872E-2</v>
      </c>
      <c r="G12" t="str">
        <f t="shared" si="2"/>
        <v>TOYOTA</v>
      </c>
      <c r="H12" s="7">
        <f t="shared" si="3"/>
        <v>41696.158044999996</v>
      </c>
      <c r="I12" s="147">
        <f t="shared" si="4"/>
        <v>4.1222859691716872E-2</v>
      </c>
      <c r="J12" s="148">
        <f t="shared" si="5"/>
        <v>4.2888457153877804</v>
      </c>
    </row>
    <row r="13" spans="1:10" x14ac:dyDescent="0.2">
      <c r="A13" s="5" t="s">
        <v>475</v>
      </c>
      <c r="B13" s="7">
        <v>35392502600</v>
      </c>
      <c r="C13" s="7">
        <v>13824</v>
      </c>
      <c r="D13" s="7">
        <f t="shared" si="0"/>
        <v>2560221.5422453703</v>
      </c>
      <c r="E13" s="106">
        <f t="shared" si="1"/>
        <v>3.4990757835384745E-2</v>
      </c>
      <c r="G13" t="str">
        <f t="shared" si="2"/>
        <v>OMODA</v>
      </c>
      <c r="H13" s="7">
        <f t="shared" si="3"/>
        <v>35392.5026</v>
      </c>
      <c r="I13" s="147">
        <f t="shared" si="4"/>
        <v>3.4990757835384745E-2</v>
      </c>
      <c r="J13" s="148">
        <f t="shared" si="5"/>
        <v>2.5602215422453702</v>
      </c>
    </row>
    <row r="14" spans="1:10" x14ac:dyDescent="0.2">
      <c r="A14" s="5" t="s">
        <v>38</v>
      </c>
      <c r="B14" s="7">
        <v>32427480053</v>
      </c>
      <c r="C14" s="7">
        <v>3944</v>
      </c>
      <c r="D14" s="7">
        <f t="shared" si="0"/>
        <v>8221977.7010649089</v>
      </c>
      <c r="E14" s="106">
        <f t="shared" si="1"/>
        <v>3.2059391633591131E-2</v>
      </c>
      <c r="G14" t="str">
        <f t="shared" si="2"/>
        <v>BMW</v>
      </c>
      <c r="H14" s="7">
        <f t="shared" si="3"/>
        <v>32427.480052999999</v>
      </c>
      <c r="I14" s="147">
        <f t="shared" si="4"/>
        <v>3.2059391633591131E-2</v>
      </c>
      <c r="J14" s="148">
        <f t="shared" si="5"/>
        <v>8.2219777010649082</v>
      </c>
    </row>
    <row r="15" spans="1:10" x14ac:dyDescent="0.2">
      <c r="A15" s="5" t="s">
        <v>86</v>
      </c>
      <c r="B15" s="7">
        <v>23162570987</v>
      </c>
      <c r="C15" s="7">
        <v>8788</v>
      </c>
      <c r="D15" s="7">
        <f t="shared" si="0"/>
        <v>2635704.4819071461</v>
      </c>
      <c r="E15" s="106">
        <f t="shared" si="1"/>
        <v>2.2899649719910615E-2</v>
      </c>
      <c r="G15" t="str">
        <f t="shared" si="2"/>
        <v>CHANGAN</v>
      </c>
      <c r="H15" s="7">
        <f t="shared" si="3"/>
        <v>23162.570986999999</v>
      </c>
      <c r="I15" s="147">
        <f t="shared" si="4"/>
        <v>2.2899649719910615E-2</v>
      </c>
      <c r="J15" s="148">
        <f t="shared" si="5"/>
        <v>2.6357044819071462</v>
      </c>
    </row>
    <row r="16" spans="1:10" x14ac:dyDescent="0.2">
      <c r="A16" s="5" t="s">
        <v>21</v>
      </c>
      <c r="B16" s="7">
        <v>14883230663</v>
      </c>
      <c r="C16" s="7">
        <v>1543</v>
      </c>
      <c r="D16" s="7">
        <f t="shared" si="0"/>
        <v>9645645.2773817237</v>
      </c>
      <c r="E16" s="106">
        <f t="shared" si="1"/>
        <v>1.4714289233031117E-2</v>
      </c>
      <c r="G16" t="str">
        <f t="shared" si="2"/>
        <v>AUDI</v>
      </c>
      <c r="H16" s="7">
        <f t="shared" si="3"/>
        <v>14883.230663</v>
      </c>
      <c r="I16" s="147">
        <f t="shared" si="4"/>
        <v>1.4714289233031117E-2</v>
      </c>
      <c r="J16" s="148">
        <f t="shared" si="5"/>
        <v>9.6456452773817229</v>
      </c>
    </row>
    <row r="17" spans="1:10" x14ac:dyDescent="0.2">
      <c r="A17" s="5" t="s">
        <v>369</v>
      </c>
      <c r="B17" s="7">
        <v>14374680612</v>
      </c>
      <c r="C17" s="7">
        <v>2147</v>
      </c>
      <c r="D17" s="7">
        <f t="shared" si="0"/>
        <v>6695240.1546343733</v>
      </c>
      <c r="E17" s="106">
        <f t="shared" si="1"/>
        <v>1.4211511797854392E-2</v>
      </c>
      <c r="G17" t="str">
        <f t="shared" si="2"/>
        <v>LEXUS</v>
      </c>
      <c r="H17" s="7">
        <f t="shared" si="3"/>
        <v>14374.680612</v>
      </c>
      <c r="I17" s="147">
        <f t="shared" si="4"/>
        <v>1.4211511797854392E-2</v>
      </c>
      <c r="J17" s="148">
        <f t="shared" si="5"/>
        <v>6.6952401546343729</v>
      </c>
    </row>
    <row r="18" spans="1:10" x14ac:dyDescent="0.2">
      <c r="A18" s="5" t="s">
        <v>614</v>
      </c>
      <c r="B18" s="7">
        <v>14212429342</v>
      </c>
      <c r="C18" s="7">
        <v>4581</v>
      </c>
      <c r="D18" s="7">
        <f t="shared" si="0"/>
        <v>3102473.1154769701</v>
      </c>
      <c r="E18" s="106">
        <f t="shared" si="1"/>
        <v>1.4051102262501171E-2</v>
      </c>
      <c r="G18" t="str">
        <f t="shared" si="2"/>
        <v>VOLKSWAGEN</v>
      </c>
      <c r="H18" s="7">
        <f t="shared" si="3"/>
        <v>14212.429341999999</v>
      </c>
      <c r="I18" s="147">
        <f t="shared" si="4"/>
        <v>1.4051102262501171E-2</v>
      </c>
      <c r="J18" s="148">
        <f t="shared" si="5"/>
        <v>3.10247311547697</v>
      </c>
    </row>
    <row r="19" spans="1:10" x14ac:dyDescent="0.2">
      <c r="A19" s="5" t="s">
        <v>493</v>
      </c>
      <c r="B19" s="7">
        <v>12277635085</v>
      </c>
      <c r="C19" s="7">
        <v>893</v>
      </c>
      <c r="D19" s="7">
        <f t="shared" si="0"/>
        <v>13748751.494960805</v>
      </c>
      <c r="E19" s="106">
        <f t="shared" si="1"/>
        <v>1.2138270099341843E-2</v>
      </c>
      <c r="G19" t="str">
        <f t="shared" si="2"/>
        <v>PORSCHE</v>
      </c>
      <c r="H19" s="7">
        <f t="shared" si="3"/>
        <v>12277.635085</v>
      </c>
      <c r="I19" s="147">
        <f t="shared" si="4"/>
        <v>1.2138270099341843E-2</v>
      </c>
      <c r="J19" s="148">
        <f t="shared" si="5"/>
        <v>13.748751494960805</v>
      </c>
    </row>
    <row r="20" spans="1:10" x14ac:dyDescent="0.2">
      <c r="A20" s="5" t="s">
        <v>359</v>
      </c>
      <c r="B20" s="7">
        <v>11735710589</v>
      </c>
      <c r="C20" s="7">
        <v>936</v>
      </c>
      <c r="D20" s="7">
        <f t="shared" si="0"/>
        <v>12538152.338675214</v>
      </c>
      <c r="E20" s="106">
        <f t="shared" si="1"/>
        <v>1.1602497056703177E-2</v>
      </c>
      <c r="G20" t="str">
        <f t="shared" si="2"/>
        <v>LANDROVER</v>
      </c>
      <c r="H20" s="7">
        <f t="shared" si="3"/>
        <v>11735.710589</v>
      </c>
      <c r="I20" s="147">
        <f t="shared" si="4"/>
        <v>1.1602497056703177E-2</v>
      </c>
      <c r="J20" s="148">
        <f t="shared" si="5"/>
        <v>12.538152338675214</v>
      </c>
    </row>
    <row r="21" spans="1:10" x14ac:dyDescent="0.2">
      <c r="A21" s="5" t="s">
        <v>439</v>
      </c>
      <c r="B21" s="7">
        <v>11619620661</v>
      </c>
      <c r="C21" s="7">
        <v>3497</v>
      </c>
      <c r="D21" s="7">
        <f t="shared" si="0"/>
        <v>3322739.6800114382</v>
      </c>
      <c r="E21" s="106">
        <f t="shared" si="1"/>
        <v>1.1487724880129958E-2</v>
      </c>
      <c r="G21" t="str">
        <f t="shared" si="2"/>
        <v>MITSUBISHI</v>
      </c>
      <c r="H21" s="7">
        <f t="shared" si="3"/>
        <v>11619.620661000001</v>
      </c>
      <c r="I21" s="147">
        <f t="shared" si="4"/>
        <v>1.1487724880129958E-2</v>
      </c>
      <c r="J21" s="148">
        <f t="shared" si="5"/>
        <v>3.3227396800114382</v>
      </c>
    </row>
    <row r="22" spans="1:10" x14ac:dyDescent="0.2">
      <c r="A22" s="5" t="s">
        <v>571</v>
      </c>
      <c r="B22" s="7">
        <v>10485294000</v>
      </c>
      <c r="C22" s="7">
        <v>2503</v>
      </c>
      <c r="D22" s="7">
        <f t="shared" si="0"/>
        <v>4189090.6911705951</v>
      </c>
      <c r="E22" s="106">
        <f t="shared" si="1"/>
        <v>1.036627410424525E-2</v>
      </c>
      <c r="G22" t="str">
        <f t="shared" si="2"/>
        <v>TANK</v>
      </c>
      <c r="H22" s="7">
        <f t="shared" si="3"/>
        <v>10485.294</v>
      </c>
      <c r="I22" s="147">
        <f t="shared" si="4"/>
        <v>1.036627410424525E-2</v>
      </c>
      <c r="J22" s="148">
        <f t="shared" si="5"/>
        <v>4.1890906911705947</v>
      </c>
    </row>
    <row r="23" spans="1:10" x14ac:dyDescent="0.2">
      <c r="A23" s="5" t="s">
        <v>393</v>
      </c>
      <c r="B23" s="7">
        <v>9204306634</v>
      </c>
      <c r="C23" s="7">
        <v>2866</v>
      </c>
      <c r="D23" s="7">
        <f t="shared" si="0"/>
        <v>3211551.5122121423</v>
      </c>
      <c r="E23" s="106">
        <f t="shared" si="1"/>
        <v>9.0998273875360063E-3</v>
      </c>
      <c r="G23" t="str">
        <f t="shared" si="2"/>
        <v>MAZDA</v>
      </c>
      <c r="H23" s="7">
        <f t="shared" si="3"/>
        <v>9204.3066340000005</v>
      </c>
      <c r="I23" s="147">
        <f t="shared" si="4"/>
        <v>9.0998273875360063E-3</v>
      </c>
      <c r="J23" s="148">
        <f t="shared" si="5"/>
        <v>3.2115515122121425</v>
      </c>
    </row>
    <row r="24" spans="1:10" x14ac:dyDescent="0.2">
      <c r="A24" s="5" t="s">
        <v>626</v>
      </c>
      <c r="B24" s="7">
        <v>8185315955</v>
      </c>
      <c r="C24" s="7">
        <v>1088</v>
      </c>
      <c r="D24" s="7">
        <f t="shared" si="0"/>
        <v>7523268.3409926472</v>
      </c>
      <c r="E24" s="106">
        <f t="shared" si="1"/>
        <v>8.0924034003607322E-3</v>
      </c>
      <c r="G24" t="str">
        <f t="shared" si="2"/>
        <v>VOYAH</v>
      </c>
      <c r="H24" s="7">
        <f t="shared" si="3"/>
        <v>8185.315955</v>
      </c>
      <c r="I24" s="147">
        <f t="shared" si="4"/>
        <v>8.0924034003607322E-3</v>
      </c>
      <c r="J24" s="148">
        <f t="shared" si="5"/>
        <v>7.5232683409926473</v>
      </c>
    </row>
    <row r="25" spans="1:10" x14ac:dyDescent="0.2">
      <c r="A25" s="5" t="s">
        <v>302</v>
      </c>
      <c r="B25" s="7">
        <v>8031969984</v>
      </c>
      <c r="C25" s="7">
        <v>3946</v>
      </c>
      <c r="D25" s="7">
        <f t="shared" si="0"/>
        <v>2035471.3593512417</v>
      </c>
      <c r="E25" s="106">
        <f t="shared" si="1"/>
        <v>7.9407980788344448E-3</v>
      </c>
      <c r="G25" t="str">
        <f t="shared" si="2"/>
        <v>JAC</v>
      </c>
      <c r="H25" s="7">
        <f t="shared" si="3"/>
        <v>8031.9699840000003</v>
      </c>
      <c r="I25" s="147">
        <f t="shared" si="4"/>
        <v>7.9407980788344448E-3</v>
      </c>
      <c r="J25" s="148">
        <f t="shared" si="5"/>
        <v>2.0354713593512419</v>
      </c>
    </row>
    <row r="26" spans="1:10" x14ac:dyDescent="0.2">
      <c r="A26" s="5" t="s">
        <v>908</v>
      </c>
      <c r="B26" s="7">
        <v>7046800000</v>
      </c>
      <c r="C26" s="7">
        <v>3405</v>
      </c>
      <c r="D26" s="7">
        <f t="shared" si="0"/>
        <v>2069544.7870778267</v>
      </c>
      <c r="E26" s="106">
        <f t="shared" si="1"/>
        <v>6.9668108836810324E-3</v>
      </c>
      <c r="G26" t="str">
        <f t="shared" si="2"/>
        <v>МОСКВИЧ</v>
      </c>
      <c r="H26" s="7">
        <f t="shared" si="3"/>
        <v>7046.8</v>
      </c>
      <c r="I26" s="147">
        <f t="shared" si="4"/>
        <v>6.9668108836810324E-3</v>
      </c>
      <c r="J26" s="148">
        <f t="shared" si="5"/>
        <v>2.0695447870778265</v>
      </c>
    </row>
    <row r="27" spans="1:10" x14ac:dyDescent="0.2">
      <c r="A27" s="5" t="s">
        <v>610</v>
      </c>
      <c r="B27" s="7">
        <v>6437825404</v>
      </c>
      <c r="C27" s="7">
        <v>3397</v>
      </c>
      <c r="D27" s="7">
        <f t="shared" si="0"/>
        <v>1895150.2513982926</v>
      </c>
      <c r="E27" s="106">
        <f t="shared" si="1"/>
        <v>6.364748835191213E-3</v>
      </c>
      <c r="G27" t="str">
        <f t="shared" si="2"/>
        <v>UAZ</v>
      </c>
      <c r="H27" s="7">
        <f t="shared" si="3"/>
        <v>6437.8254040000002</v>
      </c>
      <c r="I27" s="147">
        <f t="shared" si="4"/>
        <v>6.364748835191213E-3</v>
      </c>
      <c r="J27" s="148">
        <f t="shared" si="5"/>
        <v>1.8951502513982925</v>
      </c>
    </row>
    <row r="28" spans="1:10" x14ac:dyDescent="0.2">
      <c r="A28" s="5" t="s">
        <v>114</v>
      </c>
      <c r="B28" s="7">
        <v>5928431615</v>
      </c>
      <c r="C28" s="7">
        <v>2086</v>
      </c>
      <c r="D28" s="7">
        <f t="shared" si="0"/>
        <v>2842009.40316395</v>
      </c>
      <c r="E28" s="106">
        <f t="shared" si="1"/>
        <v>5.8611372393910319E-3</v>
      </c>
      <c r="G28" t="str">
        <f t="shared" si="2"/>
        <v>CHEVROLET</v>
      </c>
      <c r="H28" s="7">
        <f t="shared" si="3"/>
        <v>5928.4316150000004</v>
      </c>
      <c r="I28" s="147">
        <f t="shared" si="4"/>
        <v>5.8611372393910319E-3</v>
      </c>
      <c r="J28" s="148">
        <f t="shared" si="5"/>
        <v>2.8420094031639498</v>
      </c>
    </row>
    <row r="29" spans="1:10" x14ac:dyDescent="0.2">
      <c r="A29" s="5" t="s">
        <v>524</v>
      </c>
      <c r="B29" s="7">
        <v>5742523179</v>
      </c>
      <c r="C29" s="7">
        <v>2124</v>
      </c>
      <c r="D29" s="7">
        <f t="shared" si="0"/>
        <v>2703636.1483050846</v>
      </c>
      <c r="E29" s="106">
        <f t="shared" si="1"/>
        <v>5.6773390735153266E-3</v>
      </c>
      <c r="G29" t="str">
        <f t="shared" si="2"/>
        <v>SKODA</v>
      </c>
      <c r="H29" s="7">
        <f t="shared" si="3"/>
        <v>5742.5231789999998</v>
      </c>
      <c r="I29" s="147">
        <f t="shared" si="4"/>
        <v>5.6773390735153266E-3</v>
      </c>
      <c r="J29" s="148">
        <f t="shared" si="5"/>
        <v>2.7036361483050846</v>
      </c>
    </row>
    <row r="30" spans="1:10" x14ac:dyDescent="0.2">
      <c r="A30" s="5" t="s">
        <v>504</v>
      </c>
      <c r="B30" s="7">
        <v>5223459096</v>
      </c>
      <c r="C30" s="7">
        <v>3614</v>
      </c>
      <c r="D30" s="7">
        <f t="shared" si="0"/>
        <v>1445340.0929717764</v>
      </c>
      <c r="E30" s="106">
        <f t="shared" si="1"/>
        <v>5.1641669524430224E-3</v>
      </c>
      <c r="G30" t="str">
        <f t="shared" si="2"/>
        <v>RENAULT</v>
      </c>
      <c r="H30" s="7">
        <f t="shared" si="3"/>
        <v>5223.4590959999996</v>
      </c>
      <c r="I30" s="147">
        <f t="shared" si="4"/>
        <v>5.1641669524430224E-3</v>
      </c>
      <c r="J30" s="148">
        <f t="shared" si="5"/>
        <v>1.4453400929717763</v>
      </c>
    </row>
    <row r="31" spans="1:10" x14ac:dyDescent="0.2">
      <c r="A31" s="5" t="s">
        <v>231</v>
      </c>
      <c r="B31" s="7">
        <v>5016262340</v>
      </c>
      <c r="C31" s="7">
        <v>731</v>
      </c>
      <c r="D31" s="7">
        <f t="shared" si="0"/>
        <v>6862191.9835841311</v>
      </c>
      <c r="E31" s="106">
        <f t="shared" si="1"/>
        <v>4.959322112974866E-3</v>
      </c>
      <c r="G31" t="str">
        <f t="shared" si="2"/>
        <v>GENESIS</v>
      </c>
      <c r="H31" s="7">
        <f t="shared" si="3"/>
        <v>5016.2623400000002</v>
      </c>
      <c r="I31" s="147">
        <f t="shared" si="4"/>
        <v>4.959322112974866E-3</v>
      </c>
      <c r="J31" s="148">
        <f t="shared" si="5"/>
        <v>6.8621919835841307</v>
      </c>
    </row>
    <row r="32" spans="1:10" x14ac:dyDescent="0.2">
      <c r="A32" s="5" t="s">
        <v>574</v>
      </c>
      <c r="B32" s="7">
        <v>4097961629</v>
      </c>
      <c r="C32" s="7">
        <v>638</v>
      </c>
      <c r="D32" s="7">
        <f t="shared" si="0"/>
        <v>6423137.3495297804</v>
      </c>
      <c r="E32" s="106">
        <f t="shared" si="1"/>
        <v>4.0514451492627088E-3</v>
      </c>
      <c r="G32" t="str">
        <f t="shared" si="2"/>
        <v>TESLA</v>
      </c>
      <c r="H32" s="7">
        <f t="shared" si="3"/>
        <v>4097.9616290000004</v>
      </c>
      <c r="I32" s="147">
        <f t="shared" si="4"/>
        <v>4.0514451492627088E-3</v>
      </c>
      <c r="J32" s="148">
        <f t="shared" si="5"/>
        <v>6.4231373495297808</v>
      </c>
    </row>
    <row r="33" spans="1:10" x14ac:dyDescent="0.2">
      <c r="A33" s="5" t="s">
        <v>456</v>
      </c>
      <c r="B33" s="7">
        <v>4008142659</v>
      </c>
      <c r="C33" s="7">
        <v>1371</v>
      </c>
      <c r="D33" s="7">
        <f t="shared" si="0"/>
        <v>2923517.6214442011</v>
      </c>
      <c r="E33" s="106">
        <f t="shared" si="1"/>
        <v>3.9626457257290453E-3</v>
      </c>
      <c r="G33" t="str">
        <f t="shared" si="2"/>
        <v>NISSAN</v>
      </c>
      <c r="H33" s="7">
        <f t="shared" si="3"/>
        <v>4008.1426590000001</v>
      </c>
      <c r="I33" s="147">
        <f t="shared" si="4"/>
        <v>3.9626457257290453E-3</v>
      </c>
      <c r="J33" s="148">
        <f t="shared" si="5"/>
        <v>2.9235176214442009</v>
      </c>
    </row>
    <row r="34" spans="1:10" x14ac:dyDescent="0.2">
      <c r="A34" s="5" t="s">
        <v>544</v>
      </c>
      <c r="B34" s="7">
        <v>3909067235</v>
      </c>
      <c r="C34" s="7">
        <v>804</v>
      </c>
      <c r="D34" s="7">
        <f t="shared" si="0"/>
        <v>4862023.9241293529</v>
      </c>
      <c r="E34" s="106">
        <f t="shared" si="1"/>
        <v>3.8646949193731793E-3</v>
      </c>
      <c r="H34" s="7"/>
      <c r="I34" s="147"/>
      <c r="J34" s="6"/>
    </row>
    <row r="35" spans="1:10" x14ac:dyDescent="0.2">
      <c r="A35" s="5" t="s">
        <v>328</v>
      </c>
      <c r="B35" s="7">
        <v>3303626000</v>
      </c>
      <c r="C35" s="7">
        <v>1653</v>
      </c>
      <c r="D35" s="7">
        <f t="shared" si="0"/>
        <v>1998563.8233514822</v>
      </c>
      <c r="E35" s="106">
        <f t="shared" si="1"/>
        <v>3.2661261242566322E-3</v>
      </c>
    </row>
    <row r="36" spans="1:10" x14ac:dyDescent="0.2">
      <c r="A36" s="5" t="s">
        <v>319</v>
      </c>
      <c r="B36" s="7">
        <v>3130424797</v>
      </c>
      <c r="C36" s="7">
        <v>564</v>
      </c>
      <c r="D36" s="7">
        <f t="shared" si="0"/>
        <v>5550398.5762411347</v>
      </c>
      <c r="E36" s="106">
        <f t="shared" si="1"/>
        <v>3.0948909499751076E-3</v>
      </c>
    </row>
    <row r="37" spans="1:10" x14ac:dyDescent="0.2">
      <c r="A37" s="5" t="s">
        <v>22</v>
      </c>
      <c r="B37" s="7">
        <v>2922221600</v>
      </c>
      <c r="C37" s="7">
        <v>77</v>
      </c>
      <c r="D37" s="7">
        <f t="shared" si="0"/>
        <v>37950929.870129868</v>
      </c>
      <c r="E37" s="106">
        <f t="shared" si="1"/>
        <v>2.8890510937457856E-3</v>
      </c>
    </row>
    <row r="38" spans="1:10" x14ac:dyDescent="0.2">
      <c r="A38" s="5" t="s">
        <v>178</v>
      </c>
      <c r="B38" s="7">
        <v>2880173626</v>
      </c>
      <c r="C38" s="7">
        <v>1331</v>
      </c>
      <c r="D38" s="7">
        <f t="shared" si="0"/>
        <v>2163917.0743801654</v>
      </c>
      <c r="E38" s="106">
        <f t="shared" si="1"/>
        <v>2.8474804116063834E-3</v>
      </c>
    </row>
    <row r="39" spans="1:10" x14ac:dyDescent="0.2">
      <c r="A39" s="5" t="s">
        <v>171</v>
      </c>
      <c r="B39" s="7">
        <v>2765320000</v>
      </c>
      <c r="C39" s="7">
        <v>868</v>
      </c>
      <c r="D39" s="7">
        <f t="shared" si="0"/>
        <v>3185852.5345622119</v>
      </c>
      <c r="E39" s="106">
        <f t="shared" si="1"/>
        <v>2.7339305036131055E-3</v>
      </c>
    </row>
    <row r="40" spans="1:10" x14ac:dyDescent="0.2">
      <c r="A40" s="5" t="s">
        <v>80</v>
      </c>
      <c r="B40" s="7">
        <v>2674130926</v>
      </c>
      <c r="C40" s="7">
        <v>347</v>
      </c>
      <c r="D40" s="7">
        <f t="shared" si="0"/>
        <v>7706429.181556196</v>
      </c>
      <c r="E40" s="106">
        <f t="shared" si="1"/>
        <v>2.6437765283028945E-3</v>
      </c>
    </row>
    <row r="41" spans="1:10" x14ac:dyDescent="0.2">
      <c r="A41" s="5" t="s">
        <v>517</v>
      </c>
      <c r="B41" s="7">
        <v>2475683333</v>
      </c>
      <c r="C41" s="7">
        <v>39</v>
      </c>
      <c r="D41" s="7">
        <f t="shared" si="0"/>
        <v>63479059.820512824</v>
      </c>
      <c r="E41" s="106">
        <f t="shared" si="1"/>
        <v>2.447581538981117E-3</v>
      </c>
    </row>
    <row r="42" spans="1:10" x14ac:dyDescent="0.2">
      <c r="A42" s="5" t="s">
        <v>380</v>
      </c>
      <c r="B42" s="7">
        <v>2066940000</v>
      </c>
      <c r="C42" s="7">
        <v>247</v>
      </c>
      <c r="D42" s="7">
        <f t="shared" si="0"/>
        <v>8368178.1376518216</v>
      </c>
      <c r="E42" s="106">
        <f t="shared" si="1"/>
        <v>2.0434779031497522E-3</v>
      </c>
    </row>
    <row r="43" spans="1:10" x14ac:dyDescent="0.2">
      <c r="A43" s="5" t="s">
        <v>273</v>
      </c>
      <c r="B43" s="7">
        <v>1758072420</v>
      </c>
      <c r="C43" s="7">
        <v>238</v>
      </c>
      <c r="D43" s="7">
        <f t="shared" si="0"/>
        <v>7386858.9075630251</v>
      </c>
      <c r="E43" s="106">
        <f t="shared" si="1"/>
        <v>1.7381163180387484E-3</v>
      </c>
    </row>
    <row r="44" spans="1:10" x14ac:dyDescent="0.2">
      <c r="A44" s="5" t="s">
        <v>32</v>
      </c>
      <c r="B44" s="7">
        <v>1567681109</v>
      </c>
      <c r="C44" s="7">
        <v>72</v>
      </c>
      <c r="D44" s="7">
        <f t="shared" si="0"/>
        <v>21773348.736111112</v>
      </c>
      <c r="E44" s="106">
        <f t="shared" si="1"/>
        <v>1.5498861628430423E-3</v>
      </c>
    </row>
    <row r="45" spans="1:10" x14ac:dyDescent="0.2">
      <c r="A45" s="5" t="s">
        <v>555</v>
      </c>
      <c r="B45" s="7">
        <v>1534800173</v>
      </c>
      <c r="C45" s="7">
        <v>739</v>
      </c>
      <c r="D45" s="7">
        <f t="shared" si="0"/>
        <v>2076860.8565629229</v>
      </c>
      <c r="E45" s="106">
        <f t="shared" si="1"/>
        <v>1.5173784624981455E-3</v>
      </c>
    </row>
    <row r="46" spans="1:10" x14ac:dyDescent="0.2">
      <c r="A46" s="5" t="s">
        <v>252</v>
      </c>
      <c r="B46" s="7">
        <v>1448682998</v>
      </c>
      <c r="C46" s="7">
        <v>473</v>
      </c>
      <c r="D46" s="7">
        <f t="shared" si="0"/>
        <v>3062754.752642706</v>
      </c>
      <c r="E46" s="106">
        <f t="shared" si="1"/>
        <v>1.4322388144221586E-3</v>
      </c>
    </row>
    <row r="47" spans="1:10" x14ac:dyDescent="0.2">
      <c r="A47" s="5" t="s">
        <v>71</v>
      </c>
      <c r="B47" s="7">
        <v>1279872286</v>
      </c>
      <c r="C47" s="7">
        <v>263</v>
      </c>
      <c r="D47" s="7">
        <f t="shared" si="0"/>
        <v>4866434.5475285174</v>
      </c>
      <c r="E47" s="106">
        <f t="shared" si="1"/>
        <v>1.2653442941230803E-3</v>
      </c>
    </row>
    <row r="48" spans="1:10" x14ac:dyDescent="0.2">
      <c r="A48" s="5" t="s">
        <v>196</v>
      </c>
      <c r="B48" s="7">
        <v>1190257028</v>
      </c>
      <c r="C48" s="7">
        <v>181</v>
      </c>
      <c r="D48" s="7">
        <f t="shared" si="0"/>
        <v>6576005.6795580108</v>
      </c>
      <c r="E48" s="106">
        <f t="shared" si="1"/>
        <v>1.1767462702287903E-3</v>
      </c>
    </row>
    <row r="49" spans="1:5" x14ac:dyDescent="0.2">
      <c r="A49" s="5" t="s">
        <v>616</v>
      </c>
      <c r="B49" s="7">
        <v>1135196158</v>
      </c>
      <c r="C49" s="7">
        <v>217</v>
      </c>
      <c r="D49" s="7">
        <f t="shared" si="0"/>
        <v>5231318.7004608298</v>
      </c>
      <c r="E49" s="106">
        <f t="shared" si="1"/>
        <v>1.1223104031145049E-3</v>
      </c>
    </row>
    <row r="50" spans="1:5" x14ac:dyDescent="0.2">
      <c r="A50" s="5" t="s">
        <v>237</v>
      </c>
      <c r="B50" s="7">
        <v>1131212861</v>
      </c>
      <c r="C50" s="7">
        <v>109</v>
      </c>
      <c r="D50" s="7">
        <f t="shared" si="0"/>
        <v>10378099.642201835</v>
      </c>
      <c r="E50" s="106">
        <f t="shared" si="1"/>
        <v>1.1183723210215642E-3</v>
      </c>
    </row>
    <row r="51" spans="1:5" x14ac:dyDescent="0.2">
      <c r="A51" s="5" t="s">
        <v>291</v>
      </c>
      <c r="B51" s="7">
        <v>1112180000</v>
      </c>
      <c r="C51" s="7">
        <v>186</v>
      </c>
      <c r="D51" s="7">
        <f t="shared" si="0"/>
        <v>5979462.3655913975</v>
      </c>
      <c r="E51" s="106">
        <f t="shared" si="1"/>
        <v>1.0995555044292971E-3</v>
      </c>
    </row>
    <row r="52" spans="1:5" x14ac:dyDescent="0.2">
      <c r="A52" s="5" t="s">
        <v>207</v>
      </c>
      <c r="B52" s="7">
        <v>1080269000</v>
      </c>
      <c r="C52" s="7">
        <v>364</v>
      </c>
      <c r="D52" s="7">
        <f t="shared" si="0"/>
        <v>2967771.9780219779</v>
      </c>
      <c r="E52" s="106">
        <f t="shared" si="1"/>
        <v>1.0680067302184289E-3</v>
      </c>
    </row>
    <row r="53" spans="1:5" x14ac:dyDescent="0.2">
      <c r="A53" s="5" t="s">
        <v>185</v>
      </c>
      <c r="B53" s="7">
        <v>1016613972</v>
      </c>
      <c r="C53" s="7">
        <v>24</v>
      </c>
      <c r="D53" s="7">
        <f t="shared" si="0"/>
        <v>42358915.5</v>
      </c>
      <c r="E53" s="106">
        <f t="shared" si="1"/>
        <v>1.0050742584764439E-3</v>
      </c>
    </row>
    <row r="54" spans="1:5" x14ac:dyDescent="0.2">
      <c r="A54" s="5" t="s">
        <v>355</v>
      </c>
      <c r="B54" s="7">
        <v>958923200</v>
      </c>
      <c r="C54" s="7">
        <v>62</v>
      </c>
      <c r="D54" s="7">
        <f t="shared" si="0"/>
        <v>15466503.225806452</v>
      </c>
      <c r="E54" s="106">
        <f t="shared" si="1"/>
        <v>9.4803834171173346E-4</v>
      </c>
    </row>
    <row r="55" spans="1:5" x14ac:dyDescent="0.2">
      <c r="A55" s="5" t="s">
        <v>158</v>
      </c>
      <c r="B55" s="7">
        <v>801646661</v>
      </c>
      <c r="C55" s="7">
        <v>103</v>
      </c>
      <c r="D55" s="7">
        <f t="shared" si="0"/>
        <v>7782977.2912621358</v>
      </c>
      <c r="E55" s="106">
        <f t="shared" si="1"/>
        <v>7.9254706855897133E-4</v>
      </c>
    </row>
    <row r="56" spans="1:5" x14ac:dyDescent="0.2">
      <c r="A56" s="5" t="s">
        <v>615</v>
      </c>
      <c r="B56" s="7">
        <v>773973000</v>
      </c>
      <c r="C56" s="7">
        <v>356</v>
      </c>
      <c r="D56" s="7">
        <f t="shared" si="0"/>
        <v>2174081.4606741574</v>
      </c>
      <c r="E56" s="106">
        <f t="shared" si="1"/>
        <v>7.6518753477823403E-4</v>
      </c>
    </row>
    <row r="57" spans="1:5" x14ac:dyDescent="0.2">
      <c r="A57" s="5" t="s">
        <v>136</v>
      </c>
      <c r="B57" s="7">
        <v>549765244</v>
      </c>
      <c r="C57" s="7">
        <v>284</v>
      </c>
      <c r="D57" s="7">
        <f t="shared" si="0"/>
        <v>1935793.1126760563</v>
      </c>
      <c r="E57" s="106">
        <f t="shared" si="1"/>
        <v>5.4352478931837974E-4</v>
      </c>
    </row>
    <row r="58" spans="1:5" x14ac:dyDescent="0.2">
      <c r="A58" s="5" t="s">
        <v>532</v>
      </c>
      <c r="B58" s="7">
        <v>527420000</v>
      </c>
      <c r="C58" s="7">
        <v>122</v>
      </c>
      <c r="D58" s="7">
        <f t="shared" si="0"/>
        <v>4323114.7540983604</v>
      </c>
      <c r="E58" s="106">
        <f t="shared" si="1"/>
        <v>5.2143318900366837E-4</v>
      </c>
    </row>
    <row r="59" spans="1:5" x14ac:dyDescent="0.2">
      <c r="A59" s="5" t="s">
        <v>156</v>
      </c>
      <c r="B59" s="7">
        <v>374973000</v>
      </c>
      <c r="C59" s="7">
        <v>168</v>
      </c>
      <c r="D59" s="7">
        <f t="shared" si="0"/>
        <v>2231982.1428571427</v>
      </c>
      <c r="E59" s="106">
        <f t="shared" si="1"/>
        <v>3.7071663414408354E-4</v>
      </c>
    </row>
    <row r="60" spans="1:5" x14ac:dyDescent="0.2">
      <c r="A60" s="5" t="s">
        <v>250</v>
      </c>
      <c r="B60" s="7">
        <v>372640000</v>
      </c>
      <c r="C60" s="7">
        <v>29</v>
      </c>
      <c r="D60" s="7">
        <f t="shared" si="0"/>
        <v>12849655.172413792</v>
      </c>
      <c r="E60" s="106">
        <f t="shared" si="1"/>
        <v>3.6841011632157857E-4</v>
      </c>
    </row>
    <row r="61" spans="1:5" x14ac:dyDescent="0.2">
      <c r="A61" s="5" t="s">
        <v>384</v>
      </c>
      <c r="B61" s="7">
        <v>319532000</v>
      </c>
      <c r="C61" s="7">
        <v>32</v>
      </c>
      <c r="D61" s="7">
        <f t="shared" si="0"/>
        <v>9985375</v>
      </c>
      <c r="E61" s="106">
        <f t="shared" si="1"/>
        <v>3.1590495193341202E-4</v>
      </c>
    </row>
    <row r="62" spans="1:5" x14ac:dyDescent="0.2">
      <c r="A62" s="5" t="s">
        <v>24</v>
      </c>
      <c r="B62" s="7">
        <v>293650000</v>
      </c>
      <c r="C62" s="7">
        <v>35</v>
      </c>
      <c r="D62" s="7">
        <f t="shared" si="0"/>
        <v>8390000</v>
      </c>
      <c r="E62" s="106">
        <f t="shared" si="1"/>
        <v>2.90316741782502E-4</v>
      </c>
    </row>
    <row r="63" spans="1:5" x14ac:dyDescent="0.2">
      <c r="A63" s="5" t="s">
        <v>2</v>
      </c>
      <c r="B63" s="7">
        <v>291926330</v>
      </c>
      <c r="C63" s="7">
        <v>35</v>
      </c>
      <c r="D63" s="7">
        <f t="shared" si="0"/>
        <v>8340752.2857142854</v>
      </c>
      <c r="E63" s="106">
        <f t="shared" si="1"/>
        <v>2.8861263737825125E-4</v>
      </c>
    </row>
    <row r="64" spans="1:5" x14ac:dyDescent="0.2">
      <c r="A64" s="5" t="s">
        <v>437</v>
      </c>
      <c r="B64" s="7">
        <v>262848995</v>
      </c>
      <c r="C64" s="7">
        <v>88</v>
      </c>
      <c r="D64" s="7">
        <f t="shared" si="0"/>
        <v>2986920.3977272729</v>
      </c>
      <c r="E64" s="106">
        <f t="shared" si="1"/>
        <v>2.59865362878274E-4</v>
      </c>
    </row>
    <row r="65" spans="1:5" x14ac:dyDescent="0.2">
      <c r="A65" s="5" t="s">
        <v>390</v>
      </c>
      <c r="B65" s="7">
        <v>246491001</v>
      </c>
      <c r="C65" s="7">
        <v>26</v>
      </c>
      <c r="D65" s="7">
        <f t="shared" si="0"/>
        <v>9480423.115384616</v>
      </c>
      <c r="E65" s="106">
        <f t="shared" si="1"/>
        <v>2.4369305053304085E-4</v>
      </c>
    </row>
    <row r="66" spans="1:5" x14ac:dyDescent="0.2">
      <c r="A66" s="5" t="s">
        <v>694</v>
      </c>
      <c r="B66" s="7">
        <v>216439100</v>
      </c>
      <c r="C66" s="7">
        <v>36</v>
      </c>
      <c r="D66" s="7">
        <f t="shared" si="0"/>
        <v>6012197.222222222</v>
      </c>
      <c r="E66" s="106">
        <f t="shared" si="1"/>
        <v>2.1398227245474931E-4</v>
      </c>
    </row>
    <row r="67" spans="1:5" x14ac:dyDescent="0.2">
      <c r="A67" s="5" t="s">
        <v>313</v>
      </c>
      <c r="B67" s="7">
        <v>198540170</v>
      </c>
      <c r="C67" s="7">
        <v>39</v>
      </c>
      <c r="D67" s="7">
        <f t="shared" si="0"/>
        <v>5090773.58974359</v>
      </c>
      <c r="E67" s="106">
        <f t="shared" si="1"/>
        <v>1.962865154685648E-4</v>
      </c>
    </row>
    <row r="68" spans="1:5" x14ac:dyDescent="0.2">
      <c r="A68" s="5" t="s">
        <v>485</v>
      </c>
      <c r="B68" s="7">
        <v>164894066</v>
      </c>
      <c r="C68" s="7">
        <v>60</v>
      </c>
      <c r="D68" s="7">
        <f t="shared" si="0"/>
        <v>2748234.4333333331</v>
      </c>
      <c r="E68" s="106">
        <f t="shared" si="1"/>
        <v>1.630223326422232E-4</v>
      </c>
    </row>
    <row r="69" spans="1:5" x14ac:dyDescent="0.2">
      <c r="A69" s="5" t="s">
        <v>451</v>
      </c>
      <c r="B69" s="7">
        <v>117895000</v>
      </c>
      <c r="C69" s="7">
        <v>14</v>
      </c>
      <c r="D69" s="7">
        <f t="shared" ref="D69:D112" si="6">B69/C69</f>
        <v>8421071.4285714291</v>
      </c>
      <c r="E69" s="106">
        <f t="shared" ref="E69:E112" si="7">B69/VLOOKUP("Общий итог",A:B,2,0)</f>
        <v>1.1655675897309067E-4</v>
      </c>
    </row>
    <row r="70" spans="1:5" x14ac:dyDescent="0.2">
      <c r="A70" s="5" t="s">
        <v>300</v>
      </c>
      <c r="B70" s="7">
        <v>110980000</v>
      </c>
      <c r="C70" s="7">
        <v>20</v>
      </c>
      <c r="D70" s="7">
        <f t="shared" si="6"/>
        <v>5549000</v>
      </c>
      <c r="E70" s="106">
        <f t="shared" si="7"/>
        <v>1.097202520109725E-4</v>
      </c>
    </row>
    <row r="71" spans="1:5" x14ac:dyDescent="0.2">
      <c r="A71" s="5" t="s">
        <v>11</v>
      </c>
      <c r="B71" s="7">
        <v>104800000</v>
      </c>
      <c r="C71" s="7">
        <v>6</v>
      </c>
      <c r="D71" s="7">
        <f t="shared" si="6"/>
        <v>17466666.666666668</v>
      </c>
      <c r="E71" s="106">
        <f t="shared" si="7"/>
        <v>1.0361040197107512E-4</v>
      </c>
    </row>
    <row r="72" spans="1:5" x14ac:dyDescent="0.2">
      <c r="A72" s="5" t="s">
        <v>7</v>
      </c>
      <c r="B72" s="7">
        <v>104680000</v>
      </c>
      <c r="C72" s="7">
        <v>16</v>
      </c>
      <c r="D72" s="7">
        <f t="shared" si="6"/>
        <v>6542500</v>
      </c>
      <c r="E72" s="106">
        <f t="shared" si="7"/>
        <v>1.0349176410622276E-4</v>
      </c>
    </row>
    <row r="73" spans="1:5" x14ac:dyDescent="0.2">
      <c r="A73" s="5" t="s">
        <v>18</v>
      </c>
      <c r="B73" s="7">
        <v>99776736</v>
      </c>
      <c r="C73" s="7">
        <v>4</v>
      </c>
      <c r="D73" s="7">
        <f t="shared" si="6"/>
        <v>24944184</v>
      </c>
      <c r="E73" s="106">
        <f t="shared" si="7"/>
        <v>9.864415767482674E-5</v>
      </c>
    </row>
    <row r="74" spans="1:5" x14ac:dyDescent="0.2">
      <c r="A74" s="5" t="s">
        <v>409</v>
      </c>
      <c r="B74" s="7">
        <v>96779000</v>
      </c>
      <c r="C74" s="7">
        <v>2</v>
      </c>
      <c r="D74" s="7">
        <f t="shared" si="6"/>
        <v>48389500</v>
      </c>
      <c r="E74" s="106">
        <f t="shared" si="7"/>
        <v>9.5680449354567558E-5</v>
      </c>
    </row>
    <row r="75" spans="1:5" x14ac:dyDescent="0.2">
      <c r="A75" s="5" t="s">
        <v>541</v>
      </c>
      <c r="B75" s="7">
        <v>86432345</v>
      </c>
      <c r="C75" s="7">
        <v>37</v>
      </c>
      <c r="D75" s="7">
        <f t="shared" si="6"/>
        <v>2336009.3243243243</v>
      </c>
      <c r="E75" s="106">
        <f t="shared" si="7"/>
        <v>8.5451240541532878E-5</v>
      </c>
    </row>
    <row r="76" spans="1:5" x14ac:dyDescent="0.2">
      <c r="A76" s="5" t="s">
        <v>68</v>
      </c>
      <c r="B76" s="7">
        <v>74380613</v>
      </c>
      <c r="C76" s="7">
        <v>16</v>
      </c>
      <c r="D76" s="7">
        <f t="shared" si="6"/>
        <v>4648788.3125</v>
      </c>
      <c r="E76" s="106">
        <f t="shared" si="7"/>
        <v>7.353630927275741E-5</v>
      </c>
    </row>
    <row r="77" spans="1:5" x14ac:dyDescent="0.2">
      <c r="A77" s="5" t="s">
        <v>278</v>
      </c>
      <c r="B77" s="7">
        <v>65000000</v>
      </c>
      <c r="C77" s="7">
        <v>12</v>
      </c>
      <c r="D77" s="7">
        <f t="shared" si="6"/>
        <v>5416666.666666667</v>
      </c>
      <c r="E77" s="106">
        <f t="shared" si="7"/>
        <v>6.4262176795037054E-5</v>
      </c>
    </row>
    <row r="78" spans="1:5" x14ac:dyDescent="0.2">
      <c r="A78" s="5" t="s">
        <v>539</v>
      </c>
      <c r="B78" s="7">
        <v>64440000</v>
      </c>
      <c r="C78" s="7">
        <v>15</v>
      </c>
      <c r="D78" s="7">
        <f t="shared" si="6"/>
        <v>4296000</v>
      </c>
      <c r="E78" s="106">
        <f t="shared" si="7"/>
        <v>6.3708533425725961E-5</v>
      </c>
    </row>
    <row r="79" spans="1:5" x14ac:dyDescent="0.2">
      <c r="A79" s="5" t="s">
        <v>724</v>
      </c>
      <c r="B79" s="7">
        <v>56016000</v>
      </c>
      <c r="C79" s="7">
        <v>29</v>
      </c>
      <c r="D79" s="7">
        <f t="shared" si="6"/>
        <v>1931586.2068965517</v>
      </c>
      <c r="E79" s="106">
        <f t="shared" si="7"/>
        <v>5.5380155313089167E-5</v>
      </c>
    </row>
    <row r="80" spans="1:5" x14ac:dyDescent="0.2">
      <c r="A80" s="5" t="s">
        <v>909</v>
      </c>
      <c r="B80" s="7">
        <v>40678000</v>
      </c>
      <c r="C80" s="7">
        <v>27</v>
      </c>
      <c r="D80" s="7">
        <f t="shared" si="6"/>
        <v>1506592.5925925926</v>
      </c>
      <c r="E80" s="106">
        <f t="shared" si="7"/>
        <v>4.0216258887207959E-5</v>
      </c>
    </row>
    <row r="81" spans="1:5" x14ac:dyDescent="0.2">
      <c r="A81" s="5" t="s">
        <v>629</v>
      </c>
      <c r="B81" s="7">
        <v>39168000</v>
      </c>
      <c r="C81" s="7">
        <v>12</v>
      </c>
      <c r="D81" s="7">
        <f t="shared" si="6"/>
        <v>3264000</v>
      </c>
      <c r="E81" s="106">
        <f t="shared" si="7"/>
        <v>3.8723399087815558E-5</v>
      </c>
    </row>
    <row r="82" spans="1:5" x14ac:dyDescent="0.2">
      <c r="A82" s="5" t="s">
        <v>491</v>
      </c>
      <c r="B82" s="7">
        <v>36600000</v>
      </c>
      <c r="C82" s="7">
        <v>9</v>
      </c>
      <c r="D82" s="7">
        <f t="shared" si="6"/>
        <v>4066666.6666666665</v>
      </c>
      <c r="E82" s="106">
        <f t="shared" si="7"/>
        <v>3.6184548779974708E-5</v>
      </c>
    </row>
    <row r="83" spans="1:5" x14ac:dyDescent="0.2">
      <c r="A83" s="5" t="s">
        <v>163</v>
      </c>
      <c r="B83" s="7">
        <v>33283000</v>
      </c>
      <c r="C83" s="7">
        <v>16</v>
      </c>
      <c r="D83" s="7">
        <f t="shared" si="6"/>
        <v>2080187.5</v>
      </c>
      <c r="E83" s="106">
        <f t="shared" si="7"/>
        <v>3.2905200465680281E-5</v>
      </c>
    </row>
    <row r="84" spans="1:5" x14ac:dyDescent="0.2">
      <c r="A84" s="5" t="s">
        <v>513</v>
      </c>
      <c r="B84" s="7">
        <v>24960000</v>
      </c>
      <c r="C84" s="7">
        <v>2</v>
      </c>
      <c r="D84" s="7">
        <f t="shared" si="6"/>
        <v>12480000</v>
      </c>
      <c r="E84" s="106">
        <f t="shared" si="7"/>
        <v>2.4676675889294228E-5</v>
      </c>
    </row>
    <row r="85" spans="1:5" x14ac:dyDescent="0.2">
      <c r="A85" s="5" t="s">
        <v>297</v>
      </c>
      <c r="B85" s="7">
        <v>22936800</v>
      </c>
      <c r="C85" s="7">
        <v>14</v>
      </c>
      <c r="D85" s="7">
        <f t="shared" si="6"/>
        <v>1638342.857142857</v>
      </c>
      <c r="E85" s="106">
        <f t="shared" si="7"/>
        <v>2.2676441487883169E-5</v>
      </c>
    </row>
    <row r="86" spans="1:5" x14ac:dyDescent="0.2">
      <c r="A86" s="5" t="s">
        <v>677</v>
      </c>
      <c r="B86" s="7">
        <v>22900000</v>
      </c>
      <c r="C86" s="7">
        <v>3</v>
      </c>
      <c r="D86" s="7">
        <f t="shared" si="6"/>
        <v>7633333.333333333</v>
      </c>
      <c r="E86" s="106">
        <f t="shared" si="7"/>
        <v>2.264005920932844E-5</v>
      </c>
    </row>
    <row r="87" spans="1:5" x14ac:dyDescent="0.2">
      <c r="A87" s="5" t="s">
        <v>634</v>
      </c>
      <c r="B87" s="7">
        <v>21350000</v>
      </c>
      <c r="C87" s="7">
        <v>4</v>
      </c>
      <c r="D87" s="7">
        <f t="shared" si="6"/>
        <v>5337500</v>
      </c>
      <c r="E87" s="106">
        <f t="shared" si="7"/>
        <v>2.1107653454985248E-5</v>
      </c>
    </row>
    <row r="88" spans="1:5" x14ac:dyDescent="0.2">
      <c r="A88" s="5" t="s">
        <v>367</v>
      </c>
      <c r="B88" s="7">
        <v>21000000</v>
      </c>
      <c r="C88" s="7">
        <v>6</v>
      </c>
      <c r="D88" s="7">
        <f t="shared" si="6"/>
        <v>3500000</v>
      </c>
      <c r="E88" s="106">
        <f t="shared" si="7"/>
        <v>2.0761626349165818E-5</v>
      </c>
    </row>
    <row r="89" spans="1:5" x14ac:dyDescent="0.2">
      <c r="A89" s="5" t="s">
        <v>477</v>
      </c>
      <c r="B89" s="7">
        <v>20282000</v>
      </c>
      <c r="C89" s="7">
        <v>11</v>
      </c>
      <c r="D89" s="7">
        <f t="shared" si="6"/>
        <v>1843818.1818181819</v>
      </c>
      <c r="E89" s="106">
        <f t="shared" si="7"/>
        <v>2.00517764577991E-5</v>
      </c>
    </row>
    <row r="90" spans="1:5" x14ac:dyDescent="0.2">
      <c r="A90" s="5" t="s">
        <v>145</v>
      </c>
      <c r="B90" s="7">
        <v>18480000</v>
      </c>
      <c r="C90" s="7">
        <v>16</v>
      </c>
      <c r="D90" s="7">
        <f t="shared" si="6"/>
        <v>1155000</v>
      </c>
      <c r="E90" s="106">
        <f t="shared" si="7"/>
        <v>1.8270231187265918E-5</v>
      </c>
    </row>
    <row r="91" spans="1:5" x14ac:dyDescent="0.2">
      <c r="A91" s="5" t="s">
        <v>192</v>
      </c>
      <c r="B91" s="7">
        <v>18278000</v>
      </c>
      <c r="C91" s="7">
        <v>17</v>
      </c>
      <c r="D91" s="7">
        <f t="shared" si="6"/>
        <v>1075176.4705882352</v>
      </c>
      <c r="E91" s="106">
        <f t="shared" si="7"/>
        <v>1.8070524114764421E-5</v>
      </c>
    </row>
    <row r="92" spans="1:5" x14ac:dyDescent="0.2">
      <c r="A92" s="5" t="s">
        <v>276</v>
      </c>
      <c r="B92" s="7">
        <v>16490000</v>
      </c>
      <c r="C92" s="7">
        <v>5</v>
      </c>
      <c r="D92" s="7">
        <f t="shared" si="6"/>
        <v>3298000</v>
      </c>
      <c r="E92" s="106">
        <f t="shared" si="7"/>
        <v>1.6302819928464016E-5</v>
      </c>
    </row>
    <row r="93" spans="1:5" x14ac:dyDescent="0.2">
      <c r="A93" s="5" t="s">
        <v>26</v>
      </c>
      <c r="B93" s="7">
        <v>14739900</v>
      </c>
      <c r="C93" s="7">
        <v>5</v>
      </c>
      <c r="D93" s="7">
        <f t="shared" si="6"/>
        <v>2947980</v>
      </c>
      <c r="E93" s="106">
        <f t="shared" si="7"/>
        <v>1.4572585534479488E-5</v>
      </c>
    </row>
    <row r="94" spans="1:5" x14ac:dyDescent="0.2">
      <c r="A94" s="5" t="s">
        <v>147</v>
      </c>
      <c r="B94" s="7">
        <v>14328000</v>
      </c>
      <c r="C94" s="7">
        <v>11</v>
      </c>
      <c r="D94" s="7">
        <f t="shared" si="6"/>
        <v>1302545.4545454546</v>
      </c>
      <c r="E94" s="106">
        <f t="shared" si="7"/>
        <v>1.4165361063373706E-5</v>
      </c>
    </row>
    <row r="95" spans="1:5" x14ac:dyDescent="0.2">
      <c r="A95" s="5" t="s">
        <v>143</v>
      </c>
      <c r="B95" s="7">
        <v>10159000</v>
      </c>
      <c r="C95" s="7">
        <v>5</v>
      </c>
      <c r="D95" s="7">
        <f t="shared" si="6"/>
        <v>2031800</v>
      </c>
      <c r="E95" s="106">
        <f t="shared" si="7"/>
        <v>1.0043683908627406E-5</v>
      </c>
    </row>
    <row r="96" spans="1:5" x14ac:dyDescent="0.2">
      <c r="A96" s="5" t="s">
        <v>515</v>
      </c>
      <c r="B96" s="7">
        <v>7253000</v>
      </c>
      <c r="C96" s="7">
        <v>2</v>
      </c>
      <c r="D96" s="7">
        <f t="shared" si="6"/>
        <v>3626500</v>
      </c>
      <c r="E96" s="106">
        <f t="shared" si="7"/>
        <v>7.1706702814523655E-6</v>
      </c>
    </row>
    <row r="97" spans="1:7" x14ac:dyDescent="0.2">
      <c r="A97" s="5" t="s">
        <v>432</v>
      </c>
      <c r="B97" s="7">
        <v>6886000</v>
      </c>
      <c r="C97" s="7">
        <v>5</v>
      </c>
      <c r="D97" s="7">
        <f t="shared" si="6"/>
        <v>1377200</v>
      </c>
      <c r="E97" s="106">
        <f t="shared" si="7"/>
        <v>6.8078361447788486E-6</v>
      </c>
    </row>
    <row r="98" spans="1:7" x14ac:dyDescent="0.2">
      <c r="A98" s="5" t="s">
        <v>910</v>
      </c>
      <c r="B98" s="7">
        <v>6318897</v>
      </c>
      <c r="C98" s="7">
        <v>2</v>
      </c>
      <c r="D98" s="7">
        <f t="shared" si="6"/>
        <v>3159448.5</v>
      </c>
      <c r="E98" s="106">
        <f t="shared" si="7"/>
        <v>6.2471704025173729E-6</v>
      </c>
    </row>
    <row r="99" spans="1:7" x14ac:dyDescent="0.2">
      <c r="A99" s="5" t="s">
        <v>729</v>
      </c>
      <c r="B99" s="7">
        <v>6300000</v>
      </c>
      <c r="C99" s="7">
        <v>1</v>
      </c>
      <c r="D99" s="7">
        <f t="shared" si="6"/>
        <v>6300000</v>
      </c>
      <c r="E99" s="106">
        <f t="shared" si="7"/>
        <v>6.2284879047497452E-6</v>
      </c>
    </row>
    <row r="100" spans="1:7" x14ac:dyDescent="0.2">
      <c r="A100" s="5" t="s">
        <v>482</v>
      </c>
      <c r="B100" s="7">
        <v>5930000</v>
      </c>
      <c r="C100" s="7">
        <v>2</v>
      </c>
      <c r="D100" s="7">
        <f t="shared" si="6"/>
        <v>2965000</v>
      </c>
      <c r="E100" s="106">
        <f t="shared" si="7"/>
        <v>5.8626878214549189E-6</v>
      </c>
    </row>
    <row r="101" spans="1:7" x14ac:dyDescent="0.2">
      <c r="A101" s="5" t="s">
        <v>537</v>
      </c>
      <c r="B101" s="7">
        <v>5799810</v>
      </c>
      <c r="C101" s="7">
        <v>4</v>
      </c>
      <c r="D101" s="7">
        <f t="shared" si="6"/>
        <v>1449952.5</v>
      </c>
      <c r="E101" s="106">
        <f t="shared" si="7"/>
        <v>5.7339756245788286E-6</v>
      </c>
    </row>
    <row r="102" spans="1:7" x14ac:dyDescent="0.2">
      <c r="A102" s="5" t="s">
        <v>326</v>
      </c>
      <c r="B102" s="7">
        <v>5380000</v>
      </c>
      <c r="C102" s="7">
        <v>2</v>
      </c>
      <c r="D102" s="7">
        <f t="shared" si="6"/>
        <v>2690000</v>
      </c>
      <c r="E102" s="106">
        <f t="shared" si="7"/>
        <v>5.3189309408815284E-6</v>
      </c>
    </row>
    <row r="103" spans="1:7" x14ac:dyDescent="0.2">
      <c r="A103" s="5" t="s">
        <v>141</v>
      </c>
      <c r="B103" s="7">
        <v>4964600</v>
      </c>
      <c r="C103" s="7">
        <v>1</v>
      </c>
      <c r="D103" s="7">
        <f t="shared" si="6"/>
        <v>4964600</v>
      </c>
      <c r="E103" s="106">
        <f t="shared" si="7"/>
        <v>4.9082461987175529E-6</v>
      </c>
    </row>
    <row r="104" spans="1:7" x14ac:dyDescent="0.2">
      <c r="A104" s="5" t="s">
        <v>14</v>
      </c>
      <c r="B104" s="7">
        <v>4620000</v>
      </c>
      <c r="C104" s="7">
        <v>1</v>
      </c>
      <c r="D104" s="7">
        <f t="shared" si="6"/>
        <v>4620000</v>
      </c>
      <c r="E104" s="106">
        <f t="shared" si="7"/>
        <v>4.5675577968164795E-6</v>
      </c>
    </row>
    <row r="105" spans="1:7" x14ac:dyDescent="0.2">
      <c r="A105" s="5" t="s">
        <v>134</v>
      </c>
      <c r="B105" s="7">
        <v>4490000</v>
      </c>
      <c r="C105" s="7">
        <v>1</v>
      </c>
      <c r="D105" s="7">
        <f t="shared" si="6"/>
        <v>4490000</v>
      </c>
      <c r="E105" s="106">
        <f t="shared" si="7"/>
        <v>4.4390334432264056E-6</v>
      </c>
    </row>
    <row r="106" spans="1:7" x14ac:dyDescent="0.2">
      <c r="A106" s="5" t="s">
        <v>632</v>
      </c>
      <c r="B106" s="7">
        <v>3940000</v>
      </c>
      <c r="C106" s="7">
        <v>2</v>
      </c>
      <c r="D106" s="7">
        <f t="shared" si="6"/>
        <v>1970000</v>
      </c>
      <c r="E106" s="106">
        <f t="shared" si="7"/>
        <v>3.8952765626530151E-6</v>
      </c>
    </row>
    <row r="107" spans="1:7" x14ac:dyDescent="0.2">
      <c r="A107" s="5" t="s">
        <v>36</v>
      </c>
      <c r="B107" s="7">
        <v>2980000</v>
      </c>
      <c r="C107" s="7">
        <v>2</v>
      </c>
      <c r="D107" s="7">
        <f t="shared" si="6"/>
        <v>1490000</v>
      </c>
      <c r="E107" s="106">
        <f t="shared" si="7"/>
        <v>2.9461736438340065E-6</v>
      </c>
    </row>
    <row r="108" spans="1:7" x14ac:dyDescent="0.2">
      <c r="A108" s="5" t="s">
        <v>169</v>
      </c>
      <c r="B108" s="7">
        <v>2770000</v>
      </c>
      <c r="C108" s="7">
        <v>1</v>
      </c>
      <c r="D108" s="7">
        <f t="shared" si="6"/>
        <v>2770000</v>
      </c>
      <c r="E108" s="106">
        <f t="shared" si="7"/>
        <v>2.7385573803423482E-6</v>
      </c>
    </row>
    <row r="109" spans="1:7" x14ac:dyDescent="0.2">
      <c r="A109" s="5" t="s">
        <v>30</v>
      </c>
      <c r="B109" s="7">
        <v>2120000</v>
      </c>
      <c r="C109" s="7">
        <v>1</v>
      </c>
      <c r="D109" s="7">
        <f t="shared" si="6"/>
        <v>2120000</v>
      </c>
      <c r="E109" s="106">
        <f t="shared" si="7"/>
        <v>2.0959356123919778E-6</v>
      </c>
    </row>
    <row r="110" spans="1:7" x14ac:dyDescent="0.2">
      <c r="A110" s="5" t="s">
        <v>911</v>
      </c>
      <c r="B110" s="7">
        <v>1603000</v>
      </c>
      <c r="C110" s="7">
        <v>1</v>
      </c>
      <c r="D110" s="7">
        <f t="shared" si="6"/>
        <v>1603000</v>
      </c>
      <c r="E110" s="106">
        <f t="shared" si="7"/>
        <v>1.5848041446529907E-6</v>
      </c>
    </row>
    <row r="111" spans="1:7" x14ac:dyDescent="0.2">
      <c r="A111" s="5" t="s">
        <v>637</v>
      </c>
      <c r="B111" s="7">
        <v>1432000</v>
      </c>
      <c r="C111" s="7">
        <v>1</v>
      </c>
      <c r="D111" s="7">
        <f t="shared" si="6"/>
        <v>1432000</v>
      </c>
      <c r="E111" s="106">
        <f t="shared" si="7"/>
        <v>1.4157451872383548E-6</v>
      </c>
    </row>
    <row r="112" spans="1:7" x14ac:dyDescent="0.2">
      <c r="A112" s="5" t="s">
        <v>652</v>
      </c>
      <c r="B112" s="7">
        <v>1011481453660</v>
      </c>
      <c r="C112" s="7">
        <v>397391</v>
      </c>
      <c r="D112" s="144">
        <f t="shared" si="6"/>
        <v>2545305.3885467965</v>
      </c>
      <c r="E112" s="146">
        <f t="shared" si="7"/>
        <v>1</v>
      </c>
      <c r="G112" s="7">
        <f>B112/1000000</f>
        <v>1011481.45366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G42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D33" sqref="D33"/>
    </sheetView>
  </sheetViews>
  <sheetFormatPr baseColWidth="10" defaultColWidth="8.83203125" defaultRowHeight="15" x14ac:dyDescent="0.2"/>
  <cols>
    <col min="1" max="1" width="17" customWidth="1"/>
    <col min="2" max="2" width="29.5" customWidth="1"/>
    <col min="3" max="3" width="28.83203125" bestFit="1" customWidth="1"/>
    <col min="4" max="5" width="28.83203125" customWidth="1"/>
    <col min="6" max="6" width="20" customWidth="1"/>
    <col min="7" max="7" width="18.83203125" customWidth="1"/>
  </cols>
  <sheetData>
    <row r="2" spans="1:7" x14ac:dyDescent="0.2">
      <c r="A2" s="4" t="s">
        <v>1371</v>
      </c>
      <c r="B2" t="s">
        <v>653</v>
      </c>
    </row>
    <row r="4" spans="1:7" x14ac:dyDescent="0.2">
      <c r="A4" s="4" t="s">
        <v>651</v>
      </c>
      <c r="B4" t="s">
        <v>1367</v>
      </c>
      <c r="C4" t="s">
        <v>1368</v>
      </c>
      <c r="F4" s="145" t="s">
        <v>1369</v>
      </c>
      <c r="G4" s="145" t="s">
        <v>1370</v>
      </c>
    </row>
    <row r="5" spans="1:7" x14ac:dyDescent="0.2">
      <c r="A5" s="5" t="s">
        <v>663</v>
      </c>
      <c r="B5" s="7">
        <v>882033336704</v>
      </c>
      <c r="C5" s="7">
        <v>254762</v>
      </c>
      <c r="D5" s="7"/>
      <c r="E5" s="7" t="str">
        <f>A5</f>
        <v>ИНОМАРКИ</v>
      </c>
      <c r="F5" s="148">
        <f>(B5/C5)/1000000</f>
        <v>3.4621856348435007</v>
      </c>
      <c r="G5" s="147">
        <f>B5/VLOOKUP("Общий итог",A:B,2,0)</f>
        <v>0.87202126495982912</v>
      </c>
    </row>
    <row r="6" spans="1:7" x14ac:dyDescent="0.2">
      <c r="A6" s="5" t="s">
        <v>664</v>
      </c>
      <c r="B6" s="7">
        <v>129448116956</v>
      </c>
      <c r="C6" s="7">
        <v>142629</v>
      </c>
      <c r="D6" s="7"/>
      <c r="E6" s="7" t="str">
        <f>A6</f>
        <v>ОТЕЧЕСТВЕННЫЕ</v>
      </c>
      <c r="F6" s="148">
        <f t="shared" ref="F6:F7" si="0">(B6/C6)/1000000</f>
        <v>0.90758623390755033</v>
      </c>
      <c r="G6" s="147">
        <f>B6/VLOOKUP("Общий итог",A:B,2,0)</f>
        <v>0.12797873504017085</v>
      </c>
    </row>
    <row r="7" spans="1:7" x14ac:dyDescent="0.2">
      <c r="A7" s="5" t="s">
        <v>652</v>
      </c>
      <c r="B7" s="7">
        <v>1011481453660</v>
      </c>
      <c r="C7" s="7">
        <v>397391</v>
      </c>
      <c r="D7" s="7"/>
      <c r="E7" s="7"/>
      <c r="F7" s="148">
        <f t="shared" si="0"/>
        <v>2.5453053885467964</v>
      </c>
      <c r="G7" s="147">
        <f>B7/VLOOKUP("Общий итог",A:B,2,0)</f>
        <v>1</v>
      </c>
    </row>
    <row r="11" spans="1:7" x14ac:dyDescent="0.2">
      <c r="A11" s="4" t="s">
        <v>662</v>
      </c>
      <c r="B11" t="s">
        <v>1133</v>
      </c>
    </row>
    <row r="13" spans="1:7" x14ac:dyDescent="0.2">
      <c r="A13" s="4" t="s">
        <v>651</v>
      </c>
      <c r="B13" t="s">
        <v>1367</v>
      </c>
      <c r="C13" t="s">
        <v>1368</v>
      </c>
      <c r="F13" s="145" t="s">
        <v>1369</v>
      </c>
      <c r="G13" s="145" t="s">
        <v>1370</v>
      </c>
    </row>
    <row r="14" spans="1:7" x14ac:dyDescent="0.2">
      <c r="A14" s="5" t="s">
        <v>657</v>
      </c>
      <c r="B14" s="7">
        <v>490409398016</v>
      </c>
      <c r="C14" s="7">
        <v>170953</v>
      </c>
      <c r="D14" s="7"/>
      <c r="E14" s="7" t="str">
        <f t="shared" ref="E14:E20" si="1">A14</f>
        <v>КИТАЙ</v>
      </c>
      <c r="F14" s="148">
        <f t="shared" ref="F14:F21" si="2">(B14/C14)/1000000</f>
        <v>2.8686796839833173</v>
      </c>
      <c r="G14" s="147">
        <f>B14/VLOOKUP("Общий итог",A:B,2,0)</f>
        <v>0.48484269903464439</v>
      </c>
    </row>
    <row r="15" spans="1:7" x14ac:dyDescent="0.2">
      <c r="A15" s="5" t="s">
        <v>655</v>
      </c>
      <c r="B15" s="7">
        <v>168526262775</v>
      </c>
      <c r="C15" s="7">
        <v>21743</v>
      </c>
      <c r="D15" s="7"/>
      <c r="E15" s="7" t="str">
        <f t="shared" si="1"/>
        <v>ЕВРОПА</v>
      </c>
      <c r="F15" s="148">
        <f t="shared" si="2"/>
        <v>7.7508284401876466</v>
      </c>
      <c r="G15" s="147">
        <f t="shared" ref="G15:G21" si="3">B15/VLOOKUP("Общий итог",A:B,2,0)</f>
        <v>0.16661329989313725</v>
      </c>
    </row>
    <row r="16" spans="1:7" x14ac:dyDescent="0.2">
      <c r="A16" s="5" t="s">
        <v>647</v>
      </c>
      <c r="B16" s="7">
        <v>129448116956</v>
      </c>
      <c r="C16" s="7">
        <v>142629</v>
      </c>
      <c r="D16" s="7"/>
      <c r="E16" s="7" t="str">
        <f t="shared" si="1"/>
        <v>РОССИЯ</v>
      </c>
      <c r="F16" s="148">
        <f t="shared" si="2"/>
        <v>0.90758623390755033</v>
      </c>
      <c r="G16" s="147">
        <f t="shared" si="3"/>
        <v>0.12797873504017085</v>
      </c>
    </row>
    <row r="17" spans="1:7" x14ac:dyDescent="0.2">
      <c r="A17" s="5" t="s">
        <v>659</v>
      </c>
      <c r="B17" s="7">
        <v>114397397636</v>
      </c>
      <c r="C17" s="7">
        <v>36104</v>
      </c>
      <c r="D17" s="7"/>
      <c r="E17" s="7" t="str">
        <f t="shared" si="1"/>
        <v>КОРЕЯ</v>
      </c>
      <c r="F17" s="148">
        <f t="shared" si="2"/>
        <v>3.1685518955240419</v>
      </c>
      <c r="G17" s="147">
        <f t="shared" si="3"/>
        <v>0.11309885833502747</v>
      </c>
    </row>
    <row r="18" spans="1:7" x14ac:dyDescent="0.2">
      <c r="A18" s="5" t="s">
        <v>654</v>
      </c>
      <c r="B18" s="7">
        <v>89324873347</v>
      </c>
      <c r="C18" s="7">
        <v>21871</v>
      </c>
      <c r="D18" s="7"/>
      <c r="E18" s="7" t="str">
        <f t="shared" si="1"/>
        <v>ЯПОНИЯ</v>
      </c>
      <c r="F18" s="148">
        <f t="shared" si="2"/>
        <v>4.0841696011613555</v>
      </c>
      <c r="G18" s="147">
        <f t="shared" si="3"/>
        <v>8.8310935434141646E-2</v>
      </c>
    </row>
    <row r="19" spans="1:7" x14ac:dyDescent="0.2">
      <c r="A19" s="5" t="s">
        <v>658</v>
      </c>
      <c r="B19" s="7">
        <v>19352468130</v>
      </c>
      <c r="C19" s="7">
        <v>4077</v>
      </c>
      <c r="D19" s="7"/>
      <c r="E19" s="7" t="str">
        <f t="shared" si="1"/>
        <v>США</v>
      </c>
      <c r="F19" s="148">
        <f t="shared" si="2"/>
        <v>4.7467422442972769</v>
      </c>
      <c r="G19" s="147">
        <f t="shared" si="3"/>
        <v>1.9132795821390464E-2</v>
      </c>
    </row>
    <row r="20" spans="1:7" x14ac:dyDescent="0.2">
      <c r="A20" s="5" t="s">
        <v>660</v>
      </c>
      <c r="B20" s="7">
        <v>22936800</v>
      </c>
      <c r="C20" s="7">
        <v>14</v>
      </c>
      <c r="D20" s="7"/>
      <c r="E20" s="7" t="str">
        <f t="shared" si="1"/>
        <v>ИРАН</v>
      </c>
      <c r="F20" s="148">
        <f t="shared" si="2"/>
        <v>1.6383428571428571</v>
      </c>
      <c r="G20" s="155">
        <f t="shared" si="3"/>
        <v>2.2676441487883169E-5</v>
      </c>
    </row>
    <row r="21" spans="1:7" x14ac:dyDescent="0.2">
      <c r="A21" s="5" t="s">
        <v>652</v>
      </c>
      <c r="B21" s="7">
        <v>1011481453660</v>
      </c>
      <c r="C21" s="7">
        <v>397391</v>
      </c>
      <c r="D21" s="7"/>
      <c r="E21" s="7" t="s">
        <v>647</v>
      </c>
      <c r="F21" s="148">
        <f t="shared" si="2"/>
        <v>2.5453053885467964</v>
      </c>
      <c r="G21" s="106">
        <f t="shared" si="3"/>
        <v>1</v>
      </c>
    </row>
    <row r="26" spans="1:7" x14ac:dyDescent="0.2">
      <c r="A26" s="4" t="s">
        <v>662</v>
      </c>
      <c r="B26" t="s">
        <v>1133</v>
      </c>
    </row>
    <row r="27" spans="1:7" x14ac:dyDescent="0.2">
      <c r="A27" s="4" t="s">
        <v>1371</v>
      </c>
      <c r="B27" t="s">
        <v>653</v>
      </c>
    </row>
    <row r="29" spans="1:7" x14ac:dyDescent="0.2">
      <c r="A29" s="4" t="s">
        <v>651</v>
      </c>
      <c r="B29" t="s">
        <v>1367</v>
      </c>
      <c r="C29" t="s">
        <v>1368</v>
      </c>
      <c r="F29" s="145" t="s">
        <v>1369</v>
      </c>
      <c r="G29" s="145" t="s">
        <v>1370</v>
      </c>
    </row>
    <row r="30" spans="1:7" x14ac:dyDescent="0.2">
      <c r="A30" s="5" t="s">
        <v>1244</v>
      </c>
      <c r="B30" s="7">
        <v>812975057905</v>
      </c>
      <c r="C30" s="7">
        <v>263440</v>
      </c>
      <c r="D30" s="7"/>
      <c r="E30" s="7" t="str">
        <f t="shared" ref="E30:E40" si="4">A30</f>
        <v>SUV</v>
      </c>
      <c r="F30" s="148">
        <f t="shared" ref="F30:F37" si="5">(B30/C30)/1000000</f>
        <v>3.0859970312215306</v>
      </c>
      <c r="G30" s="147">
        <f>B30/VLOOKUP("Общий итог",A:B,2,0)</f>
        <v>0.80374687540071688</v>
      </c>
    </row>
    <row r="31" spans="1:7" x14ac:dyDescent="0.2">
      <c r="A31" s="5" t="s">
        <v>1285</v>
      </c>
      <c r="B31" s="7">
        <v>74386850517</v>
      </c>
      <c r="C31" s="7">
        <v>96850</v>
      </c>
      <c r="D31" s="7"/>
      <c r="E31" s="7" t="str">
        <f t="shared" si="4"/>
        <v>B</v>
      </c>
      <c r="F31" s="148">
        <f t="shared" si="5"/>
        <v>0.76806247307176045</v>
      </c>
      <c r="G31" s="147">
        <f t="shared" ref="G31:G37" si="6">B31/VLOOKUP("Общий итог",A:B,2,0)</f>
        <v>7.3542475986914574E-2</v>
      </c>
    </row>
    <row r="32" spans="1:7" x14ac:dyDescent="0.2">
      <c r="A32" s="5" t="s">
        <v>1247</v>
      </c>
      <c r="B32" s="7">
        <v>33925261459</v>
      </c>
      <c r="C32" s="7">
        <v>1899</v>
      </c>
      <c r="D32" s="7"/>
      <c r="E32" s="7" t="str">
        <f t="shared" si="4"/>
        <v>F+S</v>
      </c>
      <c r="F32" s="148">
        <f t="shared" si="5"/>
        <v>17.864803295945233</v>
      </c>
      <c r="G32" s="147">
        <f t="shared" si="6"/>
        <v>3.3540171533786384E-2</v>
      </c>
    </row>
    <row r="33" spans="1:7" x14ac:dyDescent="0.2">
      <c r="A33" s="5" t="s">
        <v>1246</v>
      </c>
      <c r="B33" s="7">
        <v>25909386144</v>
      </c>
      <c r="C33" s="7">
        <v>8968</v>
      </c>
      <c r="D33" s="7"/>
      <c r="E33" s="7" t="str">
        <f t="shared" si="4"/>
        <v>D</v>
      </c>
      <c r="F33" s="148">
        <f t="shared" si="5"/>
        <v>2.8890930133809096</v>
      </c>
      <c r="G33" s="147">
        <f t="shared" si="6"/>
        <v>2.5615285431332482E-2</v>
      </c>
    </row>
    <row r="34" spans="1:7" x14ac:dyDescent="0.2">
      <c r="A34" s="5" t="s">
        <v>1249</v>
      </c>
      <c r="B34" s="7">
        <v>22766175466</v>
      </c>
      <c r="C34" s="7">
        <v>10222</v>
      </c>
      <c r="D34" s="7"/>
      <c r="E34" s="7" t="str">
        <f t="shared" si="4"/>
        <v>C</v>
      </c>
      <c r="F34" s="148">
        <f t="shared" si="5"/>
        <v>2.2271742776364705</v>
      </c>
      <c r="G34" s="147">
        <f t="shared" si="6"/>
        <v>2.2507753734506572E-2</v>
      </c>
    </row>
    <row r="35" spans="1:7" x14ac:dyDescent="0.2">
      <c r="A35" s="5" t="s">
        <v>1280</v>
      </c>
      <c r="B35" s="7">
        <v>14938041012</v>
      </c>
      <c r="C35" s="7">
        <v>3661</v>
      </c>
      <c r="D35" s="7"/>
      <c r="E35" s="7" t="str">
        <f t="shared" si="4"/>
        <v>Minivan</v>
      </c>
      <c r="F35" s="148">
        <f t="shared" si="5"/>
        <v>4.0803171297459713</v>
      </c>
      <c r="G35" s="147">
        <f t="shared" si="6"/>
        <v>1.4768477422840896E-2</v>
      </c>
    </row>
    <row r="36" spans="1:7" x14ac:dyDescent="0.2">
      <c r="A36" s="5" t="s">
        <v>1288</v>
      </c>
      <c r="B36" s="7">
        <v>14882366994</v>
      </c>
      <c r="C36" s="7">
        <v>9857</v>
      </c>
      <c r="D36" s="7"/>
      <c r="E36" s="7" t="str">
        <f t="shared" si="4"/>
        <v>B+</v>
      </c>
      <c r="F36" s="148">
        <f t="shared" si="5"/>
        <v>1.5098272287714314</v>
      </c>
      <c r="G36" s="147">
        <f t="shared" si="6"/>
        <v>1.4713435367646957E-2</v>
      </c>
    </row>
    <row r="37" spans="1:7" x14ac:dyDescent="0.2">
      <c r="A37" s="5" t="s">
        <v>1245</v>
      </c>
      <c r="B37" s="7">
        <v>10592874555</v>
      </c>
      <c r="C37" s="7">
        <v>1684</v>
      </c>
      <c r="D37" s="7"/>
      <c r="E37" s="7" t="str">
        <f t="shared" si="4"/>
        <v>E</v>
      </c>
      <c r="F37" s="148">
        <f t="shared" si="5"/>
        <v>6.2903055552256539</v>
      </c>
      <c r="G37" s="147">
        <f t="shared" si="6"/>
        <v>1.0472633498785531E-2</v>
      </c>
    </row>
    <row r="38" spans="1:7" x14ac:dyDescent="0.2">
      <c r="A38" s="5" t="s">
        <v>1282</v>
      </c>
      <c r="B38" s="7">
        <v>1060719010</v>
      </c>
      <c r="C38" s="7">
        <v>776</v>
      </c>
      <c r="E38" s="7" t="str">
        <f t="shared" si="4"/>
        <v>A</v>
      </c>
      <c r="F38" s="148">
        <f t="shared" ref="F38:F39" si="7">(B38/C38)/1000000</f>
        <v>1.3669059407216495</v>
      </c>
      <c r="G38" s="147">
        <f t="shared" ref="G38:G39" si="8">B38/VLOOKUP("Общий итог",A:B,2,0)</f>
        <v>1.0486786546227182E-3</v>
      </c>
    </row>
    <row r="39" spans="1:7" x14ac:dyDescent="0.2">
      <c r="A39" s="5" t="s">
        <v>1283</v>
      </c>
      <c r="B39" s="7">
        <v>41410598</v>
      </c>
      <c r="C39" s="7">
        <v>18</v>
      </c>
      <c r="E39" s="7" t="str">
        <f t="shared" si="4"/>
        <v>UNSPEC</v>
      </c>
      <c r="F39" s="148">
        <f t="shared" si="7"/>
        <v>2.300588777777778</v>
      </c>
      <c r="G39" s="106">
        <f t="shared" si="8"/>
        <v>4.0940541074833969E-5</v>
      </c>
    </row>
    <row r="40" spans="1:7" x14ac:dyDescent="0.2">
      <c r="A40" s="5" t="s">
        <v>1291</v>
      </c>
      <c r="B40" s="7">
        <v>3310000</v>
      </c>
      <c r="C40" s="7">
        <v>1</v>
      </c>
      <c r="E40" s="7" t="str">
        <f t="shared" si="4"/>
        <v>MPV</v>
      </c>
    </row>
    <row r="41" spans="1:7" x14ac:dyDescent="0.2">
      <c r="A41" s="5" t="s">
        <v>1290</v>
      </c>
      <c r="B41" s="7">
        <v>0</v>
      </c>
      <c r="C41" s="7">
        <v>15</v>
      </c>
    </row>
    <row r="42" spans="1:7" x14ac:dyDescent="0.2">
      <c r="A42" s="5" t="s">
        <v>652</v>
      </c>
      <c r="B42" s="7">
        <v>1011481453660</v>
      </c>
      <c r="C42" s="7">
        <v>397391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690"/>
  <sheetViews>
    <sheetView workbookViewId="0">
      <selection activeCell="J16" sqref="J16"/>
    </sheetView>
  </sheetViews>
  <sheetFormatPr baseColWidth="10" defaultColWidth="8.83203125" defaultRowHeight="15" x14ac:dyDescent="0.2"/>
  <cols>
    <col min="1" max="1" width="14.6640625" customWidth="1"/>
    <col min="2" max="2" width="25.1640625" customWidth="1"/>
    <col min="4" max="4" width="10.83203125" bestFit="1" customWidth="1"/>
    <col min="5" max="5" width="11" customWidth="1"/>
    <col min="6" max="6" width="14.33203125" bestFit="1" customWidth="1"/>
    <col min="7" max="7" width="13.33203125" customWidth="1"/>
    <col min="8" max="8" width="14.33203125" bestFit="1" customWidth="1"/>
    <col min="9" max="10" width="18.83203125" customWidth="1"/>
  </cols>
  <sheetData>
    <row r="1" spans="1:10" x14ac:dyDescent="0.2">
      <c r="A1" s="138" t="s">
        <v>1240</v>
      </c>
      <c r="B1" s="138" t="s">
        <v>1241</v>
      </c>
      <c r="C1" s="139" t="s">
        <v>1242</v>
      </c>
      <c r="D1" s="140" t="s">
        <v>1243</v>
      </c>
      <c r="E1" s="140" t="s">
        <v>1365</v>
      </c>
      <c r="F1" s="140" t="s">
        <v>1363</v>
      </c>
      <c r="G1" s="140" t="s">
        <v>1366</v>
      </c>
      <c r="H1" s="140" t="s">
        <v>1364</v>
      </c>
      <c r="I1" s="140" t="s">
        <v>1371</v>
      </c>
      <c r="J1" s="140" t="s">
        <v>662</v>
      </c>
    </row>
    <row r="2" spans="1:10" x14ac:dyDescent="0.2">
      <c r="A2" s="141" t="s">
        <v>2</v>
      </c>
      <c r="B2" s="141" t="s">
        <v>4</v>
      </c>
      <c r="C2" s="141" t="s">
        <v>1244</v>
      </c>
      <c r="D2" s="142">
        <v>9220000</v>
      </c>
      <c r="E2" s="142">
        <v>2</v>
      </c>
      <c r="F2" s="142">
        <v>18440000</v>
      </c>
      <c r="G2" s="142">
        <v>24</v>
      </c>
      <c r="H2" s="142">
        <v>212386330</v>
      </c>
      <c r="I2" s="142" t="str">
        <f>VLOOKUP(A2,СПРАВОЧНИК!B:D,2,0)</f>
        <v>ЯПОНИЯ</v>
      </c>
      <c r="J2" s="142" t="str">
        <f>VLOOKUP(A2,СПРАВОЧНИК!B:D,3,0)</f>
        <v>ИНОМАРКИ</v>
      </c>
    </row>
    <row r="3" spans="1:10" x14ac:dyDescent="0.2">
      <c r="A3" s="141" t="s">
        <v>2</v>
      </c>
      <c r="B3" s="141" t="s">
        <v>5</v>
      </c>
      <c r="C3" s="141" t="s">
        <v>1244</v>
      </c>
      <c r="D3" s="142">
        <v>0</v>
      </c>
      <c r="E3" s="143"/>
      <c r="F3" s="143"/>
      <c r="G3" s="142">
        <v>7</v>
      </c>
      <c r="H3" s="142">
        <v>48600000</v>
      </c>
      <c r="I3" s="142" t="str">
        <f>VLOOKUP(A3,СПРАВОЧНИК!B:D,2,0)</f>
        <v>ЯПОНИЯ</v>
      </c>
      <c r="J3" s="142" t="str">
        <f>VLOOKUP(A3,СПРАВОЧНИК!B:D,3,0)</f>
        <v>ИНОМАРКИ</v>
      </c>
    </row>
    <row r="4" spans="1:10" x14ac:dyDescent="0.2">
      <c r="A4" s="141" t="s">
        <v>2</v>
      </c>
      <c r="B4" s="141" t="s">
        <v>6</v>
      </c>
      <c r="C4" s="141" t="s">
        <v>1245</v>
      </c>
      <c r="D4" s="142">
        <v>8740000</v>
      </c>
      <c r="E4" s="142">
        <v>1</v>
      </c>
      <c r="F4" s="142">
        <v>8740000</v>
      </c>
      <c r="G4" s="142">
        <v>4</v>
      </c>
      <c r="H4" s="142">
        <v>30940000</v>
      </c>
      <c r="I4" s="142" t="str">
        <f>VLOOKUP(A4,СПРАВОЧНИК!B:D,2,0)</f>
        <v>ЯПОНИЯ</v>
      </c>
      <c r="J4" s="142" t="str">
        <f>VLOOKUP(A4,СПРАВОЧНИК!B:D,3,0)</f>
        <v>ИНОМАРКИ</v>
      </c>
    </row>
    <row r="5" spans="1:10" x14ac:dyDescent="0.2">
      <c r="A5" s="141" t="s">
        <v>7</v>
      </c>
      <c r="B5" s="141" t="s">
        <v>8</v>
      </c>
      <c r="C5" s="141" t="s">
        <v>1246</v>
      </c>
      <c r="D5" s="142">
        <v>12425000</v>
      </c>
      <c r="E5" s="142">
        <v>3</v>
      </c>
      <c r="F5" s="142">
        <v>37275000</v>
      </c>
      <c r="G5" s="142">
        <v>8</v>
      </c>
      <c r="H5" s="142">
        <v>54180000</v>
      </c>
      <c r="I5" s="142" t="str">
        <f>VLOOKUP(A5,СПРАВОЧНИК!B:D,2,0)</f>
        <v>ЕВРОПА</v>
      </c>
      <c r="J5" s="142" t="str">
        <f>VLOOKUP(A5,СПРАВОЧНИК!B:D,3,0)</f>
        <v>ИНОМАРКИ</v>
      </c>
    </row>
    <row r="6" spans="1:10" x14ac:dyDescent="0.2">
      <c r="A6" s="141" t="s">
        <v>7</v>
      </c>
      <c r="B6" s="141" t="s">
        <v>9</v>
      </c>
      <c r="C6" s="141" t="s">
        <v>1244</v>
      </c>
      <c r="D6" s="142">
        <v>6500000</v>
      </c>
      <c r="E6" s="142">
        <v>3</v>
      </c>
      <c r="F6" s="142">
        <v>19500000</v>
      </c>
      <c r="G6" s="142">
        <v>7</v>
      </c>
      <c r="H6" s="142">
        <v>46010000</v>
      </c>
      <c r="I6" s="142" t="str">
        <f>VLOOKUP(A6,СПРАВОЧНИК!B:D,2,0)</f>
        <v>ЕВРОПА</v>
      </c>
      <c r="J6" s="142" t="str">
        <f>VLOOKUP(A6,СПРАВОЧНИК!B:D,3,0)</f>
        <v>ИНОМАРКИ</v>
      </c>
    </row>
    <row r="7" spans="1:10" x14ac:dyDescent="0.2">
      <c r="A7" s="141" t="s">
        <v>7</v>
      </c>
      <c r="B7" s="141" t="s">
        <v>10</v>
      </c>
      <c r="C7" s="141" t="s">
        <v>1244</v>
      </c>
      <c r="D7" s="142">
        <v>0</v>
      </c>
      <c r="E7" s="143"/>
      <c r="F7" s="143"/>
      <c r="G7" s="142">
        <v>1</v>
      </c>
      <c r="H7" s="142">
        <v>4490000</v>
      </c>
      <c r="I7" s="142" t="str">
        <f>VLOOKUP(A7,СПРАВОЧНИК!B:D,2,0)</f>
        <v>ЕВРОПА</v>
      </c>
      <c r="J7" s="142" t="str">
        <f>VLOOKUP(A7,СПРАВОЧНИК!B:D,3,0)</f>
        <v>ИНОМАРКИ</v>
      </c>
    </row>
    <row r="8" spans="1:10" x14ac:dyDescent="0.2">
      <c r="A8" s="141" t="s">
        <v>11</v>
      </c>
      <c r="B8" s="141" t="s">
        <v>12</v>
      </c>
      <c r="C8" s="141" t="s">
        <v>1245</v>
      </c>
      <c r="D8" s="142">
        <v>0</v>
      </c>
      <c r="E8" s="143"/>
      <c r="F8" s="143"/>
      <c r="G8" s="142">
        <v>1</v>
      </c>
      <c r="H8" s="142">
        <v>11600000</v>
      </c>
      <c r="I8" s="142" t="str">
        <f>VLOOKUP(A8,СПРАВОЧНИК!B:D,2,0)</f>
        <v>ЕВРОПА</v>
      </c>
      <c r="J8" s="142" t="str">
        <f>VLOOKUP(A8,СПРАВОЧНИК!B:D,3,0)</f>
        <v>ИНОМАРКИ</v>
      </c>
    </row>
    <row r="9" spans="1:10" x14ac:dyDescent="0.2">
      <c r="A9" s="141" t="s">
        <v>11</v>
      </c>
      <c r="B9" s="141" t="s">
        <v>13</v>
      </c>
      <c r="C9" s="141" t="s">
        <v>1247</v>
      </c>
      <c r="D9" s="142">
        <v>0</v>
      </c>
      <c r="E9" s="143"/>
      <c r="F9" s="143"/>
      <c r="G9" s="142">
        <v>3</v>
      </c>
      <c r="H9" s="142">
        <v>44800000</v>
      </c>
      <c r="I9" s="142" t="str">
        <f>VLOOKUP(A9,СПРАВОЧНИК!B:D,2,0)</f>
        <v>ЕВРОПА</v>
      </c>
      <c r="J9" s="142" t="str">
        <f>VLOOKUP(A9,СПРАВОЧНИК!B:D,3,0)</f>
        <v>ИНОМАРКИ</v>
      </c>
    </row>
    <row r="10" spans="1:10" x14ac:dyDescent="0.2">
      <c r="A10" s="141" t="s">
        <v>11</v>
      </c>
      <c r="B10" s="141" t="s">
        <v>698</v>
      </c>
      <c r="C10" s="141" t="s">
        <v>1244</v>
      </c>
      <c r="D10" s="142">
        <v>24500000</v>
      </c>
      <c r="E10" s="142">
        <v>1</v>
      </c>
      <c r="F10" s="142">
        <v>24500000</v>
      </c>
      <c r="G10" s="142">
        <v>2</v>
      </c>
      <c r="H10" s="142">
        <v>48400000</v>
      </c>
      <c r="I10" s="142" t="str">
        <f>VLOOKUP(A10,СПРАВОЧНИК!B:D,2,0)</f>
        <v>ЕВРОПА</v>
      </c>
      <c r="J10" s="142" t="str">
        <f>VLOOKUP(A10,СПРАВОЧНИК!B:D,3,0)</f>
        <v>ИНОМАРКИ</v>
      </c>
    </row>
    <row r="11" spans="1:10" x14ac:dyDescent="0.2">
      <c r="A11" s="141" t="s">
        <v>14</v>
      </c>
      <c r="B11" s="141" t="s">
        <v>15</v>
      </c>
      <c r="C11" s="141" t="s">
        <v>1247</v>
      </c>
      <c r="D11" s="142">
        <v>0</v>
      </c>
      <c r="E11" s="143"/>
      <c r="F11" s="143"/>
      <c r="G11" s="142">
        <v>1</v>
      </c>
      <c r="H11" s="142">
        <v>4620000</v>
      </c>
      <c r="I11" s="142" t="str">
        <f>VLOOKUP(A11,СПРАВОЧНИК!B:D,2,0)</f>
        <v>ЕВРОПА</v>
      </c>
      <c r="J11" s="142" t="str">
        <f>VLOOKUP(A11,СПРАВОЧНИК!B:D,3,0)</f>
        <v>ИНОМАРКИ</v>
      </c>
    </row>
    <row r="12" spans="1:10" x14ac:dyDescent="0.2">
      <c r="A12" s="141" t="s">
        <v>18</v>
      </c>
      <c r="B12" s="141" t="s">
        <v>19</v>
      </c>
      <c r="C12" s="141" t="s">
        <v>1247</v>
      </c>
      <c r="D12" s="142">
        <v>0</v>
      </c>
      <c r="E12" s="143"/>
      <c r="F12" s="143"/>
      <c r="G12" s="142">
        <v>1</v>
      </c>
      <c r="H12" s="142">
        <v>18057000</v>
      </c>
      <c r="I12" s="142" t="str">
        <f>VLOOKUP(A12,СПРАВОЧНИК!B:D,2,0)</f>
        <v>ЕВРОПА</v>
      </c>
      <c r="J12" s="142" t="str">
        <f>VLOOKUP(A12,СПРАВОЧНИК!B:D,3,0)</f>
        <v>ИНОМАРКИ</v>
      </c>
    </row>
    <row r="13" spans="1:10" x14ac:dyDescent="0.2">
      <c r="A13" s="141" t="s">
        <v>18</v>
      </c>
      <c r="B13" s="141" t="s">
        <v>673</v>
      </c>
      <c r="C13" s="141" t="s">
        <v>1247</v>
      </c>
      <c r="D13" s="142">
        <v>0</v>
      </c>
      <c r="E13" s="143"/>
      <c r="F13" s="143"/>
      <c r="G13" s="142">
        <v>1</v>
      </c>
      <c r="H13" s="142">
        <v>45229736</v>
      </c>
      <c r="I13" s="142" t="str">
        <f>VLOOKUP(A13,СПРАВОЧНИК!B:D,2,0)</f>
        <v>ЕВРОПА</v>
      </c>
      <c r="J13" s="142" t="str">
        <f>VLOOKUP(A13,СПРАВОЧНИК!B:D,3,0)</f>
        <v>ИНОМАРКИ</v>
      </c>
    </row>
    <row r="14" spans="1:10" x14ac:dyDescent="0.2">
      <c r="A14" s="141" t="s">
        <v>18</v>
      </c>
      <c r="B14" s="141" t="s">
        <v>20</v>
      </c>
      <c r="C14" s="141" t="s">
        <v>1244</v>
      </c>
      <c r="D14" s="142">
        <v>0</v>
      </c>
      <c r="E14" s="143"/>
      <c r="F14" s="143"/>
      <c r="G14" s="142">
        <v>2</v>
      </c>
      <c r="H14" s="142">
        <v>36490000</v>
      </c>
      <c r="I14" s="142" t="str">
        <f>VLOOKUP(A14,СПРАВОЧНИК!B:D,2,0)</f>
        <v>ЕВРОПА</v>
      </c>
      <c r="J14" s="142" t="str">
        <f>VLOOKUP(A14,СПРАВОЧНИК!B:D,3,0)</f>
        <v>ИНОМАРКИ</v>
      </c>
    </row>
    <row r="15" spans="1:10" x14ac:dyDescent="0.2">
      <c r="A15" s="141" t="s">
        <v>21</v>
      </c>
      <c r="B15" s="141" t="s">
        <v>1248</v>
      </c>
      <c r="C15" s="141" t="s">
        <v>1249</v>
      </c>
      <c r="D15" s="142">
        <v>4169283</v>
      </c>
      <c r="E15" s="142">
        <v>8</v>
      </c>
      <c r="F15" s="142">
        <v>33354264</v>
      </c>
      <c r="G15" s="142">
        <v>34</v>
      </c>
      <c r="H15" s="142">
        <v>143438775</v>
      </c>
      <c r="I15" s="142" t="str">
        <f>VLOOKUP(A15,СПРАВОЧНИК!B:D,2,0)</f>
        <v>ЕВРОПА</v>
      </c>
      <c r="J15" s="142" t="str">
        <f>VLOOKUP(A15,СПРАВОЧНИК!B:D,3,0)</f>
        <v>ИНОМАРКИ</v>
      </c>
    </row>
    <row r="16" spans="1:10" x14ac:dyDescent="0.2">
      <c r="A16" s="141" t="s">
        <v>21</v>
      </c>
      <c r="B16" s="141" t="s">
        <v>1250</v>
      </c>
      <c r="C16" s="141" t="s">
        <v>1249</v>
      </c>
      <c r="D16" s="142">
        <v>0</v>
      </c>
      <c r="E16" s="143"/>
      <c r="F16" s="143"/>
      <c r="G16" s="142">
        <v>2</v>
      </c>
      <c r="H16" s="142">
        <v>8600000</v>
      </c>
      <c r="I16" s="142" t="str">
        <f>VLOOKUP(A16,СПРАВОЧНИК!B:D,2,0)</f>
        <v>ЕВРОПА</v>
      </c>
      <c r="J16" s="142" t="str">
        <f>VLOOKUP(A16,СПРАВОЧНИК!B:D,3,0)</f>
        <v>ИНОМАРКИ</v>
      </c>
    </row>
    <row r="17" spans="1:10" x14ac:dyDescent="0.2">
      <c r="A17" s="141" t="s">
        <v>21</v>
      </c>
      <c r="B17" s="141" t="s">
        <v>1251</v>
      </c>
      <c r="C17" s="141" t="s">
        <v>1246</v>
      </c>
      <c r="D17" s="142">
        <v>6197485</v>
      </c>
      <c r="E17" s="142">
        <v>17</v>
      </c>
      <c r="F17" s="142">
        <v>105357245</v>
      </c>
      <c r="G17" s="142">
        <v>75</v>
      </c>
      <c r="H17" s="142">
        <v>427418788</v>
      </c>
      <c r="I17" s="142" t="str">
        <f>VLOOKUP(A17,СПРАВОЧНИК!B:D,2,0)</f>
        <v>ЕВРОПА</v>
      </c>
      <c r="J17" s="142" t="str">
        <f>VLOOKUP(A17,СПРАВОЧНИК!B:D,3,0)</f>
        <v>ИНОМАРКИ</v>
      </c>
    </row>
    <row r="18" spans="1:10" x14ac:dyDescent="0.2">
      <c r="A18" s="141" t="s">
        <v>21</v>
      </c>
      <c r="B18" s="141" t="s">
        <v>1252</v>
      </c>
      <c r="C18" s="141" t="s">
        <v>1247</v>
      </c>
      <c r="D18" s="142">
        <v>6790000</v>
      </c>
      <c r="E18" s="142">
        <v>10</v>
      </c>
      <c r="F18" s="142">
        <v>67900000</v>
      </c>
      <c r="G18" s="142">
        <v>46</v>
      </c>
      <c r="H18" s="142">
        <v>289715962</v>
      </c>
      <c r="I18" s="142" t="str">
        <f>VLOOKUP(A18,СПРАВОЧНИК!B:D,2,0)</f>
        <v>ЕВРОПА</v>
      </c>
      <c r="J18" s="142" t="str">
        <f>VLOOKUP(A18,СПРАВОЧНИК!B:D,3,0)</f>
        <v>ИНОМАРКИ</v>
      </c>
    </row>
    <row r="19" spans="1:10" x14ac:dyDescent="0.2">
      <c r="A19" s="141" t="s">
        <v>21</v>
      </c>
      <c r="B19" s="141" t="s">
        <v>1253</v>
      </c>
      <c r="C19" s="141" t="s">
        <v>1245</v>
      </c>
      <c r="D19" s="142">
        <v>8971933</v>
      </c>
      <c r="E19" s="142">
        <v>39</v>
      </c>
      <c r="F19" s="142">
        <v>349905387</v>
      </c>
      <c r="G19" s="142">
        <v>128</v>
      </c>
      <c r="H19" s="142">
        <v>977466265</v>
      </c>
      <c r="I19" s="142" t="str">
        <f>VLOOKUP(A19,СПРАВОЧНИК!B:D,2,0)</f>
        <v>ЕВРОПА</v>
      </c>
      <c r="J19" s="142" t="str">
        <f>VLOOKUP(A19,СПРАВОЧНИК!B:D,3,0)</f>
        <v>ИНОМАРКИ</v>
      </c>
    </row>
    <row r="20" spans="1:10" x14ac:dyDescent="0.2">
      <c r="A20" s="141" t="s">
        <v>21</v>
      </c>
      <c r="B20" s="141" t="s">
        <v>1254</v>
      </c>
      <c r="C20" s="141" t="s">
        <v>1247</v>
      </c>
      <c r="D20" s="142">
        <v>7558605</v>
      </c>
      <c r="E20" s="142">
        <v>4</v>
      </c>
      <c r="F20" s="142">
        <v>30234420</v>
      </c>
      <c r="G20" s="142">
        <v>17</v>
      </c>
      <c r="H20" s="142">
        <v>106751630</v>
      </c>
      <c r="I20" s="142" t="str">
        <f>VLOOKUP(A20,СПРАВОЧНИК!B:D,2,0)</f>
        <v>ЕВРОПА</v>
      </c>
      <c r="J20" s="142" t="str">
        <f>VLOOKUP(A20,СПРАВОЧНИК!B:D,3,0)</f>
        <v>ИНОМАРКИ</v>
      </c>
    </row>
    <row r="21" spans="1:10" x14ac:dyDescent="0.2">
      <c r="A21" s="141" t="s">
        <v>21</v>
      </c>
      <c r="B21" s="141" t="s">
        <v>1255</v>
      </c>
      <c r="C21" s="141" t="s">
        <v>1247</v>
      </c>
      <c r="D21" s="142">
        <v>6687750</v>
      </c>
      <c r="E21" s="142">
        <v>7</v>
      </c>
      <c r="F21" s="142">
        <v>46814250</v>
      </c>
      <c r="G21" s="142">
        <v>65</v>
      </c>
      <c r="H21" s="142">
        <v>770474111</v>
      </c>
      <c r="I21" s="142" t="str">
        <f>VLOOKUP(A21,СПРАВОЧНИК!B:D,2,0)</f>
        <v>ЕВРОПА</v>
      </c>
      <c r="J21" s="142" t="str">
        <f>VLOOKUP(A21,СПРАВОЧНИК!B:D,3,0)</f>
        <v>ИНОМАРКИ</v>
      </c>
    </row>
    <row r="22" spans="1:10" x14ac:dyDescent="0.2">
      <c r="A22" s="141" t="s">
        <v>21</v>
      </c>
      <c r="B22" s="141" t="s">
        <v>1256</v>
      </c>
      <c r="C22" s="141" t="s">
        <v>1244</v>
      </c>
      <c r="D22" s="142">
        <v>10475517</v>
      </c>
      <c r="E22" s="142">
        <v>11</v>
      </c>
      <c r="F22" s="142">
        <v>115230687</v>
      </c>
      <c r="G22" s="142">
        <v>98</v>
      </c>
      <c r="H22" s="142">
        <v>918415687</v>
      </c>
      <c r="I22" s="142" t="str">
        <f>VLOOKUP(A22,СПРАВОЧНИК!B:D,2,0)</f>
        <v>ЕВРОПА</v>
      </c>
      <c r="J22" s="142" t="str">
        <f>VLOOKUP(A22,СПРАВОЧНИК!B:D,3,0)</f>
        <v>ИНОМАРКИ</v>
      </c>
    </row>
    <row r="23" spans="1:10" x14ac:dyDescent="0.2">
      <c r="A23" s="141" t="s">
        <v>21</v>
      </c>
      <c r="B23" s="141" t="s">
        <v>1257</v>
      </c>
      <c r="C23" s="141" t="s">
        <v>1247</v>
      </c>
      <c r="D23" s="142">
        <v>0</v>
      </c>
      <c r="E23" s="143"/>
      <c r="F23" s="143"/>
      <c r="G23" s="142">
        <v>4</v>
      </c>
      <c r="H23" s="142">
        <v>48496045</v>
      </c>
      <c r="I23" s="142" t="str">
        <f>VLOOKUP(A23,СПРАВОЧНИК!B:D,2,0)</f>
        <v>ЕВРОПА</v>
      </c>
      <c r="J23" s="142" t="str">
        <f>VLOOKUP(A23,СПРАВОЧНИК!B:D,3,0)</f>
        <v>ИНОМАРКИ</v>
      </c>
    </row>
    <row r="24" spans="1:10" x14ac:dyDescent="0.2">
      <c r="A24" s="141" t="s">
        <v>21</v>
      </c>
      <c r="B24" s="141" t="s">
        <v>1258</v>
      </c>
      <c r="C24" s="141" t="s">
        <v>1244</v>
      </c>
      <c r="D24" s="142">
        <v>3600000</v>
      </c>
      <c r="E24" s="142">
        <v>1</v>
      </c>
      <c r="F24" s="142">
        <v>3600000</v>
      </c>
      <c r="G24" s="142">
        <v>6</v>
      </c>
      <c r="H24" s="142">
        <v>21700000</v>
      </c>
      <c r="I24" s="142" t="str">
        <f>VLOOKUP(A24,СПРАВОЧНИК!B:D,2,0)</f>
        <v>ЕВРОПА</v>
      </c>
      <c r="J24" s="142" t="str">
        <f>VLOOKUP(A24,СПРАВОЧНИК!B:D,3,0)</f>
        <v>ИНОМАРКИ</v>
      </c>
    </row>
    <row r="25" spans="1:10" x14ac:dyDescent="0.2">
      <c r="A25" s="141" t="s">
        <v>21</v>
      </c>
      <c r="B25" s="141" t="s">
        <v>1259</v>
      </c>
      <c r="C25" s="141" t="s">
        <v>1244</v>
      </c>
      <c r="D25" s="142">
        <v>4027714</v>
      </c>
      <c r="E25" s="142">
        <v>17</v>
      </c>
      <c r="F25" s="142">
        <v>68471138</v>
      </c>
      <c r="G25" s="142">
        <v>56</v>
      </c>
      <c r="H25" s="142">
        <v>297901038</v>
      </c>
      <c r="I25" s="142" t="str">
        <f>VLOOKUP(A25,СПРАВОЧНИК!B:D,2,0)</f>
        <v>ЕВРОПА</v>
      </c>
      <c r="J25" s="142" t="str">
        <f>VLOOKUP(A25,СПРАВОЧНИК!B:D,3,0)</f>
        <v>ИНОМАРКИ</v>
      </c>
    </row>
    <row r="26" spans="1:10" x14ac:dyDescent="0.2">
      <c r="A26" s="141" t="s">
        <v>21</v>
      </c>
      <c r="B26" s="141" t="s">
        <v>1260</v>
      </c>
      <c r="C26" s="141" t="s">
        <v>1244</v>
      </c>
      <c r="D26" s="142">
        <v>0</v>
      </c>
      <c r="E26" s="143"/>
      <c r="F26" s="143"/>
      <c r="G26" s="142">
        <v>2</v>
      </c>
      <c r="H26" s="142">
        <v>10806000</v>
      </c>
      <c r="I26" s="142" t="str">
        <f>VLOOKUP(A26,СПРАВОЧНИК!B:D,2,0)</f>
        <v>ЕВРОПА</v>
      </c>
      <c r="J26" s="142" t="str">
        <f>VLOOKUP(A26,СПРАВОЧНИК!B:D,3,0)</f>
        <v>ИНОМАРКИ</v>
      </c>
    </row>
    <row r="27" spans="1:10" x14ac:dyDescent="0.2">
      <c r="A27" s="141" t="s">
        <v>21</v>
      </c>
      <c r="B27" s="141" t="s">
        <v>1261</v>
      </c>
      <c r="C27" s="141" t="s">
        <v>1244</v>
      </c>
      <c r="D27" s="142">
        <v>5176316</v>
      </c>
      <c r="E27" s="142">
        <v>65</v>
      </c>
      <c r="F27" s="142">
        <v>336460540</v>
      </c>
      <c r="G27" s="142">
        <v>291</v>
      </c>
      <c r="H27" s="142">
        <v>1786041740</v>
      </c>
      <c r="I27" s="142" t="str">
        <f>VLOOKUP(A27,СПРАВОЧНИК!B:D,2,0)</f>
        <v>ЕВРОПА</v>
      </c>
      <c r="J27" s="142" t="str">
        <f>VLOOKUP(A27,СПРАВОЧНИК!B:D,3,0)</f>
        <v>ИНОМАРКИ</v>
      </c>
    </row>
    <row r="28" spans="1:10" x14ac:dyDescent="0.2">
      <c r="A28" s="141" t="s">
        <v>21</v>
      </c>
      <c r="B28" s="141" t="s">
        <v>1262</v>
      </c>
      <c r="C28" s="141" t="s">
        <v>1244</v>
      </c>
      <c r="D28" s="142">
        <v>9910943</v>
      </c>
      <c r="E28" s="142">
        <v>55</v>
      </c>
      <c r="F28" s="142">
        <v>545101865</v>
      </c>
      <c r="G28" s="142">
        <v>290</v>
      </c>
      <c r="H28" s="142">
        <v>2915404937</v>
      </c>
      <c r="I28" s="142" t="str">
        <f>VLOOKUP(A28,СПРАВОЧНИК!B:D,2,0)</f>
        <v>ЕВРОПА</v>
      </c>
      <c r="J28" s="142" t="str">
        <f>VLOOKUP(A28,СПРАВОЧНИК!B:D,3,0)</f>
        <v>ИНОМАРКИ</v>
      </c>
    </row>
    <row r="29" spans="1:10" x14ac:dyDescent="0.2">
      <c r="A29" s="141" t="s">
        <v>21</v>
      </c>
      <c r="B29" s="141" t="s">
        <v>1263</v>
      </c>
      <c r="C29" s="141" t="s">
        <v>1244</v>
      </c>
      <c r="D29" s="142">
        <v>15191636</v>
      </c>
      <c r="E29" s="142">
        <v>73</v>
      </c>
      <c r="F29" s="142">
        <v>1108989428</v>
      </c>
      <c r="G29" s="142">
        <v>312</v>
      </c>
      <c r="H29" s="142">
        <v>4321087430</v>
      </c>
      <c r="I29" s="142" t="str">
        <f>VLOOKUP(A29,СПРАВОЧНИК!B:D,2,0)</f>
        <v>ЕВРОПА</v>
      </c>
      <c r="J29" s="142" t="str">
        <f>VLOOKUP(A29,СПРАВОЧНИК!B:D,3,0)</f>
        <v>ИНОМАРКИ</v>
      </c>
    </row>
    <row r="30" spans="1:10" x14ac:dyDescent="0.2">
      <c r="A30" s="141" t="s">
        <v>21</v>
      </c>
      <c r="B30" s="141" t="s">
        <v>1264</v>
      </c>
      <c r="C30" s="141" t="s">
        <v>1247</v>
      </c>
      <c r="D30" s="142">
        <v>0</v>
      </c>
      <c r="E30" s="143"/>
      <c r="F30" s="143"/>
      <c r="G30" s="142">
        <v>1</v>
      </c>
      <c r="H30" s="142">
        <v>9075000</v>
      </c>
      <c r="I30" s="142" t="str">
        <f>VLOOKUP(A30,СПРАВОЧНИК!B:D,2,0)</f>
        <v>ЕВРОПА</v>
      </c>
      <c r="J30" s="142" t="str">
        <f>VLOOKUP(A30,СПРАВОЧНИК!B:D,3,0)</f>
        <v>ИНОМАРКИ</v>
      </c>
    </row>
    <row r="31" spans="1:10" x14ac:dyDescent="0.2">
      <c r="A31" s="141" t="s">
        <v>21</v>
      </c>
      <c r="B31" s="141" t="s">
        <v>1265</v>
      </c>
      <c r="C31" s="141" t="s">
        <v>1244</v>
      </c>
      <c r="D31" s="142">
        <v>3500000</v>
      </c>
      <c r="E31" s="142">
        <v>1</v>
      </c>
      <c r="F31" s="142">
        <v>3500000</v>
      </c>
      <c r="G31" s="142">
        <v>2</v>
      </c>
      <c r="H31" s="142">
        <v>7000000</v>
      </c>
      <c r="I31" s="142" t="str">
        <f>VLOOKUP(A31,СПРАВОЧНИК!B:D,2,0)</f>
        <v>ЕВРОПА</v>
      </c>
      <c r="J31" s="142" t="str">
        <f>VLOOKUP(A31,СПРАВОЧНИК!B:D,3,0)</f>
        <v>ИНОМАРКИ</v>
      </c>
    </row>
    <row r="32" spans="1:10" x14ac:dyDescent="0.2">
      <c r="A32" s="141" t="s">
        <v>21</v>
      </c>
      <c r="B32" s="141" t="s">
        <v>1266</v>
      </c>
      <c r="C32" s="141" t="s">
        <v>1244</v>
      </c>
      <c r="D32" s="142">
        <v>24077165</v>
      </c>
      <c r="E32" s="142">
        <v>8</v>
      </c>
      <c r="F32" s="142">
        <v>192617320</v>
      </c>
      <c r="G32" s="142">
        <v>29</v>
      </c>
      <c r="H32" s="142">
        <v>661544877</v>
      </c>
      <c r="I32" s="142" t="str">
        <f>VLOOKUP(A32,СПРАВОЧНИК!B:D,2,0)</f>
        <v>ЕВРОПА</v>
      </c>
      <c r="J32" s="142" t="str">
        <f>VLOOKUP(A32,СПРАВОЧНИК!B:D,3,0)</f>
        <v>ИНОМАРКИ</v>
      </c>
    </row>
    <row r="33" spans="1:10" x14ac:dyDescent="0.2">
      <c r="A33" s="141" t="s">
        <v>21</v>
      </c>
      <c r="B33" s="141" t="s">
        <v>1267</v>
      </c>
      <c r="C33" s="141" t="s">
        <v>1249</v>
      </c>
      <c r="D33" s="142">
        <v>5800000</v>
      </c>
      <c r="E33" s="142">
        <v>2</v>
      </c>
      <c r="F33" s="142">
        <v>11600000</v>
      </c>
      <c r="G33" s="142">
        <v>4</v>
      </c>
      <c r="H33" s="142">
        <v>23200000</v>
      </c>
      <c r="I33" s="142" t="str">
        <f>VLOOKUP(A33,СПРАВОЧНИК!B:D,2,0)</f>
        <v>ЕВРОПА</v>
      </c>
      <c r="J33" s="142" t="str">
        <f>VLOOKUP(A33,СПРАВОЧНИК!B:D,3,0)</f>
        <v>ИНОМАРКИ</v>
      </c>
    </row>
    <row r="34" spans="1:10" x14ac:dyDescent="0.2">
      <c r="A34" s="141" t="s">
        <v>21</v>
      </c>
      <c r="B34" s="141" t="s">
        <v>1268</v>
      </c>
      <c r="C34" s="141" t="s">
        <v>1247</v>
      </c>
      <c r="D34" s="142">
        <v>14192530</v>
      </c>
      <c r="E34" s="142">
        <v>1</v>
      </c>
      <c r="F34" s="142">
        <v>14192530</v>
      </c>
      <c r="G34" s="142">
        <v>4</v>
      </c>
      <c r="H34" s="142">
        <v>53329930</v>
      </c>
      <c r="I34" s="142" t="str">
        <f>VLOOKUP(A34,СПРАВОЧНИК!B:D,2,0)</f>
        <v>ЕВРОПА</v>
      </c>
      <c r="J34" s="142" t="str">
        <f>VLOOKUP(A34,СПРАВОЧНИК!B:D,3,0)</f>
        <v>ИНОМАРКИ</v>
      </c>
    </row>
    <row r="35" spans="1:10" x14ac:dyDescent="0.2">
      <c r="A35" s="141" t="s">
        <v>21</v>
      </c>
      <c r="B35" s="141" t="s">
        <v>1269</v>
      </c>
      <c r="C35" s="141" t="s">
        <v>1245</v>
      </c>
      <c r="D35" s="142">
        <v>14964203</v>
      </c>
      <c r="E35" s="142">
        <v>3</v>
      </c>
      <c r="F35" s="142">
        <v>44892609</v>
      </c>
      <c r="G35" s="142">
        <v>13</v>
      </c>
      <c r="H35" s="142">
        <v>257345448</v>
      </c>
      <c r="I35" s="142" t="str">
        <f>VLOOKUP(A35,СПРАВОЧНИК!B:D,2,0)</f>
        <v>ЕВРОПА</v>
      </c>
      <c r="J35" s="142" t="str">
        <f>VLOOKUP(A35,СПРАВОЧНИК!B:D,3,0)</f>
        <v>ИНОМАРКИ</v>
      </c>
    </row>
    <row r="36" spans="1:10" x14ac:dyDescent="0.2">
      <c r="A36" s="141" t="s">
        <v>21</v>
      </c>
      <c r="B36" s="141" t="s">
        <v>1270</v>
      </c>
      <c r="C36" s="141" t="s">
        <v>1247</v>
      </c>
      <c r="D36" s="142">
        <v>22040000</v>
      </c>
      <c r="E36" s="142">
        <v>2</v>
      </c>
      <c r="F36" s="142">
        <v>44080000</v>
      </c>
      <c r="G36" s="142">
        <v>9</v>
      </c>
      <c r="H36" s="142">
        <v>185780000</v>
      </c>
      <c r="I36" s="142" t="str">
        <f>VLOOKUP(A36,СПРАВОЧНИК!B:D,2,0)</f>
        <v>ЕВРОПА</v>
      </c>
      <c r="J36" s="142" t="str">
        <f>VLOOKUP(A36,СПРАВОЧНИК!B:D,3,0)</f>
        <v>ИНОМАРКИ</v>
      </c>
    </row>
    <row r="37" spans="1:10" x14ac:dyDescent="0.2">
      <c r="A37" s="141" t="s">
        <v>21</v>
      </c>
      <c r="B37" s="141" t="s">
        <v>1271</v>
      </c>
      <c r="C37" s="141" t="s">
        <v>1249</v>
      </c>
      <c r="D37" s="142">
        <v>0</v>
      </c>
      <c r="E37" s="143"/>
      <c r="F37" s="143"/>
      <c r="G37" s="142">
        <v>1</v>
      </c>
      <c r="H37" s="142">
        <v>2755000</v>
      </c>
      <c r="I37" s="142" t="str">
        <f>VLOOKUP(A37,СПРАВОЧНИК!B:D,2,0)</f>
        <v>ЕВРОПА</v>
      </c>
      <c r="J37" s="142" t="str">
        <f>VLOOKUP(A37,СПРАВОЧНИК!B:D,3,0)</f>
        <v>ИНОМАРКИ</v>
      </c>
    </row>
    <row r="38" spans="1:10" x14ac:dyDescent="0.2">
      <c r="A38" s="141" t="s">
        <v>21</v>
      </c>
      <c r="B38" s="141" t="s">
        <v>1272</v>
      </c>
      <c r="C38" s="141" t="s">
        <v>1247</v>
      </c>
      <c r="D38" s="142">
        <v>0</v>
      </c>
      <c r="E38" s="143"/>
      <c r="F38" s="143"/>
      <c r="G38" s="142">
        <v>2</v>
      </c>
      <c r="H38" s="142">
        <v>8420000</v>
      </c>
      <c r="I38" s="142" t="str">
        <f>VLOOKUP(A38,СПРАВОЧНИК!B:D,2,0)</f>
        <v>ЕВРОПА</v>
      </c>
      <c r="J38" s="142" t="str">
        <f>VLOOKUP(A38,СПРАВОЧНИК!B:D,3,0)</f>
        <v>ИНОМАРКИ</v>
      </c>
    </row>
    <row r="39" spans="1:10" x14ac:dyDescent="0.2">
      <c r="A39" s="141" t="s">
        <v>21</v>
      </c>
      <c r="B39" s="141" t="s">
        <v>1273</v>
      </c>
      <c r="C39" s="141" t="s">
        <v>1245</v>
      </c>
      <c r="D39" s="142">
        <v>13955000</v>
      </c>
      <c r="E39" s="142">
        <v>1</v>
      </c>
      <c r="F39" s="142">
        <v>13955000</v>
      </c>
      <c r="G39" s="142">
        <v>3</v>
      </c>
      <c r="H39" s="142">
        <v>41865000</v>
      </c>
      <c r="I39" s="142" t="str">
        <f>VLOOKUP(A39,СПРАВОЧНИК!B:D,2,0)</f>
        <v>ЕВРОПА</v>
      </c>
      <c r="J39" s="142" t="str">
        <f>VLOOKUP(A39,СПРАВОЧНИК!B:D,3,0)</f>
        <v>ИНОМАРКИ</v>
      </c>
    </row>
    <row r="40" spans="1:10" x14ac:dyDescent="0.2">
      <c r="A40" s="141" t="s">
        <v>21</v>
      </c>
      <c r="B40" s="141" t="s">
        <v>1274</v>
      </c>
      <c r="C40" s="141" t="s">
        <v>1247</v>
      </c>
      <c r="D40" s="142">
        <v>8170000</v>
      </c>
      <c r="E40" s="142">
        <v>1</v>
      </c>
      <c r="F40" s="142">
        <v>8170000</v>
      </c>
      <c r="G40" s="142">
        <v>2</v>
      </c>
      <c r="H40" s="142">
        <v>16340000</v>
      </c>
      <c r="I40" s="142" t="str">
        <f>VLOOKUP(A40,СПРАВОЧНИК!B:D,2,0)</f>
        <v>ЕВРОПА</v>
      </c>
      <c r="J40" s="142" t="str">
        <f>VLOOKUP(A40,СПРАВОЧНИК!B:D,3,0)</f>
        <v>ИНОМАРКИ</v>
      </c>
    </row>
    <row r="41" spans="1:10" x14ac:dyDescent="0.2">
      <c r="A41" s="141" t="s">
        <v>21</v>
      </c>
      <c r="B41" s="141" t="s">
        <v>1275</v>
      </c>
      <c r="C41" s="141" t="s">
        <v>1247</v>
      </c>
      <c r="D41" s="142">
        <v>12900000</v>
      </c>
      <c r="E41" s="142">
        <v>1</v>
      </c>
      <c r="F41" s="142">
        <v>12900000</v>
      </c>
      <c r="G41" s="142">
        <v>8</v>
      </c>
      <c r="H41" s="142">
        <v>103200000</v>
      </c>
      <c r="I41" s="142" t="str">
        <f>VLOOKUP(A41,СПРАВОЧНИК!B:D,2,0)</f>
        <v>ЕВРОПА</v>
      </c>
      <c r="J41" s="142" t="str">
        <f>VLOOKUP(A41,СПРАВОЧНИК!B:D,3,0)</f>
        <v>ИНОМАРКИ</v>
      </c>
    </row>
    <row r="42" spans="1:10" x14ac:dyDescent="0.2">
      <c r="A42" s="141" t="s">
        <v>21</v>
      </c>
      <c r="B42" s="141" t="s">
        <v>1276</v>
      </c>
      <c r="C42" s="141" t="s">
        <v>1244</v>
      </c>
      <c r="D42" s="142">
        <v>6230000</v>
      </c>
      <c r="E42" s="142">
        <v>1</v>
      </c>
      <c r="F42" s="142">
        <v>6230000</v>
      </c>
      <c r="G42" s="142">
        <v>8</v>
      </c>
      <c r="H42" s="142">
        <v>49840000</v>
      </c>
      <c r="I42" s="142" t="str">
        <f>VLOOKUP(A42,СПРАВОЧНИК!B:D,2,0)</f>
        <v>ЕВРОПА</v>
      </c>
      <c r="J42" s="142" t="str">
        <f>VLOOKUP(A42,СПРАВОЧНИК!B:D,3,0)</f>
        <v>ИНОМАРКИ</v>
      </c>
    </row>
    <row r="43" spans="1:10" x14ac:dyDescent="0.2">
      <c r="A43" s="141" t="s">
        <v>21</v>
      </c>
      <c r="B43" s="141" t="s">
        <v>1277</v>
      </c>
      <c r="C43" s="141" t="s">
        <v>1244</v>
      </c>
      <c r="D43" s="142">
        <v>8150000</v>
      </c>
      <c r="E43" s="142">
        <v>2</v>
      </c>
      <c r="F43" s="142">
        <v>16300000</v>
      </c>
      <c r="G43" s="142">
        <v>14</v>
      </c>
      <c r="H43" s="142">
        <v>114100000</v>
      </c>
      <c r="I43" s="142" t="str">
        <f>VLOOKUP(A43,СПРАВОЧНИК!B:D,2,0)</f>
        <v>ЕВРОПА</v>
      </c>
      <c r="J43" s="142" t="str">
        <f>VLOOKUP(A43,СПРАВОЧНИК!B:D,3,0)</f>
        <v>ИНОМАРКИ</v>
      </c>
    </row>
    <row r="44" spans="1:10" x14ac:dyDescent="0.2">
      <c r="A44" s="141" t="s">
        <v>21</v>
      </c>
      <c r="B44" s="141" t="s">
        <v>1278</v>
      </c>
      <c r="C44" s="141" t="s">
        <v>1244</v>
      </c>
      <c r="D44" s="142">
        <v>0</v>
      </c>
      <c r="E44" s="143"/>
      <c r="F44" s="143"/>
      <c r="G44" s="142">
        <v>13</v>
      </c>
      <c r="H44" s="142">
        <v>290667000</v>
      </c>
      <c r="I44" s="142" t="str">
        <f>VLOOKUP(A44,СПРАВОЧНИК!B:D,2,0)</f>
        <v>ЕВРОПА</v>
      </c>
      <c r="J44" s="142" t="str">
        <f>VLOOKUP(A44,СПРАВОЧНИК!B:D,3,0)</f>
        <v>ИНОМАРКИ</v>
      </c>
    </row>
    <row r="45" spans="1:10" x14ac:dyDescent="0.2">
      <c r="A45" s="141" t="s">
        <v>21</v>
      </c>
      <c r="B45" s="141" t="s">
        <v>1279</v>
      </c>
      <c r="C45" s="141" t="s">
        <v>1247</v>
      </c>
      <c r="D45" s="142">
        <v>0</v>
      </c>
      <c r="E45" s="143"/>
      <c r="F45" s="143"/>
      <c r="G45" s="142">
        <v>4</v>
      </c>
      <c r="H45" s="142">
        <v>15050000</v>
      </c>
      <c r="I45" s="142" t="str">
        <f>VLOOKUP(A45,СПРАВОЧНИК!B:D,2,0)</f>
        <v>ЕВРОПА</v>
      </c>
      <c r="J45" s="142" t="str">
        <f>VLOOKUP(A45,СПРАВОЧНИК!B:D,3,0)</f>
        <v>ИНОМАРКИ</v>
      </c>
    </row>
    <row r="46" spans="1:10" x14ac:dyDescent="0.2">
      <c r="A46" s="141" t="s">
        <v>22</v>
      </c>
      <c r="B46" s="141" t="s">
        <v>707</v>
      </c>
      <c r="C46" s="141" t="s">
        <v>1280</v>
      </c>
      <c r="D46" s="142">
        <v>35650000</v>
      </c>
      <c r="E46" s="142">
        <v>5</v>
      </c>
      <c r="F46" s="142">
        <v>178250000</v>
      </c>
      <c r="G46" s="142">
        <v>13</v>
      </c>
      <c r="H46" s="142">
        <v>463450000</v>
      </c>
      <c r="I46" s="142" t="str">
        <f>VLOOKUP(A46,СПРАВОЧНИК!B:D,2,0)</f>
        <v>РОССИЯ</v>
      </c>
      <c r="J46" s="142" t="str">
        <f>VLOOKUP(A46,СПРАВОЧНИК!B:D,3,0)</f>
        <v>ОТЕЧЕСТВЕННЫЕ</v>
      </c>
    </row>
    <row r="47" spans="1:10" x14ac:dyDescent="0.2">
      <c r="A47" s="141" t="s">
        <v>22</v>
      </c>
      <c r="B47" s="141" t="s">
        <v>687</v>
      </c>
      <c r="C47" s="141" t="s">
        <v>1244</v>
      </c>
      <c r="D47" s="142">
        <v>34900000</v>
      </c>
      <c r="E47" s="142">
        <v>1</v>
      </c>
      <c r="F47" s="142">
        <v>34900000</v>
      </c>
      <c r="G47" s="142">
        <v>2</v>
      </c>
      <c r="H47" s="142">
        <v>72450000</v>
      </c>
      <c r="I47" s="142" t="str">
        <f>VLOOKUP(A47,СПРАВОЧНИК!B:D,2,0)</f>
        <v>РОССИЯ</v>
      </c>
      <c r="J47" s="142" t="str">
        <f>VLOOKUP(A47,СПРАВОЧНИК!B:D,3,0)</f>
        <v>ОТЕЧЕСТВЕННЫЕ</v>
      </c>
    </row>
    <row r="48" spans="1:10" x14ac:dyDescent="0.2">
      <c r="A48" s="141" t="s">
        <v>22</v>
      </c>
      <c r="B48" s="141" t="s">
        <v>1083</v>
      </c>
      <c r="C48" s="141" t="s">
        <v>1247</v>
      </c>
      <c r="D48" s="142">
        <v>35650000</v>
      </c>
      <c r="E48" s="142">
        <v>1</v>
      </c>
      <c r="F48" s="142">
        <v>35650000</v>
      </c>
      <c r="G48" s="142">
        <v>1</v>
      </c>
      <c r="H48" s="142">
        <v>35650000</v>
      </c>
      <c r="I48" s="142" t="str">
        <f>VLOOKUP(A48,СПРАВОЧНИК!B:D,2,0)</f>
        <v>РОССИЯ</v>
      </c>
      <c r="J48" s="142" t="str">
        <f>VLOOKUP(A48,СПРАВОЧНИК!B:D,3,0)</f>
        <v>ОТЕЧЕСТВЕННЫЕ</v>
      </c>
    </row>
    <row r="49" spans="1:10" x14ac:dyDescent="0.2">
      <c r="A49" s="141" t="s">
        <v>22</v>
      </c>
      <c r="B49" s="141" t="s">
        <v>23</v>
      </c>
      <c r="C49" s="141" t="s">
        <v>1247</v>
      </c>
      <c r="D49" s="142">
        <v>38535600</v>
      </c>
      <c r="E49" s="142">
        <v>28</v>
      </c>
      <c r="F49" s="142">
        <v>1078996800</v>
      </c>
      <c r="G49" s="142">
        <v>61</v>
      </c>
      <c r="H49" s="142">
        <v>2350671600</v>
      </c>
      <c r="I49" s="142" t="str">
        <f>VLOOKUP(A49,СПРАВОЧНИК!B:D,2,0)</f>
        <v>РОССИЯ</v>
      </c>
      <c r="J49" s="142" t="str">
        <f>VLOOKUP(A49,СПРАВОЧНИК!B:D,3,0)</f>
        <v>ОТЕЧЕСТВЕННЫЕ</v>
      </c>
    </row>
    <row r="50" spans="1:10" x14ac:dyDescent="0.2">
      <c r="A50" s="141" t="s">
        <v>24</v>
      </c>
      <c r="B50" s="141" t="s">
        <v>25</v>
      </c>
      <c r="C50" s="141" t="s">
        <v>1244</v>
      </c>
      <c r="D50" s="142">
        <v>8390000</v>
      </c>
      <c r="E50" s="142">
        <v>18</v>
      </c>
      <c r="F50" s="142">
        <v>151020000</v>
      </c>
      <c r="G50" s="142">
        <v>35</v>
      </c>
      <c r="H50" s="142">
        <v>293650000</v>
      </c>
      <c r="I50" s="142" t="str">
        <f>VLOOKUP(A50,СПРАВОЧНИК!B:D,2,0)</f>
        <v>КИТАЙ</v>
      </c>
      <c r="J50" s="142" t="str">
        <f>VLOOKUP(A50,СПРАВОЧНИК!B:D,3,0)</f>
        <v>ИНОМАРКИ</v>
      </c>
    </row>
    <row r="51" spans="1:10" x14ac:dyDescent="0.2">
      <c r="A51" s="141" t="s">
        <v>908</v>
      </c>
      <c r="B51" s="141" t="s">
        <v>925</v>
      </c>
      <c r="C51" s="141" t="s">
        <v>1244</v>
      </c>
      <c r="D51" s="142">
        <v>2035000</v>
      </c>
      <c r="E51" s="142">
        <v>1181</v>
      </c>
      <c r="F51" s="142">
        <v>2403335000</v>
      </c>
      <c r="G51" s="142">
        <v>3272</v>
      </c>
      <c r="H51" s="142">
        <v>6581300000</v>
      </c>
      <c r="I51" s="142" t="str">
        <f>VLOOKUP(A51,СПРАВОЧНИК!B:D,2,0)</f>
        <v>РОССИЯ</v>
      </c>
      <c r="J51" s="142" t="str">
        <f>VLOOKUP(A51,СПРАВОЧНИК!B:D,3,0)</f>
        <v>ОТЕЧЕСТВЕННЫЕ</v>
      </c>
    </row>
    <row r="52" spans="1:10" x14ac:dyDescent="0.2">
      <c r="A52" s="141" t="s">
        <v>908</v>
      </c>
      <c r="B52" s="141" t="s">
        <v>1001</v>
      </c>
      <c r="C52" s="141" t="s">
        <v>1244</v>
      </c>
      <c r="D52" s="142">
        <v>3500000</v>
      </c>
      <c r="E52" s="142">
        <v>55</v>
      </c>
      <c r="F52" s="142">
        <v>192500000</v>
      </c>
      <c r="G52" s="142">
        <v>133</v>
      </c>
      <c r="H52" s="142">
        <v>465500000</v>
      </c>
      <c r="I52" s="142" t="str">
        <f>VLOOKUP(A52,СПРАВОЧНИК!B:D,2,0)</f>
        <v>РОССИЯ</v>
      </c>
      <c r="J52" s="142" t="str">
        <f>VLOOKUP(A52,СПРАВОЧНИК!B:D,3,0)</f>
        <v>ОТЕЧЕСТВЕННЫЕ</v>
      </c>
    </row>
    <row r="53" spans="1:10" x14ac:dyDescent="0.2">
      <c r="A53" s="141" t="s">
        <v>26</v>
      </c>
      <c r="B53" s="141" t="s">
        <v>27</v>
      </c>
      <c r="C53" s="141" t="s">
        <v>1249</v>
      </c>
      <c r="D53" s="142">
        <v>0</v>
      </c>
      <c r="E53" s="143"/>
      <c r="F53" s="143"/>
      <c r="G53" s="142">
        <v>2</v>
      </c>
      <c r="H53" s="142">
        <v>5280000</v>
      </c>
      <c r="I53" s="142" t="str">
        <f>VLOOKUP(A53,СПРАВОЧНИК!B:D,2,0)</f>
        <v>КИТАЙ</v>
      </c>
      <c r="J53" s="142" t="str">
        <f>VLOOKUP(A53,СПРАВОЧНИК!B:D,3,0)</f>
        <v>ИНОМАРКИ</v>
      </c>
    </row>
    <row r="54" spans="1:10" x14ac:dyDescent="0.2">
      <c r="A54" s="141" t="s">
        <v>26</v>
      </c>
      <c r="B54" s="141" t="s">
        <v>28</v>
      </c>
      <c r="C54" s="141" t="s">
        <v>1244</v>
      </c>
      <c r="D54" s="142">
        <v>0</v>
      </c>
      <c r="E54" s="143"/>
      <c r="F54" s="143"/>
      <c r="G54" s="142">
        <v>2</v>
      </c>
      <c r="H54" s="142">
        <v>5700000</v>
      </c>
      <c r="I54" s="142" t="str">
        <f>VLOOKUP(A54,СПРАВОЧНИК!B:D,2,0)</f>
        <v>КИТАЙ</v>
      </c>
      <c r="J54" s="142" t="str">
        <f>VLOOKUP(A54,СПРАВОЧНИК!B:D,3,0)</f>
        <v>ИНОМАРКИ</v>
      </c>
    </row>
    <row r="55" spans="1:10" x14ac:dyDescent="0.2">
      <c r="A55" s="141" t="s">
        <v>26</v>
      </c>
      <c r="B55" s="141" t="s">
        <v>1281</v>
      </c>
      <c r="C55" s="141" t="s">
        <v>1244</v>
      </c>
      <c r="D55" s="142">
        <v>0</v>
      </c>
      <c r="E55" s="143"/>
      <c r="F55" s="143"/>
      <c r="G55" s="142">
        <v>1</v>
      </c>
      <c r="H55" s="142">
        <v>3759900</v>
      </c>
      <c r="I55" s="142" t="str">
        <f>VLOOKUP(A55,СПРАВОЧНИК!B:D,2,0)</f>
        <v>КИТАЙ</v>
      </c>
      <c r="J55" s="142" t="str">
        <f>VLOOKUP(A55,СПРАВОЧНИК!B:D,3,0)</f>
        <v>ИНОМАРКИ</v>
      </c>
    </row>
    <row r="56" spans="1:10" x14ac:dyDescent="0.2">
      <c r="A56" s="141" t="s">
        <v>30</v>
      </c>
      <c r="B56" s="141" t="s">
        <v>31</v>
      </c>
      <c r="C56" s="141" t="s">
        <v>1282</v>
      </c>
      <c r="D56" s="142">
        <v>0</v>
      </c>
      <c r="E56" s="143"/>
      <c r="F56" s="143"/>
      <c r="G56" s="142">
        <v>1</v>
      </c>
      <c r="H56" s="142">
        <v>2120000</v>
      </c>
      <c r="I56" s="142" t="str">
        <f>VLOOKUP(A56,СПРАВОЧНИК!B:D,2,0)</f>
        <v>КИТАЙ</v>
      </c>
      <c r="J56" s="142" t="str">
        <f>VLOOKUP(A56,СПРАВОЧНИК!B:D,3,0)</f>
        <v>ИНОМАРКИ</v>
      </c>
    </row>
    <row r="57" spans="1:10" x14ac:dyDescent="0.2">
      <c r="A57" s="141" t="s">
        <v>32</v>
      </c>
      <c r="B57" s="141" t="s">
        <v>33</v>
      </c>
      <c r="C57" s="141" t="s">
        <v>1244</v>
      </c>
      <c r="D57" s="142">
        <v>23240000</v>
      </c>
      <c r="E57" s="142">
        <v>9</v>
      </c>
      <c r="F57" s="142">
        <v>209160000</v>
      </c>
      <c r="G57" s="142">
        <v>47</v>
      </c>
      <c r="H57" s="142">
        <v>1070860808</v>
      </c>
      <c r="I57" s="142" t="str">
        <f>VLOOKUP(A57,СПРАВОЧНИК!B:D,2,0)</f>
        <v>ЕВРОПА</v>
      </c>
      <c r="J57" s="142" t="str">
        <f>VLOOKUP(A57,СПРАВОЧНИК!B:D,3,0)</f>
        <v>ИНОМАРКИ</v>
      </c>
    </row>
    <row r="58" spans="1:10" x14ac:dyDescent="0.2">
      <c r="A58" s="141" t="s">
        <v>32</v>
      </c>
      <c r="B58" s="141" t="s">
        <v>34</v>
      </c>
      <c r="C58" s="141" t="s">
        <v>1247</v>
      </c>
      <c r="D58" s="142">
        <v>14987800</v>
      </c>
      <c r="E58" s="142">
        <v>2</v>
      </c>
      <c r="F58" s="142">
        <v>29975600</v>
      </c>
      <c r="G58" s="142">
        <v>14</v>
      </c>
      <c r="H58" s="142">
        <v>205760300</v>
      </c>
      <c r="I58" s="142" t="str">
        <f>VLOOKUP(A58,СПРАВОЧНИК!B:D,2,0)</f>
        <v>ЕВРОПА</v>
      </c>
      <c r="J58" s="142" t="str">
        <f>VLOOKUP(A58,СПРАВОЧНИК!B:D,3,0)</f>
        <v>ИНОМАРКИ</v>
      </c>
    </row>
    <row r="59" spans="1:10" x14ac:dyDescent="0.2">
      <c r="A59" s="141" t="s">
        <v>32</v>
      </c>
      <c r="B59" s="141" t="s">
        <v>35</v>
      </c>
      <c r="C59" s="141" t="s">
        <v>1247</v>
      </c>
      <c r="D59" s="142">
        <v>34300000</v>
      </c>
      <c r="E59" s="142">
        <v>1</v>
      </c>
      <c r="F59" s="142">
        <v>34300000</v>
      </c>
      <c r="G59" s="142">
        <v>11</v>
      </c>
      <c r="H59" s="142">
        <v>291060001</v>
      </c>
      <c r="I59" s="142" t="str">
        <f>VLOOKUP(A59,СПРАВОЧНИК!B:D,2,0)</f>
        <v>ЕВРОПА</v>
      </c>
      <c r="J59" s="142" t="str">
        <f>VLOOKUP(A59,СПРАВОЧНИК!B:D,3,0)</f>
        <v>ИНОМАРКИ</v>
      </c>
    </row>
    <row r="60" spans="1:10" x14ac:dyDescent="0.2">
      <c r="A60" s="141" t="s">
        <v>36</v>
      </c>
      <c r="B60" s="141" t="s">
        <v>37</v>
      </c>
      <c r="C60" s="141" t="s">
        <v>1282</v>
      </c>
      <c r="D60" s="142">
        <v>0</v>
      </c>
      <c r="E60" s="143"/>
      <c r="F60" s="143"/>
      <c r="G60" s="142">
        <v>2</v>
      </c>
      <c r="H60" s="142">
        <v>2980000</v>
      </c>
      <c r="I60" s="142" t="str">
        <f>VLOOKUP(A60,СПРАВОЧНИК!B:D,2,0)</f>
        <v>КИТАЙ</v>
      </c>
      <c r="J60" s="142" t="str">
        <f>VLOOKUP(A60,СПРАВОЧНИК!B:D,3,0)</f>
        <v>ИНОМАРКИ</v>
      </c>
    </row>
    <row r="61" spans="1:10" x14ac:dyDescent="0.2">
      <c r="A61" s="141" t="s">
        <v>38</v>
      </c>
      <c r="B61" s="141" t="s">
        <v>39</v>
      </c>
      <c r="C61" s="141" t="s">
        <v>1283</v>
      </c>
      <c r="D61" s="142">
        <v>0</v>
      </c>
      <c r="E61" s="143"/>
      <c r="F61" s="143"/>
      <c r="G61" s="142">
        <v>2</v>
      </c>
      <c r="H61" s="142">
        <v>8646600</v>
      </c>
      <c r="I61" s="142" t="str">
        <f>VLOOKUP(A61,СПРАВОЧНИК!B:D,2,0)</f>
        <v>ЕВРОПА</v>
      </c>
      <c r="J61" s="142" t="str">
        <f>VLOOKUP(A61,СПРАВОЧНИК!B:D,3,0)</f>
        <v>ИНОМАРКИ</v>
      </c>
    </row>
    <row r="62" spans="1:10" x14ac:dyDescent="0.2">
      <c r="A62" s="141" t="s">
        <v>38</v>
      </c>
      <c r="B62" s="141" t="s">
        <v>40</v>
      </c>
      <c r="C62" s="141" t="s">
        <v>1249</v>
      </c>
      <c r="D62" s="142">
        <v>0</v>
      </c>
      <c r="E62" s="143"/>
      <c r="F62" s="143"/>
      <c r="G62" s="142">
        <v>3</v>
      </c>
      <c r="H62" s="142">
        <v>11820000</v>
      </c>
      <c r="I62" s="142" t="str">
        <f>VLOOKUP(A62,СПРАВОЧНИК!B:D,2,0)</f>
        <v>ЕВРОПА</v>
      </c>
      <c r="J62" s="142" t="str">
        <f>VLOOKUP(A62,СПРАВОЧНИК!B:D,3,0)</f>
        <v>ИНОМАРКИ</v>
      </c>
    </row>
    <row r="63" spans="1:10" x14ac:dyDescent="0.2">
      <c r="A63" s="141" t="s">
        <v>38</v>
      </c>
      <c r="B63" s="141" t="s">
        <v>41</v>
      </c>
      <c r="C63" s="141" t="s">
        <v>1246</v>
      </c>
      <c r="D63" s="142">
        <v>0</v>
      </c>
      <c r="E63" s="143"/>
      <c r="F63" s="143"/>
      <c r="G63" s="142">
        <v>6</v>
      </c>
      <c r="H63" s="142">
        <v>49400000</v>
      </c>
      <c r="I63" s="142" t="str">
        <f>VLOOKUP(A63,СПРАВОЧНИК!B:D,2,0)</f>
        <v>ЕВРОПА</v>
      </c>
      <c r="J63" s="142" t="str">
        <f>VLOOKUP(A63,СПРАВОЧНИК!B:D,3,0)</f>
        <v>ИНОМАРКИ</v>
      </c>
    </row>
    <row r="64" spans="1:10" x14ac:dyDescent="0.2">
      <c r="A64" s="141" t="s">
        <v>38</v>
      </c>
      <c r="B64" s="141" t="s">
        <v>42</v>
      </c>
      <c r="C64" s="141" t="s">
        <v>1247</v>
      </c>
      <c r="D64" s="142">
        <v>20240000</v>
      </c>
      <c r="E64" s="142">
        <v>4</v>
      </c>
      <c r="F64" s="142">
        <v>80960000</v>
      </c>
      <c r="G64" s="142">
        <v>28</v>
      </c>
      <c r="H64" s="142">
        <v>625080000</v>
      </c>
      <c r="I64" s="142" t="str">
        <f>VLOOKUP(A64,СПРАВОЧНИК!B:D,2,0)</f>
        <v>ЕВРОПА</v>
      </c>
      <c r="J64" s="142" t="str">
        <f>VLOOKUP(A64,СПРАВОЧНИК!B:D,3,0)</f>
        <v>ИНОМАРКИ</v>
      </c>
    </row>
    <row r="65" spans="1:10" x14ac:dyDescent="0.2">
      <c r="A65" s="141" t="s">
        <v>38</v>
      </c>
      <c r="B65" s="141" t="s">
        <v>43</v>
      </c>
      <c r="C65" s="141" t="s">
        <v>1244</v>
      </c>
      <c r="D65" s="142">
        <v>10486000</v>
      </c>
      <c r="E65" s="142">
        <v>20</v>
      </c>
      <c r="F65" s="142">
        <v>209720000</v>
      </c>
      <c r="G65" s="142">
        <v>132</v>
      </c>
      <c r="H65" s="142">
        <v>1531604000</v>
      </c>
      <c r="I65" s="142" t="str">
        <f>VLOOKUP(A65,СПРАВОЧНИК!B:D,2,0)</f>
        <v>ЕВРОПА</v>
      </c>
      <c r="J65" s="142" t="str">
        <f>VLOOKUP(A65,СПРАВОЧНИК!B:D,3,0)</f>
        <v>ИНОМАРКИ</v>
      </c>
    </row>
    <row r="66" spans="1:10" x14ac:dyDescent="0.2">
      <c r="A66" s="141" t="s">
        <v>38</v>
      </c>
      <c r="B66" s="141" t="s">
        <v>1002</v>
      </c>
      <c r="C66" s="141" t="s">
        <v>1244</v>
      </c>
      <c r="D66" s="142">
        <v>7150000</v>
      </c>
      <c r="E66" s="142">
        <v>1</v>
      </c>
      <c r="F66" s="142">
        <v>7150000</v>
      </c>
      <c r="G66" s="142">
        <v>1</v>
      </c>
      <c r="H66" s="142">
        <v>7150000</v>
      </c>
      <c r="I66" s="142" t="str">
        <f>VLOOKUP(A66,СПРАВОЧНИК!B:D,2,0)</f>
        <v>ЕВРОПА</v>
      </c>
      <c r="J66" s="142" t="str">
        <f>VLOOKUP(A66,СПРАВОЧНИК!B:D,3,0)</f>
        <v>ИНОМАРКИ</v>
      </c>
    </row>
    <row r="67" spans="1:10" x14ac:dyDescent="0.2">
      <c r="A67" s="141" t="s">
        <v>38</v>
      </c>
      <c r="B67" s="141" t="s">
        <v>1284</v>
      </c>
      <c r="C67" s="141" t="s">
        <v>1244</v>
      </c>
      <c r="D67" s="142">
        <v>0</v>
      </c>
      <c r="E67" s="143"/>
      <c r="F67" s="143"/>
      <c r="G67" s="142">
        <v>2</v>
      </c>
      <c r="H67" s="142">
        <v>25400000</v>
      </c>
      <c r="I67" s="142" t="str">
        <f>VLOOKUP(A67,СПРАВОЧНИК!B:D,2,0)</f>
        <v>ЕВРОПА</v>
      </c>
      <c r="J67" s="142" t="str">
        <f>VLOOKUP(A67,СПРАВОЧНИК!B:D,3,0)</f>
        <v>ИНОМАРКИ</v>
      </c>
    </row>
    <row r="68" spans="1:10" x14ac:dyDescent="0.2">
      <c r="A68" s="141" t="s">
        <v>38</v>
      </c>
      <c r="B68" s="141" t="s">
        <v>674</v>
      </c>
      <c r="C68" s="141" t="s">
        <v>1249</v>
      </c>
      <c r="D68" s="142">
        <v>0</v>
      </c>
      <c r="E68" s="143"/>
      <c r="F68" s="143"/>
      <c r="G68" s="142">
        <v>1</v>
      </c>
      <c r="H68" s="142">
        <v>1770200</v>
      </c>
      <c r="I68" s="142" t="str">
        <f>VLOOKUP(A68,СПРАВОЧНИК!B:D,2,0)</f>
        <v>ЕВРОПА</v>
      </c>
      <c r="J68" s="142" t="str">
        <f>VLOOKUP(A68,СПРАВОЧНИК!B:D,3,0)</f>
        <v>ИНОМАРКИ</v>
      </c>
    </row>
    <row r="69" spans="1:10" x14ac:dyDescent="0.2">
      <c r="A69" s="141" t="s">
        <v>38</v>
      </c>
      <c r="B69" s="141" t="s">
        <v>44</v>
      </c>
      <c r="C69" s="141" t="s">
        <v>1246</v>
      </c>
      <c r="D69" s="142">
        <v>4165000</v>
      </c>
      <c r="E69" s="142">
        <v>5</v>
      </c>
      <c r="F69" s="142">
        <v>20825000</v>
      </c>
      <c r="G69" s="142">
        <v>24</v>
      </c>
      <c r="H69" s="142">
        <v>88536199</v>
      </c>
      <c r="I69" s="142" t="str">
        <f>VLOOKUP(A69,СПРАВОЧНИК!B:D,2,0)</f>
        <v>ЕВРОПА</v>
      </c>
      <c r="J69" s="142" t="str">
        <f>VLOOKUP(A69,СПРАВОЧНИК!B:D,3,0)</f>
        <v>ИНОМАРКИ</v>
      </c>
    </row>
    <row r="70" spans="1:10" x14ac:dyDescent="0.2">
      <c r="A70" s="141" t="s">
        <v>38</v>
      </c>
      <c r="B70" s="141" t="s">
        <v>1085</v>
      </c>
      <c r="C70" s="141" t="s">
        <v>1280</v>
      </c>
      <c r="D70" s="142">
        <v>1830000</v>
      </c>
      <c r="E70" s="142">
        <v>1</v>
      </c>
      <c r="F70" s="142">
        <v>1830000</v>
      </c>
      <c r="G70" s="142">
        <v>1</v>
      </c>
      <c r="H70" s="142">
        <v>1830000</v>
      </c>
      <c r="I70" s="142" t="str">
        <f>VLOOKUP(A70,СПРАВОЧНИК!B:D,2,0)</f>
        <v>ЕВРОПА</v>
      </c>
      <c r="J70" s="142" t="str">
        <f>VLOOKUP(A70,СПРАВОЧНИК!B:D,3,0)</f>
        <v>ИНОМАРКИ</v>
      </c>
    </row>
    <row r="71" spans="1:10" x14ac:dyDescent="0.2">
      <c r="A71" s="141" t="s">
        <v>38</v>
      </c>
      <c r="B71" s="141" t="s">
        <v>45</v>
      </c>
      <c r="C71" s="141" t="s">
        <v>1246</v>
      </c>
      <c r="D71" s="142">
        <v>3318471</v>
      </c>
      <c r="E71" s="142">
        <v>26</v>
      </c>
      <c r="F71" s="142">
        <v>86280246</v>
      </c>
      <c r="G71" s="142">
        <v>94</v>
      </c>
      <c r="H71" s="142">
        <v>358397078</v>
      </c>
      <c r="I71" s="142" t="str">
        <f>VLOOKUP(A71,СПРАВОЧНИК!B:D,2,0)</f>
        <v>ЕВРОПА</v>
      </c>
      <c r="J71" s="142" t="str">
        <f>VLOOKUP(A71,СПРАВОЧНИК!B:D,3,0)</f>
        <v>ИНОМАРКИ</v>
      </c>
    </row>
    <row r="72" spans="1:10" x14ac:dyDescent="0.2">
      <c r="A72" s="141" t="s">
        <v>38</v>
      </c>
      <c r="B72" s="141" t="s">
        <v>46</v>
      </c>
      <c r="C72" s="141" t="s">
        <v>1245</v>
      </c>
      <c r="D72" s="142">
        <v>3955385</v>
      </c>
      <c r="E72" s="142">
        <v>30</v>
      </c>
      <c r="F72" s="142">
        <v>118661550</v>
      </c>
      <c r="G72" s="142">
        <v>94</v>
      </c>
      <c r="H72" s="142">
        <v>416064039</v>
      </c>
      <c r="I72" s="142" t="str">
        <f>VLOOKUP(A72,СПРАВОЧНИК!B:D,2,0)</f>
        <v>ЕВРОПА</v>
      </c>
      <c r="J72" s="142" t="str">
        <f>VLOOKUP(A72,СПРАВОЧНИК!B:D,3,0)</f>
        <v>ИНОМАРКИ</v>
      </c>
    </row>
    <row r="73" spans="1:10" x14ac:dyDescent="0.2">
      <c r="A73" s="141" t="s">
        <v>38</v>
      </c>
      <c r="B73" s="141" t="s">
        <v>47</v>
      </c>
      <c r="C73" s="141" t="s">
        <v>1245</v>
      </c>
      <c r="D73" s="142">
        <v>5463333</v>
      </c>
      <c r="E73" s="142">
        <v>29</v>
      </c>
      <c r="F73" s="142">
        <v>158436657</v>
      </c>
      <c r="G73" s="142">
        <v>172</v>
      </c>
      <c r="H73" s="142">
        <v>947903679</v>
      </c>
      <c r="I73" s="142" t="str">
        <f>VLOOKUP(A73,СПРАВОЧНИК!B:D,2,0)</f>
        <v>ЕВРОПА</v>
      </c>
      <c r="J73" s="142" t="str">
        <f>VLOOKUP(A73,СПРАВОЧНИК!B:D,3,0)</f>
        <v>ИНОМАРКИ</v>
      </c>
    </row>
    <row r="74" spans="1:10" x14ac:dyDescent="0.2">
      <c r="A74" s="141" t="s">
        <v>38</v>
      </c>
      <c r="B74" s="141" t="s">
        <v>48</v>
      </c>
      <c r="C74" s="141" t="s">
        <v>1247</v>
      </c>
      <c r="D74" s="142">
        <v>7150000</v>
      </c>
      <c r="E74" s="142">
        <v>1</v>
      </c>
      <c r="F74" s="142">
        <v>7150000</v>
      </c>
      <c r="G74" s="142">
        <v>8</v>
      </c>
      <c r="H74" s="142">
        <v>51450000</v>
      </c>
      <c r="I74" s="142" t="str">
        <f>VLOOKUP(A74,СПРАВОЧНИК!B:D,2,0)</f>
        <v>ЕВРОПА</v>
      </c>
      <c r="J74" s="142" t="str">
        <f>VLOOKUP(A74,СПРАВОЧНИК!B:D,3,0)</f>
        <v>ИНОМАРКИ</v>
      </c>
    </row>
    <row r="75" spans="1:10" x14ac:dyDescent="0.2">
      <c r="A75" s="141" t="s">
        <v>38</v>
      </c>
      <c r="B75" s="141" t="s">
        <v>49</v>
      </c>
      <c r="C75" s="141" t="s">
        <v>1247</v>
      </c>
      <c r="D75" s="142">
        <v>12154286</v>
      </c>
      <c r="E75" s="142">
        <v>36</v>
      </c>
      <c r="F75" s="142">
        <v>437554296</v>
      </c>
      <c r="G75" s="142">
        <v>139</v>
      </c>
      <c r="H75" s="142">
        <v>1425324742</v>
      </c>
      <c r="I75" s="142" t="str">
        <f>VLOOKUP(A75,СПРАВОЧНИК!B:D,2,0)</f>
        <v>ЕВРОПА</v>
      </c>
      <c r="J75" s="142" t="str">
        <f>VLOOKUP(A75,СПРАВОЧНИК!B:D,3,0)</f>
        <v>ИНОМАРКИ</v>
      </c>
    </row>
    <row r="76" spans="1:10" x14ac:dyDescent="0.2">
      <c r="A76" s="141" t="s">
        <v>38</v>
      </c>
      <c r="B76" s="141" t="s">
        <v>50</v>
      </c>
      <c r="C76" s="141" t="s">
        <v>1247</v>
      </c>
      <c r="D76" s="142">
        <v>10386667</v>
      </c>
      <c r="E76" s="142">
        <v>7</v>
      </c>
      <c r="F76" s="142">
        <v>72706669</v>
      </c>
      <c r="G76" s="142">
        <v>21</v>
      </c>
      <c r="H76" s="142">
        <v>227640004</v>
      </c>
      <c r="I76" s="142" t="str">
        <f>VLOOKUP(A76,СПРАВОЧНИК!B:D,2,0)</f>
        <v>ЕВРОПА</v>
      </c>
      <c r="J76" s="142" t="str">
        <f>VLOOKUP(A76,СПРАВОЧНИК!B:D,3,0)</f>
        <v>ИНОМАРКИ</v>
      </c>
    </row>
    <row r="77" spans="1:10" x14ac:dyDescent="0.2">
      <c r="A77" s="141" t="s">
        <v>38</v>
      </c>
      <c r="B77" s="141" t="s">
        <v>708</v>
      </c>
      <c r="C77" s="141" t="s">
        <v>1244</v>
      </c>
      <c r="D77" s="142">
        <v>30300000</v>
      </c>
      <c r="E77" s="142">
        <v>8</v>
      </c>
      <c r="F77" s="142">
        <v>242400000</v>
      </c>
      <c r="G77" s="142">
        <v>11</v>
      </c>
      <c r="H77" s="142">
        <v>327600000</v>
      </c>
      <c r="I77" s="142" t="str">
        <f>VLOOKUP(A77,СПРАВОЧНИК!B:D,2,0)</f>
        <v>ЕВРОПА</v>
      </c>
      <c r="J77" s="142" t="str">
        <f>VLOOKUP(A77,СПРАВОЧНИК!B:D,3,0)</f>
        <v>ИНОМАРКИ</v>
      </c>
    </row>
    <row r="78" spans="1:10" x14ac:dyDescent="0.2">
      <c r="A78" s="141" t="s">
        <v>38</v>
      </c>
      <c r="B78" s="141" t="s">
        <v>52</v>
      </c>
      <c r="C78" s="141" t="s">
        <v>1246</v>
      </c>
      <c r="D78" s="142">
        <v>8900000</v>
      </c>
      <c r="E78" s="142">
        <v>4</v>
      </c>
      <c r="F78" s="142">
        <v>35600000</v>
      </c>
      <c r="G78" s="142">
        <v>32</v>
      </c>
      <c r="H78" s="142">
        <v>284800000</v>
      </c>
      <c r="I78" s="142" t="str">
        <f>VLOOKUP(A78,СПРАВОЧНИК!B:D,2,0)</f>
        <v>ЕВРОПА</v>
      </c>
      <c r="J78" s="142" t="str">
        <f>VLOOKUP(A78,СПРАВОЧНИК!B:D,3,0)</f>
        <v>ИНОМАРКИ</v>
      </c>
    </row>
    <row r="79" spans="1:10" x14ac:dyDescent="0.2">
      <c r="A79" s="141" t="s">
        <v>38</v>
      </c>
      <c r="B79" s="141" t="s">
        <v>53</v>
      </c>
      <c r="C79" s="141" t="s">
        <v>1245</v>
      </c>
      <c r="D79" s="142">
        <v>9000000</v>
      </c>
      <c r="E79" s="142">
        <v>7</v>
      </c>
      <c r="F79" s="142">
        <v>63000000</v>
      </c>
      <c r="G79" s="142">
        <v>32</v>
      </c>
      <c r="H79" s="142">
        <v>288000000</v>
      </c>
      <c r="I79" s="142" t="str">
        <f>VLOOKUP(A79,СПРАВОЧНИК!B:D,2,0)</f>
        <v>ЕВРОПА</v>
      </c>
      <c r="J79" s="142" t="str">
        <f>VLOOKUP(A79,СПРАВОЧНИК!B:D,3,0)</f>
        <v>ИНОМАРКИ</v>
      </c>
    </row>
    <row r="80" spans="1:10" x14ac:dyDescent="0.2">
      <c r="A80" s="141" t="s">
        <v>38</v>
      </c>
      <c r="B80" s="141" t="s">
        <v>54</v>
      </c>
      <c r="C80" s="141" t="s">
        <v>1245</v>
      </c>
      <c r="D80" s="142">
        <v>11031250</v>
      </c>
      <c r="E80" s="142">
        <v>11</v>
      </c>
      <c r="F80" s="142">
        <v>121343750</v>
      </c>
      <c r="G80" s="142">
        <v>44</v>
      </c>
      <c r="H80" s="142">
        <v>488813750</v>
      </c>
      <c r="I80" s="142" t="str">
        <f>VLOOKUP(A80,СПРАВОЧНИК!B:D,2,0)</f>
        <v>ЕВРОПА</v>
      </c>
      <c r="J80" s="142" t="str">
        <f>VLOOKUP(A80,СПРАВОЧНИК!B:D,3,0)</f>
        <v>ИНОМАРКИ</v>
      </c>
    </row>
    <row r="81" spans="1:10" x14ac:dyDescent="0.2">
      <c r="A81" s="141" t="s">
        <v>38</v>
      </c>
      <c r="B81" s="141" t="s">
        <v>55</v>
      </c>
      <c r="C81" s="141" t="s">
        <v>1247</v>
      </c>
      <c r="D81" s="142">
        <v>16280000</v>
      </c>
      <c r="E81" s="142">
        <v>1</v>
      </c>
      <c r="F81" s="142">
        <v>16280000</v>
      </c>
      <c r="G81" s="142">
        <v>15</v>
      </c>
      <c r="H81" s="142">
        <v>247206664</v>
      </c>
      <c r="I81" s="142" t="str">
        <f>VLOOKUP(A81,СПРАВОЧНИК!B:D,2,0)</f>
        <v>ЕВРОПА</v>
      </c>
      <c r="J81" s="142" t="str">
        <f>VLOOKUP(A81,СПРАВОЧНИК!B:D,3,0)</f>
        <v>ИНОМАРКИ</v>
      </c>
    </row>
    <row r="82" spans="1:10" x14ac:dyDescent="0.2">
      <c r="A82" s="141" t="s">
        <v>38</v>
      </c>
      <c r="B82" s="141" t="s">
        <v>56</v>
      </c>
      <c r="C82" s="141" t="s">
        <v>1244</v>
      </c>
      <c r="D82" s="142">
        <v>3407500</v>
      </c>
      <c r="E82" s="142">
        <v>14</v>
      </c>
      <c r="F82" s="142">
        <v>47705000</v>
      </c>
      <c r="G82" s="142">
        <v>67</v>
      </c>
      <c r="H82" s="142">
        <v>229135139</v>
      </c>
      <c r="I82" s="142" t="str">
        <f>VLOOKUP(A82,СПРАВОЧНИК!B:D,2,0)</f>
        <v>ЕВРОПА</v>
      </c>
      <c r="J82" s="142" t="str">
        <f>VLOOKUP(A82,СПРАВОЧНИК!B:D,3,0)</f>
        <v>ИНОМАРКИ</v>
      </c>
    </row>
    <row r="83" spans="1:10" x14ac:dyDescent="0.2">
      <c r="A83" s="141" t="s">
        <v>38</v>
      </c>
      <c r="B83" s="141" t="s">
        <v>57</v>
      </c>
      <c r="C83" s="141" t="s">
        <v>1244</v>
      </c>
      <c r="D83" s="142">
        <v>3520000</v>
      </c>
      <c r="E83" s="142">
        <v>3</v>
      </c>
      <c r="F83" s="142">
        <v>10560000</v>
      </c>
      <c r="G83" s="142">
        <v>11</v>
      </c>
      <c r="H83" s="142">
        <v>39290000</v>
      </c>
      <c r="I83" s="142" t="str">
        <f>VLOOKUP(A83,СПРАВОЧНИК!B:D,2,0)</f>
        <v>ЕВРОПА</v>
      </c>
      <c r="J83" s="142" t="str">
        <f>VLOOKUP(A83,СПРАВОЧНИК!B:D,3,0)</f>
        <v>ИНОМАРКИ</v>
      </c>
    </row>
    <row r="84" spans="1:10" x14ac:dyDescent="0.2">
      <c r="A84" s="141" t="s">
        <v>38</v>
      </c>
      <c r="B84" s="141" t="s">
        <v>58</v>
      </c>
      <c r="C84" s="141" t="s">
        <v>1244</v>
      </c>
      <c r="D84" s="142">
        <v>5426889</v>
      </c>
      <c r="E84" s="142">
        <v>81</v>
      </c>
      <c r="F84" s="142">
        <v>439578009</v>
      </c>
      <c r="G84" s="142">
        <v>317</v>
      </c>
      <c r="H84" s="142">
        <v>1731726481</v>
      </c>
      <c r="I84" s="142" t="str">
        <f>VLOOKUP(A84,СПРАВОЧНИК!B:D,2,0)</f>
        <v>ЕВРОПА</v>
      </c>
      <c r="J84" s="142" t="str">
        <f>VLOOKUP(A84,СПРАВОЧНИК!B:D,3,0)</f>
        <v>ИНОМАРКИ</v>
      </c>
    </row>
    <row r="85" spans="1:10" x14ac:dyDescent="0.2">
      <c r="A85" s="141" t="s">
        <v>38</v>
      </c>
      <c r="B85" s="141" t="s">
        <v>688</v>
      </c>
      <c r="C85" s="141" t="s">
        <v>1244</v>
      </c>
      <c r="D85" s="142">
        <v>0</v>
      </c>
      <c r="E85" s="143"/>
      <c r="F85" s="143"/>
      <c r="G85" s="142">
        <v>1</v>
      </c>
      <c r="H85" s="142">
        <v>7370000</v>
      </c>
      <c r="I85" s="142" t="str">
        <f>VLOOKUP(A85,СПРАВОЧНИК!B:D,2,0)</f>
        <v>ЕВРОПА</v>
      </c>
      <c r="J85" s="142" t="str">
        <f>VLOOKUP(A85,СПРАВОЧНИК!B:D,3,0)</f>
        <v>ИНОМАРКИ</v>
      </c>
    </row>
    <row r="86" spans="1:10" x14ac:dyDescent="0.2">
      <c r="A86" s="141" t="s">
        <v>38</v>
      </c>
      <c r="B86" s="141" t="s">
        <v>59</v>
      </c>
      <c r="C86" s="141" t="s">
        <v>1244</v>
      </c>
      <c r="D86" s="142">
        <v>5630909</v>
      </c>
      <c r="E86" s="142">
        <v>37</v>
      </c>
      <c r="F86" s="142">
        <v>208343633</v>
      </c>
      <c r="G86" s="142">
        <v>149</v>
      </c>
      <c r="H86" s="142">
        <v>862476495</v>
      </c>
      <c r="I86" s="142" t="str">
        <f>VLOOKUP(A86,СПРАВОЧНИК!B:D,2,0)</f>
        <v>ЕВРОПА</v>
      </c>
      <c r="J86" s="142" t="str">
        <f>VLOOKUP(A86,СПРАВОЧНИК!B:D,3,0)</f>
        <v>ИНОМАРКИ</v>
      </c>
    </row>
    <row r="87" spans="1:10" x14ac:dyDescent="0.2">
      <c r="A87" s="141" t="s">
        <v>38</v>
      </c>
      <c r="B87" s="141" t="s">
        <v>60</v>
      </c>
      <c r="C87" s="141" t="s">
        <v>1244</v>
      </c>
      <c r="D87" s="142">
        <v>8540000</v>
      </c>
      <c r="E87" s="142">
        <v>1</v>
      </c>
      <c r="F87" s="142">
        <v>8540000</v>
      </c>
      <c r="G87" s="142">
        <v>6</v>
      </c>
      <c r="H87" s="142">
        <v>49180000</v>
      </c>
      <c r="I87" s="142" t="str">
        <f>VLOOKUP(A87,СПРАВОЧНИК!B:D,2,0)</f>
        <v>ЕВРОПА</v>
      </c>
      <c r="J87" s="142" t="str">
        <f>VLOOKUP(A87,СПРАВОЧНИК!B:D,3,0)</f>
        <v>ИНОМАРКИ</v>
      </c>
    </row>
    <row r="88" spans="1:10" x14ac:dyDescent="0.2">
      <c r="A88" s="141" t="s">
        <v>38</v>
      </c>
      <c r="B88" s="141" t="s">
        <v>61</v>
      </c>
      <c r="C88" s="141" t="s">
        <v>1244</v>
      </c>
      <c r="D88" s="142">
        <v>7749182</v>
      </c>
      <c r="E88" s="142">
        <v>203</v>
      </c>
      <c r="F88" s="142">
        <v>1573083946</v>
      </c>
      <c r="G88" s="142">
        <v>1083</v>
      </c>
      <c r="H88" s="142">
        <v>7935393640</v>
      </c>
      <c r="I88" s="142" t="str">
        <f>VLOOKUP(A88,СПРАВОЧНИК!B:D,2,0)</f>
        <v>ЕВРОПА</v>
      </c>
      <c r="J88" s="142" t="str">
        <f>VLOOKUP(A88,СПРАВОЧНИК!B:D,3,0)</f>
        <v>ИНОМАРКИ</v>
      </c>
    </row>
    <row r="89" spans="1:10" x14ac:dyDescent="0.2">
      <c r="A89" s="141" t="s">
        <v>38</v>
      </c>
      <c r="B89" s="141" t="s">
        <v>62</v>
      </c>
      <c r="C89" s="141" t="s">
        <v>1244</v>
      </c>
      <c r="D89" s="142">
        <v>12937500</v>
      </c>
      <c r="E89" s="142">
        <v>6</v>
      </c>
      <c r="F89" s="142">
        <v>77625000</v>
      </c>
      <c r="G89" s="142">
        <v>48</v>
      </c>
      <c r="H89" s="142">
        <v>651004996</v>
      </c>
      <c r="I89" s="142" t="str">
        <f>VLOOKUP(A89,СПРАВОЧНИК!B:D,2,0)</f>
        <v>ЕВРОПА</v>
      </c>
      <c r="J89" s="142" t="str">
        <f>VLOOKUP(A89,СПРАВОЧНИК!B:D,3,0)</f>
        <v>ИНОМАРКИ</v>
      </c>
    </row>
    <row r="90" spans="1:10" x14ac:dyDescent="0.2">
      <c r="A90" s="141" t="s">
        <v>38</v>
      </c>
      <c r="B90" s="141" t="s">
        <v>63</v>
      </c>
      <c r="C90" s="141" t="s">
        <v>1244</v>
      </c>
      <c r="D90" s="142">
        <v>8554030</v>
      </c>
      <c r="E90" s="142">
        <v>129</v>
      </c>
      <c r="F90" s="142">
        <v>1103469870</v>
      </c>
      <c r="G90" s="142">
        <v>607</v>
      </c>
      <c r="H90" s="142">
        <v>5269398262</v>
      </c>
      <c r="I90" s="142" t="str">
        <f>VLOOKUP(A90,СПРАВОЧНИК!B:D,2,0)</f>
        <v>ЕВРОПА</v>
      </c>
      <c r="J90" s="142" t="str">
        <f>VLOOKUP(A90,СПРАВОЧНИК!B:D,3,0)</f>
        <v>ИНОМАРКИ</v>
      </c>
    </row>
    <row r="91" spans="1:10" x14ac:dyDescent="0.2">
      <c r="A91" s="141" t="s">
        <v>38</v>
      </c>
      <c r="B91" s="141" t="s">
        <v>64</v>
      </c>
      <c r="C91" s="141" t="s">
        <v>1244</v>
      </c>
      <c r="D91" s="142">
        <v>14150000</v>
      </c>
      <c r="E91" s="142">
        <v>3</v>
      </c>
      <c r="F91" s="142">
        <v>42450000</v>
      </c>
      <c r="G91" s="142">
        <v>32</v>
      </c>
      <c r="H91" s="142">
        <v>448475000</v>
      </c>
      <c r="I91" s="142" t="str">
        <f>VLOOKUP(A91,СПРАВОЧНИК!B:D,2,0)</f>
        <v>ЕВРОПА</v>
      </c>
      <c r="J91" s="142" t="str">
        <f>VLOOKUP(A91,СПРАВОЧНИК!B:D,3,0)</f>
        <v>ИНОМАРКИ</v>
      </c>
    </row>
    <row r="92" spans="1:10" x14ac:dyDescent="0.2">
      <c r="A92" s="141" t="s">
        <v>38</v>
      </c>
      <c r="B92" s="141" t="s">
        <v>65</v>
      </c>
      <c r="C92" s="141" t="s">
        <v>1244</v>
      </c>
      <c r="D92" s="142">
        <v>10392982</v>
      </c>
      <c r="E92" s="142">
        <v>162</v>
      </c>
      <c r="F92" s="142">
        <v>1683663084</v>
      </c>
      <c r="G92" s="142">
        <v>752</v>
      </c>
      <c r="H92" s="142">
        <v>7739283085</v>
      </c>
      <c r="I92" s="142" t="str">
        <f>VLOOKUP(A92,СПРАВОЧНИК!B:D,2,0)</f>
        <v>ЕВРОПА</v>
      </c>
      <c r="J92" s="142" t="str">
        <f>VLOOKUP(A92,СПРАВОЧНИК!B:D,3,0)</f>
        <v>ИНОМАРКИ</v>
      </c>
    </row>
    <row r="93" spans="1:10" x14ac:dyDescent="0.2">
      <c r="A93" s="141" t="s">
        <v>38</v>
      </c>
      <c r="B93" s="141" t="s">
        <v>66</v>
      </c>
      <c r="C93" s="141" t="s">
        <v>1247</v>
      </c>
      <c r="D93" s="142">
        <v>3230000</v>
      </c>
      <c r="E93" s="142">
        <v>1</v>
      </c>
      <c r="F93" s="142">
        <v>3230000</v>
      </c>
      <c r="G93" s="142">
        <v>6</v>
      </c>
      <c r="H93" s="142">
        <v>30500000</v>
      </c>
      <c r="I93" s="142" t="str">
        <f>VLOOKUP(A93,СПРАВОЧНИК!B:D,2,0)</f>
        <v>ЕВРОПА</v>
      </c>
      <c r="J93" s="142" t="str">
        <f>VLOOKUP(A93,СПРАВОЧНИК!B:D,3,0)</f>
        <v>ИНОМАРКИ</v>
      </c>
    </row>
    <row r="94" spans="1:10" x14ac:dyDescent="0.2">
      <c r="A94" s="141" t="s">
        <v>38</v>
      </c>
      <c r="B94" s="141" t="s">
        <v>67</v>
      </c>
      <c r="C94" s="141" t="s">
        <v>1247</v>
      </c>
      <c r="D94" s="142">
        <v>7030000</v>
      </c>
      <c r="E94" s="142">
        <v>1</v>
      </c>
      <c r="F94" s="142">
        <v>7030000</v>
      </c>
      <c r="G94" s="142">
        <v>3</v>
      </c>
      <c r="H94" s="142">
        <v>19810000</v>
      </c>
      <c r="I94" s="142" t="str">
        <f>VLOOKUP(A94,СПРАВОЧНИК!B:D,2,0)</f>
        <v>ЕВРОПА</v>
      </c>
      <c r="J94" s="142" t="str">
        <f>VLOOKUP(A94,СПРАВОЧНИК!B:D,3,0)</f>
        <v>ИНОМАРКИ</v>
      </c>
    </row>
    <row r="95" spans="1:10" x14ac:dyDescent="0.2">
      <c r="A95" s="141" t="s">
        <v>68</v>
      </c>
      <c r="B95" s="141" t="s">
        <v>709</v>
      </c>
      <c r="C95" s="141" t="s">
        <v>1245</v>
      </c>
      <c r="D95" s="142">
        <v>0</v>
      </c>
      <c r="E95" s="143"/>
      <c r="F95" s="143"/>
      <c r="G95" s="142">
        <v>2</v>
      </c>
      <c r="H95" s="142">
        <v>30800000</v>
      </c>
      <c r="I95" s="142" t="str">
        <f>VLOOKUP(A95,СПРАВОЧНИК!B:D,2,0)</f>
        <v>США</v>
      </c>
      <c r="J95" s="142" t="str">
        <f>VLOOKUP(A95,СПРАВОЧНИК!B:D,3,0)</f>
        <v>ИНОМАРКИ</v>
      </c>
    </row>
    <row r="96" spans="1:10" x14ac:dyDescent="0.2">
      <c r="A96" s="141" t="s">
        <v>68</v>
      </c>
      <c r="B96" s="141" t="s">
        <v>69</v>
      </c>
      <c r="C96" s="141" t="s">
        <v>1244</v>
      </c>
      <c r="D96" s="142">
        <v>3573659</v>
      </c>
      <c r="E96" s="142">
        <v>3</v>
      </c>
      <c r="F96" s="142">
        <v>10720977</v>
      </c>
      <c r="G96" s="142">
        <v>11</v>
      </c>
      <c r="H96" s="142">
        <v>33165613</v>
      </c>
      <c r="I96" s="142" t="str">
        <f>VLOOKUP(A96,СПРАВОЧНИК!B:D,2,0)</f>
        <v>США</v>
      </c>
      <c r="J96" s="142" t="str">
        <f>VLOOKUP(A96,СПРАВОЧНИК!B:D,3,0)</f>
        <v>ИНОМАРКИ</v>
      </c>
    </row>
    <row r="97" spans="1:10" x14ac:dyDescent="0.2">
      <c r="A97" s="141" t="s">
        <v>68</v>
      </c>
      <c r="B97" s="141" t="s">
        <v>70</v>
      </c>
      <c r="C97" s="141" t="s">
        <v>1244</v>
      </c>
      <c r="D97" s="142">
        <v>0</v>
      </c>
      <c r="E97" s="143"/>
      <c r="F97" s="143"/>
      <c r="G97" s="142">
        <v>2</v>
      </c>
      <c r="H97" s="142">
        <v>7700000</v>
      </c>
      <c r="I97" s="142" t="str">
        <f>VLOOKUP(A97,СПРАВОЧНИК!B:D,2,0)</f>
        <v>США</v>
      </c>
      <c r="J97" s="142" t="str">
        <f>VLOOKUP(A97,СПРАВОЧНИК!B:D,3,0)</f>
        <v>ИНОМАРКИ</v>
      </c>
    </row>
    <row r="98" spans="1:10" x14ac:dyDescent="0.2">
      <c r="A98" s="141" t="s">
        <v>68</v>
      </c>
      <c r="B98" s="141" t="s">
        <v>689</v>
      </c>
      <c r="C98" s="141" t="s">
        <v>1245</v>
      </c>
      <c r="D98" s="142">
        <v>0</v>
      </c>
      <c r="E98" s="143"/>
      <c r="F98" s="143"/>
      <c r="G98" s="142">
        <v>1</v>
      </c>
      <c r="H98" s="142">
        <v>2715000</v>
      </c>
      <c r="I98" s="142" t="str">
        <f>VLOOKUP(A98,СПРАВОЧНИК!B:D,2,0)</f>
        <v>США</v>
      </c>
      <c r="J98" s="142" t="str">
        <f>VLOOKUP(A98,СПРАВОЧНИК!B:D,3,0)</f>
        <v>ИНОМАРКИ</v>
      </c>
    </row>
    <row r="99" spans="1:10" x14ac:dyDescent="0.2">
      <c r="A99" s="141" t="s">
        <v>71</v>
      </c>
      <c r="B99" s="141" t="s">
        <v>72</v>
      </c>
      <c r="C99" s="141" t="s">
        <v>1249</v>
      </c>
      <c r="D99" s="142">
        <v>0</v>
      </c>
      <c r="E99" s="143"/>
      <c r="F99" s="143"/>
      <c r="G99" s="142">
        <v>3</v>
      </c>
      <c r="H99" s="142">
        <v>6520000</v>
      </c>
      <c r="I99" s="142" t="str">
        <f>VLOOKUP(A99,СПРАВОЧНИК!B:D,2,0)</f>
        <v>КИТАЙ</v>
      </c>
      <c r="J99" s="142" t="str">
        <f>VLOOKUP(A99,СПРАВОЧНИК!B:D,3,0)</f>
        <v>ИНОМАРКИ</v>
      </c>
    </row>
    <row r="100" spans="1:10" x14ac:dyDescent="0.2">
      <c r="A100" s="141" t="s">
        <v>71</v>
      </c>
      <c r="B100" s="141" t="s">
        <v>73</v>
      </c>
      <c r="C100" s="141" t="s">
        <v>1285</v>
      </c>
      <c r="D100" s="142">
        <v>0</v>
      </c>
      <c r="E100" s="143"/>
      <c r="F100" s="143"/>
      <c r="G100" s="142">
        <v>2</v>
      </c>
      <c r="H100" s="142">
        <v>5790000</v>
      </c>
      <c r="I100" s="142" t="str">
        <f>VLOOKUP(A100,СПРАВОЧНИК!B:D,2,0)</f>
        <v>КИТАЙ</v>
      </c>
      <c r="J100" s="142" t="str">
        <f>VLOOKUP(A100,СПРАВОЧНИК!B:D,3,0)</f>
        <v>ИНОМАРКИ</v>
      </c>
    </row>
    <row r="101" spans="1:10" x14ac:dyDescent="0.2">
      <c r="A101" s="141" t="s">
        <v>71</v>
      </c>
      <c r="B101" s="141" t="s">
        <v>74</v>
      </c>
      <c r="C101" s="141" t="s">
        <v>1246</v>
      </c>
      <c r="D101" s="142">
        <v>5700000</v>
      </c>
      <c r="E101" s="142">
        <v>16</v>
      </c>
      <c r="F101" s="142">
        <v>91200000</v>
      </c>
      <c r="G101" s="142">
        <v>67</v>
      </c>
      <c r="H101" s="142">
        <v>373500000</v>
      </c>
      <c r="I101" s="142" t="str">
        <f>VLOOKUP(A101,СПРАВОЧНИК!B:D,2,0)</f>
        <v>КИТАЙ</v>
      </c>
      <c r="J101" s="142" t="str">
        <f>VLOOKUP(A101,СПРАВОЧНИК!B:D,3,0)</f>
        <v>ИНОМАРКИ</v>
      </c>
    </row>
    <row r="102" spans="1:10" x14ac:dyDescent="0.2">
      <c r="A102" s="141" t="s">
        <v>71</v>
      </c>
      <c r="B102" s="141" t="s">
        <v>75</v>
      </c>
      <c r="C102" s="141" t="s">
        <v>1249</v>
      </c>
      <c r="D102" s="142">
        <v>3510000</v>
      </c>
      <c r="E102" s="142">
        <v>3</v>
      </c>
      <c r="F102" s="142">
        <v>10530000</v>
      </c>
      <c r="G102" s="142">
        <v>10</v>
      </c>
      <c r="H102" s="142">
        <v>31770000</v>
      </c>
      <c r="I102" s="142" t="str">
        <f>VLOOKUP(A102,СПРАВОЧНИК!B:D,2,0)</f>
        <v>КИТАЙ</v>
      </c>
      <c r="J102" s="142" t="str">
        <f>VLOOKUP(A102,СПРАВОЧНИК!B:D,3,0)</f>
        <v>ИНОМАРКИ</v>
      </c>
    </row>
    <row r="103" spans="1:10" x14ac:dyDescent="0.2">
      <c r="A103" s="141" t="s">
        <v>71</v>
      </c>
      <c r="B103" s="141" t="s">
        <v>76</v>
      </c>
      <c r="C103" s="141" t="s">
        <v>1246</v>
      </c>
      <c r="D103" s="142">
        <v>4770000</v>
      </c>
      <c r="E103" s="142">
        <v>2</v>
      </c>
      <c r="F103" s="142">
        <v>9540000</v>
      </c>
      <c r="G103" s="142">
        <v>8</v>
      </c>
      <c r="H103" s="142">
        <v>38440000</v>
      </c>
      <c r="I103" s="142" t="str">
        <f>VLOOKUP(A103,СПРАВОЧНИК!B:D,2,0)</f>
        <v>КИТАЙ</v>
      </c>
      <c r="J103" s="142" t="str">
        <f>VLOOKUP(A103,СПРАВОЧНИК!B:D,3,0)</f>
        <v>ИНОМАРКИ</v>
      </c>
    </row>
    <row r="104" spans="1:10" x14ac:dyDescent="0.2">
      <c r="A104" s="141" t="s">
        <v>71</v>
      </c>
      <c r="B104" s="141" t="s">
        <v>77</v>
      </c>
      <c r="C104" s="141" t="s">
        <v>1249</v>
      </c>
      <c r="D104" s="142">
        <v>3770000</v>
      </c>
      <c r="E104" s="142">
        <v>13</v>
      </c>
      <c r="F104" s="142">
        <v>49010000</v>
      </c>
      <c r="G104" s="142">
        <v>68</v>
      </c>
      <c r="H104" s="142">
        <v>240700000</v>
      </c>
      <c r="I104" s="142" t="str">
        <f>VLOOKUP(A104,СПРАВОЧНИК!B:D,2,0)</f>
        <v>КИТАЙ</v>
      </c>
      <c r="J104" s="142" t="str">
        <f>VLOOKUP(A104,СПРАВОЧНИК!B:D,3,0)</f>
        <v>ИНОМАРКИ</v>
      </c>
    </row>
    <row r="105" spans="1:10" x14ac:dyDescent="0.2">
      <c r="A105" s="141" t="s">
        <v>71</v>
      </c>
      <c r="B105" s="141" t="s">
        <v>78</v>
      </c>
      <c r="C105" s="141" t="s">
        <v>1244</v>
      </c>
      <c r="D105" s="142">
        <v>6033000</v>
      </c>
      <c r="E105" s="142">
        <v>19</v>
      </c>
      <c r="F105" s="142">
        <v>114627000</v>
      </c>
      <c r="G105" s="142">
        <v>83</v>
      </c>
      <c r="H105" s="142">
        <v>510752286</v>
      </c>
      <c r="I105" s="142" t="str">
        <f>VLOOKUP(A105,СПРАВОЧНИК!B:D,2,0)</f>
        <v>КИТАЙ</v>
      </c>
      <c r="J105" s="142" t="str">
        <f>VLOOKUP(A105,СПРАВОЧНИК!B:D,3,0)</f>
        <v>ИНОМАРКИ</v>
      </c>
    </row>
    <row r="106" spans="1:10" x14ac:dyDescent="0.2">
      <c r="A106" s="141" t="s">
        <v>71</v>
      </c>
      <c r="B106" s="141" t="s">
        <v>79</v>
      </c>
      <c r="C106" s="141" t="s">
        <v>1244</v>
      </c>
      <c r="D106" s="142">
        <v>3300000</v>
      </c>
      <c r="E106" s="142">
        <v>5</v>
      </c>
      <c r="F106" s="142">
        <v>16500000</v>
      </c>
      <c r="G106" s="142">
        <v>22</v>
      </c>
      <c r="H106" s="142">
        <v>72400000</v>
      </c>
      <c r="I106" s="142" t="str">
        <f>VLOOKUP(A106,СПРАВОЧНИК!B:D,2,0)</f>
        <v>КИТАЙ</v>
      </c>
      <c r="J106" s="142" t="str">
        <f>VLOOKUP(A106,СПРАВОЧНИК!B:D,3,0)</f>
        <v>ИНОМАРКИ</v>
      </c>
    </row>
    <row r="107" spans="1:10" x14ac:dyDescent="0.2">
      <c r="A107" s="141" t="s">
        <v>80</v>
      </c>
      <c r="B107" s="141" t="s">
        <v>1003</v>
      </c>
      <c r="C107" s="141" t="s">
        <v>1245</v>
      </c>
      <c r="D107" s="142">
        <v>2790000</v>
      </c>
      <c r="E107" s="142">
        <v>1</v>
      </c>
      <c r="F107" s="142">
        <v>2790000</v>
      </c>
      <c r="G107" s="142">
        <v>1</v>
      </c>
      <c r="H107" s="142">
        <v>2790000</v>
      </c>
      <c r="I107" s="142" t="str">
        <f>VLOOKUP(A107,СПРАВОЧНИК!B:D,2,0)</f>
        <v>США</v>
      </c>
      <c r="J107" s="142" t="str">
        <f>VLOOKUP(A107,СПРАВОЧНИК!B:D,3,0)</f>
        <v>ИНОМАРКИ</v>
      </c>
    </row>
    <row r="108" spans="1:10" x14ac:dyDescent="0.2">
      <c r="A108" s="141" t="s">
        <v>80</v>
      </c>
      <c r="B108" s="141" t="s">
        <v>81</v>
      </c>
      <c r="C108" s="141" t="s">
        <v>1244</v>
      </c>
      <c r="D108" s="142">
        <v>12830000</v>
      </c>
      <c r="E108" s="142">
        <v>1</v>
      </c>
      <c r="F108" s="142">
        <v>12830000</v>
      </c>
      <c r="G108" s="142">
        <v>2</v>
      </c>
      <c r="H108" s="142">
        <v>23730000</v>
      </c>
      <c r="I108" s="142" t="str">
        <f>VLOOKUP(A108,СПРАВОЧНИК!B:D,2,0)</f>
        <v>США</v>
      </c>
      <c r="J108" s="142" t="str">
        <f>VLOOKUP(A108,СПРАВОЧНИК!B:D,3,0)</f>
        <v>ИНОМАРКИ</v>
      </c>
    </row>
    <row r="109" spans="1:10" x14ac:dyDescent="0.2">
      <c r="A109" s="141" t="s">
        <v>80</v>
      </c>
      <c r="B109" s="141" t="s">
        <v>82</v>
      </c>
      <c r="C109" s="141" t="s">
        <v>1244</v>
      </c>
      <c r="D109" s="142">
        <v>0</v>
      </c>
      <c r="E109" s="143"/>
      <c r="F109" s="143"/>
      <c r="G109" s="142">
        <v>9</v>
      </c>
      <c r="H109" s="142">
        <v>33610000</v>
      </c>
      <c r="I109" s="142" t="str">
        <f>VLOOKUP(A109,СПРАВОЧНИК!B:D,2,0)</f>
        <v>США</v>
      </c>
      <c r="J109" s="142" t="str">
        <f>VLOOKUP(A109,СПРАВОЧНИК!B:D,3,0)</f>
        <v>ИНОМАРКИ</v>
      </c>
    </row>
    <row r="110" spans="1:10" x14ac:dyDescent="0.2">
      <c r="A110" s="141" t="s">
        <v>80</v>
      </c>
      <c r="B110" s="141" t="s">
        <v>83</v>
      </c>
      <c r="C110" s="141" t="s">
        <v>1244</v>
      </c>
      <c r="D110" s="142">
        <v>4270000</v>
      </c>
      <c r="E110" s="142">
        <v>2</v>
      </c>
      <c r="F110" s="142">
        <v>8540000</v>
      </c>
      <c r="G110" s="142">
        <v>18</v>
      </c>
      <c r="H110" s="142">
        <v>79020000</v>
      </c>
      <c r="I110" s="142" t="str">
        <f>VLOOKUP(A110,СПРАВОЧНИК!B:D,2,0)</f>
        <v>США</v>
      </c>
      <c r="J110" s="142" t="str">
        <f>VLOOKUP(A110,СПРАВОЧНИК!B:D,3,0)</f>
        <v>ИНОМАРКИ</v>
      </c>
    </row>
    <row r="111" spans="1:10" x14ac:dyDescent="0.2">
      <c r="A111" s="141" t="s">
        <v>80</v>
      </c>
      <c r="B111" s="141" t="s">
        <v>84</v>
      </c>
      <c r="C111" s="141" t="s">
        <v>1244</v>
      </c>
      <c r="D111" s="142">
        <v>5210000</v>
      </c>
      <c r="E111" s="142">
        <v>1</v>
      </c>
      <c r="F111" s="142">
        <v>5210000</v>
      </c>
      <c r="G111" s="142">
        <v>6</v>
      </c>
      <c r="H111" s="142">
        <v>31910000</v>
      </c>
      <c r="I111" s="142" t="str">
        <f>VLOOKUP(A111,СПРАВОЧНИК!B:D,2,0)</f>
        <v>США</v>
      </c>
      <c r="J111" s="142" t="str">
        <f>VLOOKUP(A111,СПРАВОЧНИК!B:D,3,0)</f>
        <v>ИНОМАРКИ</v>
      </c>
    </row>
    <row r="112" spans="1:10" x14ac:dyDescent="0.2">
      <c r="A112" s="141" t="s">
        <v>80</v>
      </c>
      <c r="B112" s="141" t="s">
        <v>85</v>
      </c>
      <c r="C112" s="141" t="s">
        <v>1244</v>
      </c>
      <c r="D112" s="142">
        <v>7814450</v>
      </c>
      <c r="E112" s="142">
        <v>51</v>
      </c>
      <c r="F112" s="142">
        <v>398536950</v>
      </c>
      <c r="G112" s="142">
        <v>311</v>
      </c>
      <c r="H112" s="142">
        <v>2503070926</v>
      </c>
      <c r="I112" s="142" t="str">
        <f>VLOOKUP(A112,СПРАВОЧНИК!B:D,2,0)</f>
        <v>США</v>
      </c>
      <c r="J112" s="142" t="str">
        <f>VLOOKUP(A112,СПРАВОЧНИК!B:D,3,0)</f>
        <v>ИНОМАРКИ</v>
      </c>
    </row>
    <row r="113" spans="1:10" x14ac:dyDescent="0.2">
      <c r="A113" s="141" t="s">
        <v>86</v>
      </c>
      <c r="B113" s="141" t="s">
        <v>1004</v>
      </c>
      <c r="C113" s="141" t="s">
        <v>1249</v>
      </c>
      <c r="D113" s="142">
        <v>1649900</v>
      </c>
      <c r="E113" s="142">
        <v>41</v>
      </c>
      <c r="F113" s="142">
        <v>67645900</v>
      </c>
      <c r="G113" s="142">
        <v>41</v>
      </c>
      <c r="H113" s="142">
        <v>67645900</v>
      </c>
      <c r="I113" s="142" t="str">
        <f>VLOOKUP(A113,СПРАВОЧНИК!B:D,2,0)</f>
        <v>КИТАЙ</v>
      </c>
      <c r="J113" s="142" t="str">
        <f>VLOOKUP(A113,СПРАВОЧНИК!B:D,3,0)</f>
        <v>ИНОМАРКИ</v>
      </c>
    </row>
    <row r="114" spans="1:10" x14ac:dyDescent="0.2">
      <c r="A114" s="141" t="s">
        <v>86</v>
      </c>
      <c r="B114" s="141" t="s">
        <v>88</v>
      </c>
      <c r="C114" s="141" t="s">
        <v>1285</v>
      </c>
      <c r="D114" s="142">
        <v>0</v>
      </c>
      <c r="E114" s="143"/>
      <c r="F114" s="143"/>
      <c r="G114" s="142">
        <v>1</v>
      </c>
      <c r="H114" s="142">
        <v>2190000</v>
      </c>
      <c r="I114" s="142" t="str">
        <f>VLOOKUP(A114,СПРАВОЧНИК!B:D,2,0)</f>
        <v>КИТАЙ</v>
      </c>
      <c r="J114" s="142" t="str">
        <f>VLOOKUP(A114,СПРАВОЧНИК!B:D,3,0)</f>
        <v>ИНОМАРКИ</v>
      </c>
    </row>
    <row r="115" spans="1:10" x14ac:dyDescent="0.2">
      <c r="A115" s="141" t="s">
        <v>86</v>
      </c>
      <c r="B115" s="141" t="s">
        <v>89</v>
      </c>
      <c r="C115" s="141" t="s">
        <v>1244</v>
      </c>
      <c r="D115" s="142">
        <v>2249900</v>
      </c>
      <c r="E115" s="142">
        <v>967</v>
      </c>
      <c r="F115" s="142">
        <v>2175653300</v>
      </c>
      <c r="G115" s="142">
        <v>2946</v>
      </c>
      <c r="H115" s="142">
        <v>6645757935</v>
      </c>
      <c r="I115" s="142" t="str">
        <f>VLOOKUP(A115,СПРАВОЧНИК!B:D,2,0)</f>
        <v>КИТАЙ</v>
      </c>
      <c r="J115" s="142" t="str">
        <f>VLOOKUP(A115,СПРАВОЧНИК!B:D,3,0)</f>
        <v>ИНОМАРКИ</v>
      </c>
    </row>
    <row r="116" spans="1:10" x14ac:dyDescent="0.2">
      <c r="A116" s="141" t="s">
        <v>86</v>
      </c>
      <c r="B116" s="141" t="s">
        <v>90</v>
      </c>
      <c r="C116" s="141" t="s">
        <v>1244</v>
      </c>
      <c r="D116" s="142">
        <v>2533649</v>
      </c>
      <c r="E116" s="142">
        <v>1107</v>
      </c>
      <c r="F116" s="142">
        <v>2804749443</v>
      </c>
      <c r="G116" s="142">
        <v>2010</v>
      </c>
      <c r="H116" s="142">
        <v>5091690452</v>
      </c>
      <c r="I116" s="142" t="str">
        <f>VLOOKUP(A116,СПРАВОЧНИК!B:D,2,0)</f>
        <v>КИТАЙ</v>
      </c>
      <c r="J116" s="142" t="str">
        <f>VLOOKUP(A116,СПРАВОЧНИК!B:D,3,0)</f>
        <v>ИНОМАРКИ</v>
      </c>
    </row>
    <row r="117" spans="1:10" x14ac:dyDescent="0.2">
      <c r="A117" s="141" t="s">
        <v>86</v>
      </c>
      <c r="B117" s="141" t="s">
        <v>91</v>
      </c>
      <c r="C117" s="141" t="s">
        <v>1244</v>
      </c>
      <c r="D117" s="142">
        <v>2469900</v>
      </c>
      <c r="E117" s="142">
        <v>364</v>
      </c>
      <c r="F117" s="142">
        <v>899043600</v>
      </c>
      <c r="G117" s="142">
        <v>1207</v>
      </c>
      <c r="H117" s="142">
        <v>2850489300</v>
      </c>
      <c r="I117" s="142" t="str">
        <f>VLOOKUP(A117,СПРАВОЧНИК!B:D,2,0)</f>
        <v>КИТАЙ</v>
      </c>
      <c r="J117" s="142" t="str">
        <f>VLOOKUP(A117,СПРАВОЧНИК!B:D,3,0)</f>
        <v>ИНОМАРКИ</v>
      </c>
    </row>
    <row r="118" spans="1:10" x14ac:dyDescent="0.2">
      <c r="A118" s="141" t="s">
        <v>86</v>
      </c>
      <c r="B118" s="141" t="s">
        <v>92</v>
      </c>
      <c r="C118" s="141" t="s">
        <v>1244</v>
      </c>
      <c r="D118" s="142">
        <v>3509900</v>
      </c>
      <c r="E118" s="142">
        <v>44</v>
      </c>
      <c r="F118" s="142">
        <v>154435600</v>
      </c>
      <c r="G118" s="142">
        <v>264</v>
      </c>
      <c r="H118" s="142">
        <v>894033600</v>
      </c>
      <c r="I118" s="142" t="str">
        <f>VLOOKUP(A118,СПРАВОЧНИК!B:D,2,0)</f>
        <v>КИТАЙ</v>
      </c>
      <c r="J118" s="142" t="str">
        <f>VLOOKUP(A118,СПРАВОЧНИК!B:D,3,0)</f>
        <v>ИНОМАРКИ</v>
      </c>
    </row>
    <row r="119" spans="1:10" x14ac:dyDescent="0.2">
      <c r="A119" s="141" t="s">
        <v>86</v>
      </c>
      <c r="B119" s="141" t="s">
        <v>926</v>
      </c>
      <c r="C119" s="141" t="s">
        <v>1244</v>
      </c>
      <c r="D119" s="142">
        <v>4049900</v>
      </c>
      <c r="E119" s="142">
        <v>92</v>
      </c>
      <c r="F119" s="142">
        <v>372590800</v>
      </c>
      <c r="G119" s="142">
        <v>92</v>
      </c>
      <c r="H119" s="142">
        <v>372590800</v>
      </c>
      <c r="I119" s="142" t="str">
        <f>VLOOKUP(A119,СПРАВОЧНИК!B:D,2,0)</f>
        <v>КИТАЙ</v>
      </c>
      <c r="J119" s="142" t="str">
        <f>VLOOKUP(A119,СПРАВОЧНИК!B:D,3,0)</f>
        <v>ИНОМАРКИ</v>
      </c>
    </row>
    <row r="120" spans="1:10" x14ac:dyDescent="0.2">
      <c r="A120" s="141" t="s">
        <v>86</v>
      </c>
      <c r="B120" s="141" t="s">
        <v>1049</v>
      </c>
      <c r="C120" s="141" t="s">
        <v>1249</v>
      </c>
      <c r="D120" s="142">
        <v>2209900</v>
      </c>
      <c r="E120" s="142">
        <v>3</v>
      </c>
      <c r="F120" s="142">
        <v>6629700</v>
      </c>
      <c r="G120" s="142">
        <v>3</v>
      </c>
      <c r="H120" s="142">
        <v>6629700</v>
      </c>
      <c r="I120" s="142" t="str">
        <f>VLOOKUP(A120,СПРАВОЧНИК!B:D,2,0)</f>
        <v>КИТАЙ</v>
      </c>
      <c r="J120" s="142" t="str">
        <f>VLOOKUP(A120,СПРАВОЧНИК!B:D,3,0)</f>
        <v>ИНОМАРКИ</v>
      </c>
    </row>
    <row r="121" spans="1:10" x14ac:dyDescent="0.2">
      <c r="A121" s="141" t="s">
        <v>86</v>
      </c>
      <c r="B121" s="141" t="s">
        <v>93</v>
      </c>
      <c r="C121" s="141" t="s">
        <v>1244</v>
      </c>
      <c r="D121" s="142">
        <v>0</v>
      </c>
      <c r="E121" s="143"/>
      <c r="F121" s="143"/>
      <c r="G121" s="142">
        <v>1</v>
      </c>
      <c r="H121" s="142">
        <v>3170000</v>
      </c>
      <c r="I121" s="142" t="str">
        <f>VLOOKUP(A121,СПРАВОЧНИК!B:D,2,0)</f>
        <v>КИТАЙ</v>
      </c>
      <c r="J121" s="142" t="str">
        <f>VLOOKUP(A121,СПРАВОЧНИК!B:D,3,0)</f>
        <v>ИНОМАРКИ</v>
      </c>
    </row>
    <row r="122" spans="1:10" x14ac:dyDescent="0.2">
      <c r="A122" s="141" t="s">
        <v>86</v>
      </c>
      <c r="B122" s="141" t="s">
        <v>94</v>
      </c>
      <c r="C122" s="141" t="s">
        <v>1244</v>
      </c>
      <c r="D122" s="142">
        <v>1970000</v>
      </c>
      <c r="E122" s="142">
        <v>1</v>
      </c>
      <c r="F122" s="142">
        <v>1970000</v>
      </c>
      <c r="G122" s="142">
        <v>2</v>
      </c>
      <c r="H122" s="142">
        <v>2992000</v>
      </c>
      <c r="I122" s="142" t="str">
        <f>VLOOKUP(A122,СПРАВОЧНИК!B:D,2,0)</f>
        <v>КИТАЙ</v>
      </c>
      <c r="J122" s="142" t="str">
        <f>VLOOKUP(A122,СПРАВОЧНИК!B:D,3,0)</f>
        <v>ИНОМАРКИ</v>
      </c>
    </row>
    <row r="123" spans="1:10" x14ac:dyDescent="0.2">
      <c r="A123" s="141" t="s">
        <v>86</v>
      </c>
      <c r="B123" s="141" t="s">
        <v>710</v>
      </c>
      <c r="C123" s="141" t="s">
        <v>1249</v>
      </c>
      <c r="D123" s="142">
        <v>0</v>
      </c>
      <c r="E123" s="143"/>
      <c r="F123" s="143"/>
      <c r="G123" s="142">
        <v>1</v>
      </c>
      <c r="H123" s="142">
        <v>10170000</v>
      </c>
      <c r="I123" s="142" t="str">
        <f>VLOOKUP(A123,СПРАВОЧНИК!B:D,2,0)</f>
        <v>КИТАЙ</v>
      </c>
      <c r="J123" s="142" t="str">
        <f>VLOOKUP(A123,СПРАВОЧНИК!B:D,3,0)</f>
        <v>ИНОМАРКИ</v>
      </c>
    </row>
    <row r="124" spans="1:10" x14ac:dyDescent="0.2">
      <c r="A124" s="141" t="s">
        <v>86</v>
      </c>
      <c r="B124" s="141" t="s">
        <v>95</v>
      </c>
      <c r="C124" s="141" t="s">
        <v>1244</v>
      </c>
      <c r="D124" s="142">
        <v>3479900</v>
      </c>
      <c r="E124" s="142">
        <v>670</v>
      </c>
      <c r="F124" s="142">
        <v>2331533000</v>
      </c>
      <c r="G124" s="142">
        <v>1372</v>
      </c>
      <c r="H124" s="142">
        <v>4942696900</v>
      </c>
      <c r="I124" s="142" t="str">
        <f>VLOOKUP(A124,СПРАВОЧНИК!B:D,2,0)</f>
        <v>КИТАЙ</v>
      </c>
      <c r="J124" s="142" t="str">
        <f>VLOOKUP(A124,СПРАВОЧНИК!B:D,3,0)</f>
        <v>ИНОМАРКИ</v>
      </c>
    </row>
    <row r="125" spans="1:10" x14ac:dyDescent="0.2">
      <c r="A125" s="141" t="s">
        <v>86</v>
      </c>
      <c r="B125" s="141" t="s">
        <v>96</v>
      </c>
      <c r="C125" s="141" t="s">
        <v>1244</v>
      </c>
      <c r="D125" s="142">
        <v>2719900</v>
      </c>
      <c r="E125" s="142">
        <v>19</v>
      </c>
      <c r="F125" s="142">
        <v>51678100</v>
      </c>
      <c r="G125" s="142">
        <v>59</v>
      </c>
      <c r="H125" s="142">
        <v>172678100</v>
      </c>
      <c r="I125" s="142" t="str">
        <f>VLOOKUP(A125,СПРАВОЧНИК!B:D,2,0)</f>
        <v>КИТАЙ</v>
      </c>
      <c r="J125" s="142" t="str">
        <f>VLOOKUP(A125,СПРАВОЧНИК!B:D,3,0)</f>
        <v>ИНОМАРКИ</v>
      </c>
    </row>
    <row r="126" spans="1:10" x14ac:dyDescent="0.2">
      <c r="A126" s="141" t="s">
        <v>86</v>
      </c>
      <c r="B126" s="141" t="s">
        <v>97</v>
      </c>
      <c r="C126" s="141" t="s">
        <v>1249</v>
      </c>
      <c r="D126" s="142">
        <v>2629900</v>
      </c>
      <c r="E126" s="142">
        <v>187</v>
      </c>
      <c r="F126" s="142">
        <v>491791300</v>
      </c>
      <c r="G126" s="142">
        <v>789</v>
      </c>
      <c r="H126" s="142">
        <v>2099836300</v>
      </c>
      <c r="I126" s="142" t="str">
        <f>VLOOKUP(A126,СПРАВОЧНИК!B:D,2,0)</f>
        <v>КИТАЙ</v>
      </c>
      <c r="J126" s="142" t="str">
        <f>VLOOKUP(A126,СПРАВОЧНИК!B:D,3,0)</f>
        <v>ИНОМАРКИ</v>
      </c>
    </row>
    <row r="127" spans="1:10" x14ac:dyDescent="0.2">
      <c r="A127" s="141" t="s">
        <v>98</v>
      </c>
      <c r="B127" s="141" t="s">
        <v>1286</v>
      </c>
      <c r="C127" s="141" t="s">
        <v>1249</v>
      </c>
      <c r="D127" s="142">
        <v>0</v>
      </c>
      <c r="E127" s="143"/>
      <c r="F127" s="143"/>
      <c r="G127" s="142">
        <v>11</v>
      </c>
      <c r="H127" s="142">
        <v>16500000</v>
      </c>
      <c r="I127" s="142" t="str">
        <f>VLOOKUP(A127,СПРАВОЧНИК!B:D,2,0)</f>
        <v>КИТАЙ</v>
      </c>
      <c r="J127" s="142" t="str">
        <f>VLOOKUP(A127,СПРАВОЧНИК!B:D,3,0)</f>
        <v>ИНОМАРКИ</v>
      </c>
    </row>
    <row r="128" spans="1:10" x14ac:dyDescent="0.2">
      <c r="A128" s="141" t="s">
        <v>98</v>
      </c>
      <c r="B128" s="141" t="s">
        <v>675</v>
      </c>
      <c r="C128" s="141" t="s">
        <v>1249</v>
      </c>
      <c r="D128" s="142">
        <v>0</v>
      </c>
      <c r="E128" s="143"/>
      <c r="F128" s="143"/>
      <c r="G128" s="142">
        <v>5</v>
      </c>
      <c r="H128" s="142">
        <v>6750000</v>
      </c>
      <c r="I128" s="142" t="str">
        <f>VLOOKUP(A128,СПРАВОЧНИК!B:D,2,0)</f>
        <v>КИТАЙ</v>
      </c>
      <c r="J128" s="142" t="str">
        <f>VLOOKUP(A128,СПРАВОЧНИК!B:D,3,0)</f>
        <v>ИНОМАРКИ</v>
      </c>
    </row>
    <row r="129" spans="1:10" x14ac:dyDescent="0.2">
      <c r="A129" s="141" t="s">
        <v>98</v>
      </c>
      <c r="B129" s="141" t="s">
        <v>1287</v>
      </c>
      <c r="C129" s="141" t="s">
        <v>1249</v>
      </c>
      <c r="D129" s="142">
        <v>0</v>
      </c>
      <c r="E129" s="143"/>
      <c r="F129" s="143"/>
      <c r="G129" s="142">
        <v>5</v>
      </c>
      <c r="H129" s="142">
        <v>2520000</v>
      </c>
      <c r="I129" s="142" t="str">
        <f>VLOOKUP(A129,СПРАВОЧНИК!B:D,2,0)</f>
        <v>КИТАЙ</v>
      </c>
      <c r="J129" s="142" t="str">
        <f>VLOOKUP(A129,СПРАВОЧНИК!B:D,3,0)</f>
        <v>ИНОМАРКИ</v>
      </c>
    </row>
    <row r="130" spans="1:10" x14ac:dyDescent="0.2">
      <c r="A130" s="141" t="s">
        <v>98</v>
      </c>
      <c r="B130" s="141" t="s">
        <v>1005</v>
      </c>
      <c r="C130" s="141" t="s">
        <v>1246</v>
      </c>
      <c r="D130" s="142">
        <v>3399900</v>
      </c>
      <c r="E130" s="142">
        <v>39</v>
      </c>
      <c r="F130" s="142">
        <v>132596100</v>
      </c>
      <c r="G130" s="142">
        <v>39</v>
      </c>
      <c r="H130" s="142">
        <v>132596100</v>
      </c>
      <c r="I130" s="142" t="str">
        <f>VLOOKUP(A130,СПРАВОЧНИК!B:D,2,0)</f>
        <v>КИТАЙ</v>
      </c>
      <c r="J130" s="142" t="str">
        <f>VLOOKUP(A130,СПРАВОЧНИК!B:D,3,0)</f>
        <v>ИНОМАРКИ</v>
      </c>
    </row>
    <row r="131" spans="1:10" x14ac:dyDescent="0.2">
      <c r="A131" s="141" t="s">
        <v>98</v>
      </c>
      <c r="B131" s="141" t="s">
        <v>732</v>
      </c>
      <c r="C131" s="141" t="s">
        <v>1282</v>
      </c>
      <c r="D131" s="142">
        <v>0</v>
      </c>
      <c r="E131" s="143"/>
      <c r="F131" s="143"/>
      <c r="G131" s="142">
        <v>1</v>
      </c>
      <c r="H131" s="142">
        <v>1660000</v>
      </c>
      <c r="I131" s="142" t="str">
        <f>VLOOKUP(A131,СПРАВОЧНИК!B:D,2,0)</f>
        <v>КИТАЙ</v>
      </c>
      <c r="J131" s="142" t="str">
        <f>VLOOKUP(A131,СПРАВОЧНИК!B:D,3,0)</f>
        <v>ИНОМАРКИ</v>
      </c>
    </row>
    <row r="132" spans="1:10" x14ac:dyDescent="0.2">
      <c r="A132" s="141" t="s">
        <v>98</v>
      </c>
      <c r="B132" s="141" t="s">
        <v>101</v>
      </c>
      <c r="C132" s="141" t="s">
        <v>1244</v>
      </c>
      <c r="D132" s="142">
        <v>0</v>
      </c>
      <c r="E132" s="143"/>
      <c r="F132" s="143"/>
      <c r="G132" s="142">
        <v>1</v>
      </c>
      <c r="H132" s="142">
        <v>4520000</v>
      </c>
      <c r="I132" s="142" t="str">
        <f>VLOOKUP(A132,СПРАВОЧНИК!B:D,2,0)</f>
        <v>КИТАЙ</v>
      </c>
      <c r="J132" s="142" t="str">
        <f>VLOOKUP(A132,СПРАВОЧНИК!B:D,3,0)</f>
        <v>ИНОМАРКИ</v>
      </c>
    </row>
    <row r="133" spans="1:10" x14ac:dyDescent="0.2">
      <c r="A133" s="141" t="s">
        <v>98</v>
      </c>
      <c r="B133" s="141" t="s">
        <v>103</v>
      </c>
      <c r="C133" s="141" t="s">
        <v>1244</v>
      </c>
      <c r="D133" s="142">
        <v>3039900</v>
      </c>
      <c r="E133" s="142">
        <v>2</v>
      </c>
      <c r="F133" s="142">
        <v>6079800</v>
      </c>
      <c r="G133" s="142">
        <v>6</v>
      </c>
      <c r="H133" s="142">
        <v>13649800</v>
      </c>
      <c r="I133" s="142" t="str">
        <f>VLOOKUP(A133,СПРАВОЧНИК!B:D,2,0)</f>
        <v>КИТАЙ</v>
      </c>
      <c r="J133" s="142" t="str">
        <f>VLOOKUP(A133,СПРАВОЧНИК!B:D,3,0)</f>
        <v>ИНОМАРКИ</v>
      </c>
    </row>
    <row r="134" spans="1:10" x14ac:dyDescent="0.2">
      <c r="A134" s="141" t="s">
        <v>98</v>
      </c>
      <c r="B134" s="141" t="s">
        <v>104</v>
      </c>
      <c r="C134" s="141" t="s">
        <v>1244</v>
      </c>
      <c r="D134" s="142">
        <v>3120000</v>
      </c>
      <c r="E134" s="142">
        <v>52</v>
      </c>
      <c r="F134" s="142">
        <v>162240000</v>
      </c>
      <c r="G134" s="142">
        <v>125</v>
      </c>
      <c r="H134" s="142">
        <v>389740000</v>
      </c>
      <c r="I134" s="142" t="str">
        <f>VLOOKUP(A134,СПРАВОЧНИК!B:D,2,0)</f>
        <v>КИТАЙ</v>
      </c>
      <c r="J134" s="142" t="str">
        <f>VLOOKUP(A134,СПРАВОЧНИК!B:D,3,0)</f>
        <v>ИНОМАРКИ</v>
      </c>
    </row>
    <row r="135" spans="1:10" x14ac:dyDescent="0.2">
      <c r="A135" s="141" t="s">
        <v>98</v>
      </c>
      <c r="B135" s="141" t="s">
        <v>105</v>
      </c>
      <c r="C135" s="141" t="s">
        <v>1244</v>
      </c>
      <c r="D135" s="142">
        <v>3356567</v>
      </c>
      <c r="E135" s="142">
        <v>3</v>
      </c>
      <c r="F135" s="142">
        <v>10069701</v>
      </c>
      <c r="G135" s="142">
        <v>4</v>
      </c>
      <c r="H135" s="142">
        <v>11068701</v>
      </c>
      <c r="I135" s="142" t="str">
        <f>VLOOKUP(A135,СПРАВОЧНИК!B:D,2,0)</f>
        <v>КИТАЙ</v>
      </c>
      <c r="J135" s="142" t="str">
        <f>VLOOKUP(A135,СПРАВОЧНИК!B:D,3,0)</f>
        <v>ИНОМАРКИ</v>
      </c>
    </row>
    <row r="136" spans="1:10" x14ac:dyDescent="0.2">
      <c r="A136" s="141" t="s">
        <v>98</v>
      </c>
      <c r="B136" s="141" t="s">
        <v>699</v>
      </c>
      <c r="C136" s="141" t="s">
        <v>1244</v>
      </c>
      <c r="D136" s="142">
        <v>0</v>
      </c>
      <c r="E136" s="143"/>
      <c r="F136" s="143"/>
      <c r="G136" s="142">
        <v>1</v>
      </c>
      <c r="H136" s="142">
        <v>1965000</v>
      </c>
      <c r="I136" s="142" t="str">
        <f>VLOOKUP(A136,СПРАВОЧНИК!B:D,2,0)</f>
        <v>КИТАЙ</v>
      </c>
      <c r="J136" s="142" t="str">
        <f>VLOOKUP(A136,СПРАВОЧНИК!B:D,3,0)</f>
        <v>ИНОМАРКИ</v>
      </c>
    </row>
    <row r="137" spans="1:10" x14ac:dyDescent="0.2">
      <c r="A137" s="141" t="s">
        <v>98</v>
      </c>
      <c r="B137" s="141" t="s">
        <v>106</v>
      </c>
      <c r="C137" s="141" t="s">
        <v>1244</v>
      </c>
      <c r="D137" s="142">
        <v>2094715</v>
      </c>
      <c r="E137" s="142">
        <v>145</v>
      </c>
      <c r="F137" s="142">
        <v>303733675</v>
      </c>
      <c r="G137" s="142">
        <v>4161</v>
      </c>
      <c r="H137" s="142">
        <v>8535857038</v>
      </c>
      <c r="I137" s="142" t="str">
        <f>VLOOKUP(A137,СПРАВОЧНИК!B:D,2,0)</f>
        <v>КИТАЙ</v>
      </c>
      <c r="J137" s="142" t="str">
        <f>VLOOKUP(A137,СПРАВОЧНИК!B:D,3,0)</f>
        <v>ИНОМАРКИ</v>
      </c>
    </row>
    <row r="138" spans="1:10" x14ac:dyDescent="0.2">
      <c r="A138" s="141" t="s">
        <v>98</v>
      </c>
      <c r="B138" s="141" t="s">
        <v>107</v>
      </c>
      <c r="C138" s="141" t="s">
        <v>1244</v>
      </c>
      <c r="D138" s="142">
        <v>2258832</v>
      </c>
      <c r="E138" s="142">
        <v>2580</v>
      </c>
      <c r="F138" s="142">
        <v>5827786560</v>
      </c>
      <c r="G138" s="142">
        <v>11469</v>
      </c>
      <c r="H138" s="142">
        <v>25467248209</v>
      </c>
      <c r="I138" s="142" t="str">
        <f>VLOOKUP(A138,СПРАВОЧНИК!B:D,2,0)</f>
        <v>КИТАЙ</v>
      </c>
      <c r="J138" s="142" t="str">
        <f>VLOOKUP(A138,СПРАВОЧНИК!B:D,3,0)</f>
        <v>ИНОМАРКИ</v>
      </c>
    </row>
    <row r="139" spans="1:10" x14ac:dyDescent="0.2">
      <c r="A139" s="141" t="s">
        <v>98</v>
      </c>
      <c r="B139" s="141" t="s">
        <v>671</v>
      </c>
      <c r="C139" s="141" t="s">
        <v>1244</v>
      </c>
      <c r="D139" s="142">
        <v>2154000</v>
      </c>
      <c r="E139" s="142">
        <v>1</v>
      </c>
      <c r="F139" s="142">
        <v>2154000</v>
      </c>
      <c r="G139" s="142">
        <v>3</v>
      </c>
      <c r="H139" s="142">
        <v>6462000</v>
      </c>
      <c r="I139" s="142" t="str">
        <f>VLOOKUP(A139,СПРАВОЧНИК!B:D,2,0)</f>
        <v>КИТАЙ</v>
      </c>
      <c r="J139" s="142" t="str">
        <f>VLOOKUP(A139,СПРАВОЧНИК!B:D,3,0)</f>
        <v>ИНОМАРКИ</v>
      </c>
    </row>
    <row r="140" spans="1:10" x14ac:dyDescent="0.2">
      <c r="A140" s="141" t="s">
        <v>98</v>
      </c>
      <c r="B140" s="141" t="s">
        <v>108</v>
      </c>
      <c r="C140" s="141" t="s">
        <v>1244</v>
      </c>
      <c r="D140" s="142">
        <v>1399900</v>
      </c>
      <c r="E140" s="142">
        <v>1</v>
      </c>
      <c r="F140" s="142">
        <v>1399900</v>
      </c>
      <c r="G140" s="142">
        <v>43</v>
      </c>
      <c r="H140" s="142">
        <v>56692250</v>
      </c>
      <c r="I140" s="142" t="str">
        <f>VLOOKUP(A140,СПРАВОЧНИК!B:D,2,0)</f>
        <v>КИТАЙ</v>
      </c>
      <c r="J140" s="142" t="str">
        <f>VLOOKUP(A140,СПРАВОЧНИК!B:D,3,0)</f>
        <v>ИНОМАРКИ</v>
      </c>
    </row>
    <row r="141" spans="1:10" x14ac:dyDescent="0.2">
      <c r="A141" s="141" t="s">
        <v>98</v>
      </c>
      <c r="B141" s="141" t="s">
        <v>109</v>
      </c>
      <c r="C141" s="141" t="s">
        <v>1244</v>
      </c>
      <c r="D141" s="142">
        <v>2709900</v>
      </c>
      <c r="E141" s="142">
        <v>5039</v>
      </c>
      <c r="F141" s="142">
        <v>13655186100</v>
      </c>
      <c r="G141" s="142">
        <v>20546</v>
      </c>
      <c r="H141" s="142">
        <v>54963005400</v>
      </c>
      <c r="I141" s="142" t="str">
        <f>VLOOKUP(A141,СПРАВОЧНИК!B:D,2,0)</f>
        <v>КИТАЙ</v>
      </c>
      <c r="J141" s="142" t="str">
        <f>VLOOKUP(A141,СПРАВОЧНИК!B:D,3,0)</f>
        <v>ИНОМАРКИ</v>
      </c>
    </row>
    <row r="142" spans="1:10" x14ac:dyDescent="0.2">
      <c r="A142" s="141" t="s">
        <v>98</v>
      </c>
      <c r="B142" s="141" t="s">
        <v>110</v>
      </c>
      <c r="C142" s="141" t="s">
        <v>1244</v>
      </c>
      <c r="D142" s="142">
        <v>2939900</v>
      </c>
      <c r="E142" s="142">
        <v>440</v>
      </c>
      <c r="F142" s="142">
        <v>1293556000</v>
      </c>
      <c r="G142" s="142">
        <v>1708</v>
      </c>
      <c r="H142" s="142">
        <v>4961845632</v>
      </c>
      <c r="I142" s="142" t="str">
        <f>VLOOKUP(A142,СПРАВОЧНИК!B:D,2,0)</f>
        <v>КИТАЙ</v>
      </c>
      <c r="J142" s="142" t="str">
        <f>VLOOKUP(A142,СПРАВОЧНИК!B:D,3,0)</f>
        <v>ИНОМАРКИ</v>
      </c>
    </row>
    <row r="143" spans="1:10" x14ac:dyDescent="0.2">
      <c r="A143" s="141" t="s">
        <v>98</v>
      </c>
      <c r="B143" s="141" t="s">
        <v>111</v>
      </c>
      <c r="C143" s="141" t="s">
        <v>1244</v>
      </c>
      <c r="D143" s="142">
        <v>3469900</v>
      </c>
      <c r="E143" s="142">
        <v>484</v>
      </c>
      <c r="F143" s="142">
        <v>1679431600</v>
      </c>
      <c r="G143" s="142">
        <v>2665</v>
      </c>
      <c r="H143" s="142">
        <v>9247283500</v>
      </c>
      <c r="I143" s="142" t="str">
        <f>VLOOKUP(A143,СПРАВОЧНИК!B:D,2,0)</f>
        <v>КИТАЙ</v>
      </c>
      <c r="J143" s="142" t="str">
        <f>VLOOKUP(A143,СПРАВОЧНИК!B:D,3,0)</f>
        <v>ИНОМАРКИ</v>
      </c>
    </row>
    <row r="144" spans="1:10" x14ac:dyDescent="0.2">
      <c r="A144" s="141" t="s">
        <v>98</v>
      </c>
      <c r="B144" s="141" t="s">
        <v>112</v>
      </c>
      <c r="C144" s="141" t="s">
        <v>1244</v>
      </c>
      <c r="D144" s="142">
        <v>3970900</v>
      </c>
      <c r="E144" s="142">
        <v>1364</v>
      </c>
      <c r="F144" s="142">
        <v>5416307600</v>
      </c>
      <c r="G144" s="142">
        <v>6674</v>
      </c>
      <c r="H144" s="142">
        <v>26076986600</v>
      </c>
      <c r="I144" s="142" t="str">
        <f>VLOOKUP(A144,СПРАВОЧНИК!B:D,2,0)</f>
        <v>КИТАЙ</v>
      </c>
      <c r="J144" s="142" t="str">
        <f>VLOOKUP(A144,СПРАВОЧНИК!B:D,3,0)</f>
        <v>ИНОМАРКИ</v>
      </c>
    </row>
    <row r="145" spans="1:10" x14ac:dyDescent="0.2">
      <c r="A145" s="141" t="s">
        <v>98</v>
      </c>
      <c r="B145" s="141" t="s">
        <v>113</v>
      </c>
      <c r="C145" s="141" t="s">
        <v>1244</v>
      </c>
      <c r="D145" s="142">
        <v>0</v>
      </c>
      <c r="E145" s="143"/>
      <c r="F145" s="143"/>
      <c r="G145" s="142">
        <v>2</v>
      </c>
      <c r="H145" s="142">
        <v>4102620</v>
      </c>
      <c r="I145" s="142" t="str">
        <f>VLOOKUP(A145,СПРАВОЧНИК!B:D,2,0)</f>
        <v>КИТАЙ</v>
      </c>
      <c r="J145" s="142" t="str">
        <f>VLOOKUP(A145,СПРАВОЧНИК!B:D,3,0)</f>
        <v>ИНОМАРКИ</v>
      </c>
    </row>
    <row r="146" spans="1:10" x14ac:dyDescent="0.2">
      <c r="A146" s="141" t="s">
        <v>114</v>
      </c>
      <c r="B146" s="141" t="s">
        <v>115</v>
      </c>
      <c r="C146" s="141" t="s">
        <v>1244</v>
      </c>
      <c r="D146" s="142">
        <v>0</v>
      </c>
      <c r="E146" s="143"/>
      <c r="F146" s="143"/>
      <c r="G146" s="142">
        <v>1</v>
      </c>
      <c r="H146" s="142">
        <v>5710000</v>
      </c>
      <c r="I146" s="142" t="str">
        <f>VLOOKUP(A146,СПРАВОЧНИК!B:D,2,0)</f>
        <v>США</v>
      </c>
      <c r="J146" s="142" t="str">
        <f>VLOOKUP(A146,СПРАВОЧНИК!B:D,3,0)</f>
        <v>ИНОМАРКИ</v>
      </c>
    </row>
    <row r="147" spans="1:10" x14ac:dyDescent="0.2">
      <c r="A147" s="141" t="s">
        <v>114</v>
      </c>
      <c r="B147" s="141" t="s">
        <v>117</v>
      </c>
      <c r="C147" s="141" t="s">
        <v>1247</v>
      </c>
      <c r="D147" s="142">
        <v>8637500</v>
      </c>
      <c r="E147" s="142">
        <v>6</v>
      </c>
      <c r="F147" s="142">
        <v>51825000</v>
      </c>
      <c r="G147" s="142">
        <v>23</v>
      </c>
      <c r="H147" s="142">
        <v>133675000</v>
      </c>
      <c r="I147" s="142" t="str">
        <f>VLOOKUP(A147,СПРАВОЧНИК!B:D,2,0)</f>
        <v>США</v>
      </c>
      <c r="J147" s="142" t="str">
        <f>VLOOKUP(A147,СПРАВОЧНИК!B:D,3,0)</f>
        <v>ИНОМАРКИ</v>
      </c>
    </row>
    <row r="148" spans="1:10" x14ac:dyDescent="0.2">
      <c r="A148" s="141" t="s">
        <v>114</v>
      </c>
      <c r="B148" s="141" t="s">
        <v>118</v>
      </c>
      <c r="C148" s="141" t="s">
        <v>1244</v>
      </c>
      <c r="D148" s="142">
        <v>1377317</v>
      </c>
      <c r="E148" s="142">
        <v>52</v>
      </c>
      <c r="F148" s="142">
        <v>71620484</v>
      </c>
      <c r="G148" s="142">
        <v>338</v>
      </c>
      <c r="H148" s="142">
        <v>550702484</v>
      </c>
      <c r="I148" s="142" t="str">
        <f>VLOOKUP(A148,СПРАВОЧНИК!B:D,2,0)</f>
        <v>США</v>
      </c>
      <c r="J148" s="142" t="str">
        <f>VLOOKUP(A148,СПРАВОЧНИК!B:D,3,0)</f>
        <v>ИНОМАРКИ</v>
      </c>
    </row>
    <row r="149" spans="1:10" x14ac:dyDescent="0.2">
      <c r="A149" s="141" t="s">
        <v>114</v>
      </c>
      <c r="B149" s="141" t="s">
        <v>119</v>
      </c>
      <c r="C149" s="141" t="s">
        <v>1244</v>
      </c>
      <c r="D149" s="142">
        <v>2150000</v>
      </c>
      <c r="E149" s="142">
        <v>41</v>
      </c>
      <c r="F149" s="142">
        <v>88150000</v>
      </c>
      <c r="G149" s="142">
        <v>117</v>
      </c>
      <c r="H149" s="142">
        <v>247850000</v>
      </c>
      <c r="I149" s="142" t="str">
        <f>VLOOKUP(A149,СПРАВОЧНИК!B:D,2,0)</f>
        <v>США</v>
      </c>
      <c r="J149" s="142" t="str">
        <f>VLOOKUP(A149,СПРАВОЧНИК!B:D,3,0)</f>
        <v>ИНОМАРКИ</v>
      </c>
    </row>
    <row r="150" spans="1:10" x14ac:dyDescent="0.2">
      <c r="A150" s="141" t="s">
        <v>114</v>
      </c>
      <c r="B150" s="141" t="s">
        <v>120</v>
      </c>
      <c r="C150" s="141" t="s">
        <v>1244</v>
      </c>
      <c r="D150" s="142">
        <v>1880000</v>
      </c>
      <c r="E150" s="142">
        <v>2</v>
      </c>
      <c r="F150" s="142">
        <v>3760000</v>
      </c>
      <c r="G150" s="142">
        <v>4</v>
      </c>
      <c r="H150" s="142">
        <v>7520000</v>
      </c>
      <c r="I150" s="142" t="str">
        <f>VLOOKUP(A150,СПРАВОЧНИК!B:D,2,0)</f>
        <v>США</v>
      </c>
      <c r="J150" s="142" t="str">
        <f>VLOOKUP(A150,СПРАВОЧНИК!B:D,3,0)</f>
        <v>ИНОМАРКИ</v>
      </c>
    </row>
    <row r="151" spans="1:10" x14ac:dyDescent="0.2">
      <c r="A151" s="141" t="s">
        <v>114</v>
      </c>
      <c r="B151" s="141" t="s">
        <v>676</v>
      </c>
      <c r="C151" s="141" t="s">
        <v>1247</v>
      </c>
      <c r="D151" s="142">
        <v>0</v>
      </c>
      <c r="E151" s="143"/>
      <c r="F151" s="143"/>
      <c r="G151" s="142">
        <v>1</v>
      </c>
      <c r="H151" s="142">
        <v>2350000</v>
      </c>
      <c r="I151" s="142" t="str">
        <f>VLOOKUP(A151,СПРАВОЧНИК!B:D,2,0)</f>
        <v>США</v>
      </c>
      <c r="J151" s="142" t="str">
        <f>VLOOKUP(A151,СПРАВОЧНИК!B:D,3,0)</f>
        <v>ИНОМАРКИ</v>
      </c>
    </row>
    <row r="152" spans="1:10" x14ac:dyDescent="0.2">
      <c r="A152" s="141" t="s">
        <v>114</v>
      </c>
      <c r="B152" s="141" t="s">
        <v>121</v>
      </c>
      <c r="C152" s="141" t="s">
        <v>1249</v>
      </c>
      <c r="D152" s="142">
        <v>1613900</v>
      </c>
      <c r="E152" s="142">
        <v>73</v>
      </c>
      <c r="F152" s="142">
        <v>117814700</v>
      </c>
      <c r="G152" s="142">
        <v>359</v>
      </c>
      <c r="H152" s="142">
        <v>579390100</v>
      </c>
      <c r="I152" s="142" t="str">
        <f>VLOOKUP(A152,СПРАВОЧНИК!B:D,2,0)</f>
        <v>США</v>
      </c>
      <c r="J152" s="142" t="str">
        <f>VLOOKUP(A152,СПРАВОЧНИК!B:D,3,0)</f>
        <v>ИНОМАРКИ</v>
      </c>
    </row>
    <row r="153" spans="1:10" x14ac:dyDescent="0.2">
      <c r="A153" s="141" t="s">
        <v>114</v>
      </c>
      <c r="B153" s="141" t="s">
        <v>122</v>
      </c>
      <c r="C153" s="141" t="s">
        <v>1244</v>
      </c>
      <c r="D153" s="142">
        <v>0</v>
      </c>
      <c r="E153" s="143"/>
      <c r="F153" s="143"/>
      <c r="G153" s="142">
        <v>5</v>
      </c>
      <c r="H153" s="142">
        <v>19545000</v>
      </c>
      <c r="I153" s="142" t="str">
        <f>VLOOKUP(A153,СПРАВОЧНИК!B:D,2,0)</f>
        <v>США</v>
      </c>
      <c r="J153" s="142" t="str">
        <f>VLOOKUP(A153,СПРАВОЧНИК!B:D,3,0)</f>
        <v>ИНОМАРКИ</v>
      </c>
    </row>
    <row r="154" spans="1:10" x14ac:dyDescent="0.2">
      <c r="A154" s="141" t="s">
        <v>114</v>
      </c>
      <c r="B154" s="141" t="s">
        <v>123</v>
      </c>
      <c r="C154" s="141" t="s">
        <v>1244</v>
      </c>
      <c r="D154" s="142">
        <v>0</v>
      </c>
      <c r="E154" s="143"/>
      <c r="F154" s="143"/>
      <c r="G154" s="142">
        <v>2</v>
      </c>
      <c r="H154" s="142">
        <v>4305000</v>
      </c>
      <c r="I154" s="142" t="str">
        <f>VLOOKUP(A154,СПРАВОЧНИК!B:D,2,0)</f>
        <v>США</v>
      </c>
      <c r="J154" s="142" t="str">
        <f>VLOOKUP(A154,СПРАВОЧНИК!B:D,3,0)</f>
        <v>ИНОМАРКИ</v>
      </c>
    </row>
    <row r="155" spans="1:10" x14ac:dyDescent="0.2">
      <c r="A155" s="141" t="s">
        <v>114</v>
      </c>
      <c r="B155" s="141" t="s">
        <v>124</v>
      </c>
      <c r="C155" s="141" t="s">
        <v>1288</v>
      </c>
      <c r="D155" s="142">
        <v>1667900</v>
      </c>
      <c r="E155" s="142">
        <v>61</v>
      </c>
      <c r="F155" s="142">
        <v>101741900</v>
      </c>
      <c r="G155" s="142">
        <v>636</v>
      </c>
      <c r="H155" s="142">
        <v>1060784400</v>
      </c>
      <c r="I155" s="142" t="str">
        <f>VLOOKUP(A155,СПРАВОЧНИК!B:D,2,0)</f>
        <v>США</v>
      </c>
      <c r="J155" s="142" t="str">
        <f>VLOOKUP(A155,СПРАВОЧНИК!B:D,3,0)</f>
        <v>ИНОМАРКИ</v>
      </c>
    </row>
    <row r="156" spans="1:10" x14ac:dyDescent="0.2">
      <c r="A156" s="141" t="s">
        <v>114</v>
      </c>
      <c r="B156" s="141" t="s">
        <v>125</v>
      </c>
      <c r="C156" s="141" t="s">
        <v>1247</v>
      </c>
      <c r="D156" s="142">
        <v>17645000</v>
      </c>
      <c r="E156" s="142">
        <v>3</v>
      </c>
      <c r="F156" s="142">
        <v>52935000</v>
      </c>
      <c r="G156" s="142">
        <v>9</v>
      </c>
      <c r="H156" s="142">
        <v>124875000</v>
      </c>
      <c r="I156" s="142" t="str">
        <f>VLOOKUP(A156,СПРАВОЧНИК!B:D,2,0)</f>
        <v>США</v>
      </c>
      <c r="J156" s="142" t="str">
        <f>VLOOKUP(A156,СПРАВОЧНИК!B:D,3,0)</f>
        <v>ИНОМАРКИ</v>
      </c>
    </row>
    <row r="157" spans="1:10" x14ac:dyDescent="0.2">
      <c r="A157" s="141" t="s">
        <v>114</v>
      </c>
      <c r="B157" s="141" t="s">
        <v>126</v>
      </c>
      <c r="C157" s="141" t="s">
        <v>1244</v>
      </c>
      <c r="D157" s="142">
        <v>3450000</v>
      </c>
      <c r="E157" s="142">
        <v>10</v>
      </c>
      <c r="F157" s="142">
        <v>34500000</v>
      </c>
      <c r="G157" s="142">
        <v>66</v>
      </c>
      <c r="H157" s="142">
        <v>213935000</v>
      </c>
      <c r="I157" s="142" t="str">
        <f>VLOOKUP(A157,СПРАВОЧНИК!B:D,2,0)</f>
        <v>США</v>
      </c>
      <c r="J157" s="142" t="str">
        <f>VLOOKUP(A157,СПРАВОЧНИК!B:D,3,0)</f>
        <v>ИНОМАРКИ</v>
      </c>
    </row>
    <row r="158" spans="1:10" x14ac:dyDescent="0.2">
      <c r="A158" s="141" t="s">
        <v>114</v>
      </c>
      <c r="B158" s="141" t="s">
        <v>127</v>
      </c>
      <c r="C158" s="141" t="s">
        <v>1246</v>
      </c>
      <c r="D158" s="142">
        <v>1355000</v>
      </c>
      <c r="E158" s="142">
        <v>8</v>
      </c>
      <c r="F158" s="142">
        <v>10840000</v>
      </c>
      <c r="G158" s="142">
        <v>16</v>
      </c>
      <c r="H158" s="142">
        <v>21680000</v>
      </c>
      <c r="I158" s="142" t="str">
        <f>VLOOKUP(A158,СПРАВОЧНИК!B:D,2,0)</f>
        <v>США</v>
      </c>
      <c r="J158" s="142" t="str">
        <f>VLOOKUP(A158,СПРАВОЧНИК!B:D,3,0)</f>
        <v>ИНОМАРКИ</v>
      </c>
    </row>
    <row r="159" spans="1:10" x14ac:dyDescent="0.2">
      <c r="A159" s="141" t="s">
        <v>114</v>
      </c>
      <c r="B159" s="141" t="s">
        <v>712</v>
      </c>
      <c r="C159" s="141" t="s">
        <v>1280</v>
      </c>
      <c r="D159" s="142">
        <v>1155575</v>
      </c>
      <c r="E159" s="142">
        <v>5</v>
      </c>
      <c r="F159" s="142">
        <v>5777875</v>
      </c>
      <c r="G159" s="142">
        <v>6</v>
      </c>
      <c r="H159" s="142">
        <v>6933450</v>
      </c>
      <c r="I159" s="142" t="str">
        <f>VLOOKUP(A159,СПРАВОЧНИК!B:D,2,0)</f>
        <v>США</v>
      </c>
      <c r="J159" s="142" t="str">
        <f>VLOOKUP(A159,СПРАВОЧНИК!B:D,3,0)</f>
        <v>ИНОМАРКИ</v>
      </c>
    </row>
    <row r="160" spans="1:10" x14ac:dyDescent="0.2">
      <c r="A160" s="141" t="s">
        <v>114</v>
      </c>
      <c r="B160" s="141" t="s">
        <v>128</v>
      </c>
      <c r="C160" s="141" t="s">
        <v>1282</v>
      </c>
      <c r="D160" s="142">
        <v>1469900</v>
      </c>
      <c r="E160" s="142">
        <v>21</v>
      </c>
      <c r="F160" s="142">
        <v>30867900</v>
      </c>
      <c r="G160" s="142">
        <v>150</v>
      </c>
      <c r="H160" s="142">
        <v>179285000</v>
      </c>
      <c r="I160" s="142" t="str">
        <f>VLOOKUP(A160,СПРАВОЧНИК!B:D,2,0)</f>
        <v>США</v>
      </c>
      <c r="J160" s="142" t="str">
        <f>VLOOKUP(A160,СПРАВОЧНИК!B:D,3,0)</f>
        <v>ИНОМАРКИ</v>
      </c>
    </row>
    <row r="161" spans="1:10" x14ac:dyDescent="0.2">
      <c r="A161" s="141" t="s">
        <v>114</v>
      </c>
      <c r="B161" s="141" t="s">
        <v>129</v>
      </c>
      <c r="C161" s="141" t="s">
        <v>1244</v>
      </c>
      <c r="D161" s="142">
        <v>0</v>
      </c>
      <c r="E161" s="143"/>
      <c r="F161" s="143"/>
      <c r="G161" s="142">
        <v>3</v>
      </c>
      <c r="H161" s="142">
        <v>28870000</v>
      </c>
      <c r="I161" s="142" t="str">
        <f>VLOOKUP(A161,СПРАВОЧНИК!B:D,2,0)</f>
        <v>США</v>
      </c>
      <c r="J161" s="142" t="str">
        <f>VLOOKUP(A161,СПРАВОЧНИК!B:D,3,0)</f>
        <v>ИНОМАРКИ</v>
      </c>
    </row>
    <row r="162" spans="1:10" x14ac:dyDescent="0.2">
      <c r="A162" s="141" t="s">
        <v>114</v>
      </c>
      <c r="B162" s="141" t="s">
        <v>130</v>
      </c>
      <c r="C162" s="141" t="s">
        <v>1244</v>
      </c>
      <c r="D162" s="142">
        <v>10740000</v>
      </c>
      <c r="E162" s="142">
        <v>50</v>
      </c>
      <c r="F162" s="142">
        <v>537000000</v>
      </c>
      <c r="G162" s="142">
        <v>274</v>
      </c>
      <c r="H162" s="142">
        <v>2569791847</v>
      </c>
      <c r="I162" s="142" t="str">
        <f>VLOOKUP(A162,СПРАВОЧНИК!B:D,2,0)</f>
        <v>США</v>
      </c>
      <c r="J162" s="142" t="str">
        <f>VLOOKUP(A162,СПРАВОЧНИК!B:D,3,0)</f>
        <v>ИНОМАРКИ</v>
      </c>
    </row>
    <row r="163" spans="1:10" x14ac:dyDescent="0.2">
      <c r="A163" s="141" t="s">
        <v>114</v>
      </c>
      <c r="B163" s="141" t="s">
        <v>131</v>
      </c>
      <c r="C163" s="141" t="s">
        <v>1244</v>
      </c>
      <c r="D163" s="142">
        <v>1266000</v>
      </c>
      <c r="E163" s="142">
        <v>1</v>
      </c>
      <c r="F163" s="142">
        <v>1266000</v>
      </c>
      <c r="G163" s="142">
        <v>6</v>
      </c>
      <c r="H163" s="142">
        <v>7619334</v>
      </c>
      <c r="I163" s="142" t="str">
        <f>VLOOKUP(A163,СПРАВОЧНИК!B:D,2,0)</f>
        <v>США</v>
      </c>
      <c r="J163" s="142" t="str">
        <f>VLOOKUP(A163,СПРАВОЧНИК!B:D,3,0)</f>
        <v>ИНОМАРКИ</v>
      </c>
    </row>
    <row r="164" spans="1:10" x14ac:dyDescent="0.2">
      <c r="A164" s="141" t="s">
        <v>114</v>
      </c>
      <c r="B164" s="141" t="s">
        <v>132</v>
      </c>
      <c r="C164" s="141" t="s">
        <v>1244</v>
      </c>
      <c r="D164" s="142">
        <v>2324000</v>
      </c>
      <c r="E164" s="142">
        <v>13</v>
      </c>
      <c r="F164" s="142">
        <v>30212000</v>
      </c>
      <c r="G164" s="142">
        <v>68</v>
      </c>
      <c r="H164" s="142">
        <v>158032000</v>
      </c>
      <c r="I164" s="142" t="str">
        <f>VLOOKUP(A164,СПРАВОЧНИК!B:D,2,0)</f>
        <v>США</v>
      </c>
      <c r="J164" s="142" t="str">
        <f>VLOOKUP(A164,СПРАВОЧНИК!B:D,3,0)</f>
        <v>ИНОМАРКИ</v>
      </c>
    </row>
    <row r="165" spans="1:10" x14ac:dyDescent="0.2">
      <c r="A165" s="141" t="s">
        <v>114</v>
      </c>
      <c r="B165" s="141" t="s">
        <v>133</v>
      </c>
      <c r="C165" s="141" t="s">
        <v>1249</v>
      </c>
      <c r="D165" s="142">
        <v>2789000</v>
      </c>
      <c r="E165" s="142">
        <v>1</v>
      </c>
      <c r="F165" s="142">
        <v>2789000</v>
      </c>
      <c r="G165" s="142">
        <v>2</v>
      </c>
      <c r="H165" s="142">
        <v>5578000</v>
      </c>
      <c r="I165" s="142" t="str">
        <f>VLOOKUP(A165,СПРАВОЧНИК!B:D,2,0)</f>
        <v>США</v>
      </c>
      <c r="J165" s="142" t="str">
        <f>VLOOKUP(A165,СПРАВОЧНИК!B:D,3,0)</f>
        <v>ИНОМАРКИ</v>
      </c>
    </row>
    <row r="166" spans="1:10" x14ac:dyDescent="0.2">
      <c r="A166" s="141" t="s">
        <v>134</v>
      </c>
      <c r="B166" s="141" t="s">
        <v>713</v>
      </c>
      <c r="C166" s="141" t="s">
        <v>1244</v>
      </c>
      <c r="D166" s="142">
        <v>4490000</v>
      </c>
      <c r="E166" s="142">
        <v>1</v>
      </c>
      <c r="F166" s="142">
        <v>4490000</v>
      </c>
      <c r="G166" s="142">
        <v>1</v>
      </c>
      <c r="H166" s="142">
        <v>4490000</v>
      </c>
      <c r="I166" s="142" t="str">
        <f>VLOOKUP(A166,СПРАВОЧНИК!B:D,2,0)</f>
        <v>США</v>
      </c>
      <c r="J166" s="142" t="str">
        <f>VLOOKUP(A166,СПРАВОЧНИК!B:D,3,0)</f>
        <v>ИНОМАРКИ</v>
      </c>
    </row>
    <row r="167" spans="1:10" x14ac:dyDescent="0.2">
      <c r="A167" s="141" t="s">
        <v>136</v>
      </c>
      <c r="B167" s="141" t="s">
        <v>137</v>
      </c>
      <c r="C167" s="141" t="s">
        <v>1244</v>
      </c>
      <c r="D167" s="142">
        <v>0</v>
      </c>
      <c r="E167" s="143"/>
      <c r="F167" s="143"/>
      <c r="G167" s="142">
        <v>2</v>
      </c>
      <c r="H167" s="142">
        <v>2860433</v>
      </c>
      <c r="I167" s="142" t="str">
        <f>VLOOKUP(A167,СПРАВОЧНИК!B:D,2,0)</f>
        <v>ЕВРОПА</v>
      </c>
      <c r="J167" s="142" t="str">
        <f>VLOOKUP(A167,СПРАВОЧНИК!B:D,3,0)</f>
        <v>ИНОМАРКИ</v>
      </c>
    </row>
    <row r="168" spans="1:10" x14ac:dyDescent="0.2">
      <c r="A168" s="141" t="s">
        <v>136</v>
      </c>
      <c r="B168" s="141" t="s">
        <v>138</v>
      </c>
      <c r="C168" s="141" t="s">
        <v>1249</v>
      </c>
      <c r="D168" s="142">
        <v>2361000</v>
      </c>
      <c r="E168" s="142">
        <v>10</v>
      </c>
      <c r="F168" s="142">
        <v>23610000</v>
      </c>
      <c r="G168" s="142">
        <v>54</v>
      </c>
      <c r="H168" s="142">
        <v>91534762</v>
      </c>
      <c r="I168" s="142" t="str">
        <f>VLOOKUP(A168,СПРАВОЧНИК!B:D,2,0)</f>
        <v>ЕВРОПА</v>
      </c>
      <c r="J168" s="142" t="str">
        <f>VLOOKUP(A168,СПРАВОЧНИК!B:D,3,0)</f>
        <v>ИНОМАРКИ</v>
      </c>
    </row>
    <row r="169" spans="1:10" x14ac:dyDescent="0.2">
      <c r="A169" s="141" t="s">
        <v>136</v>
      </c>
      <c r="B169" s="141" t="s">
        <v>139</v>
      </c>
      <c r="C169" s="141" t="s">
        <v>1244</v>
      </c>
      <c r="D169" s="142">
        <v>1993967</v>
      </c>
      <c r="E169" s="142">
        <v>29</v>
      </c>
      <c r="F169" s="142">
        <v>57825043</v>
      </c>
      <c r="G169" s="142">
        <v>228</v>
      </c>
      <c r="H169" s="142">
        <v>455370049</v>
      </c>
      <c r="I169" s="142" t="str">
        <f>VLOOKUP(A169,СПРАВОЧНИК!B:D,2,0)</f>
        <v>ЕВРОПА</v>
      </c>
      <c r="J169" s="142" t="str">
        <f>VLOOKUP(A169,СПРАВОЧНИК!B:D,3,0)</f>
        <v>ИНОМАРКИ</v>
      </c>
    </row>
    <row r="170" spans="1:10" x14ac:dyDescent="0.2">
      <c r="A170" s="141" t="s">
        <v>141</v>
      </c>
      <c r="B170" s="141" t="s">
        <v>142</v>
      </c>
      <c r="C170" s="141" t="s">
        <v>1244</v>
      </c>
      <c r="D170" s="142">
        <v>0</v>
      </c>
      <c r="E170" s="143"/>
      <c r="F170" s="143"/>
      <c r="G170" s="142">
        <v>1</v>
      </c>
      <c r="H170" s="142">
        <v>4964600</v>
      </c>
      <c r="I170" s="142" t="str">
        <f>VLOOKUP(A170,СПРАВОЧНИК!B:D,2,0)</f>
        <v>ЕВРОПА</v>
      </c>
      <c r="J170" s="142" t="str">
        <f>VLOOKUP(A170,СПРАВОЧНИК!B:D,3,0)</f>
        <v>ИНОМАРКИ</v>
      </c>
    </row>
    <row r="171" spans="1:10" x14ac:dyDescent="0.2">
      <c r="A171" s="141" t="s">
        <v>143</v>
      </c>
      <c r="B171" s="141" t="s">
        <v>144</v>
      </c>
      <c r="C171" s="141" t="s">
        <v>1244</v>
      </c>
      <c r="D171" s="142">
        <v>2999000</v>
      </c>
      <c r="E171" s="142">
        <v>1</v>
      </c>
      <c r="F171" s="142">
        <v>2999000</v>
      </c>
      <c r="G171" s="142">
        <v>5</v>
      </c>
      <c r="H171" s="142">
        <v>10159000</v>
      </c>
      <c r="I171" s="142" t="str">
        <f>VLOOKUP(A171,СПРАВОЧНИК!B:D,2,0)</f>
        <v>ЕВРОПА</v>
      </c>
      <c r="J171" s="142" t="str">
        <f>VLOOKUP(A171,СПРАВОЧНИК!B:D,3,0)</f>
        <v>ИНОМАРКИ</v>
      </c>
    </row>
    <row r="172" spans="1:10" x14ac:dyDescent="0.2">
      <c r="A172" s="141" t="s">
        <v>145</v>
      </c>
      <c r="B172" s="141" t="s">
        <v>146</v>
      </c>
      <c r="C172" s="141" t="s">
        <v>1280</v>
      </c>
      <c r="D172" s="142">
        <v>1250000</v>
      </c>
      <c r="E172" s="142">
        <v>3</v>
      </c>
      <c r="F172" s="142">
        <v>3750000</v>
      </c>
      <c r="G172" s="142">
        <v>16</v>
      </c>
      <c r="H172" s="142">
        <v>18480000</v>
      </c>
      <c r="I172" s="142" t="str">
        <f>VLOOKUP(A172,СПРАВОЧНИК!B:D,2,0)</f>
        <v>КОРЕЯ</v>
      </c>
      <c r="J172" s="142" t="str">
        <f>VLOOKUP(A172,СПРАВОЧНИК!B:D,3,0)</f>
        <v>ИНОМАРКИ</v>
      </c>
    </row>
    <row r="173" spans="1:10" x14ac:dyDescent="0.2">
      <c r="A173" s="141" t="s">
        <v>147</v>
      </c>
      <c r="B173" s="141" t="s">
        <v>1086</v>
      </c>
      <c r="C173" s="141" t="s">
        <v>1280</v>
      </c>
      <c r="D173" s="142">
        <v>820000</v>
      </c>
      <c r="E173" s="142">
        <v>1</v>
      </c>
      <c r="F173" s="142">
        <v>820000</v>
      </c>
      <c r="G173" s="142">
        <v>1</v>
      </c>
      <c r="H173" s="142">
        <v>820000</v>
      </c>
      <c r="I173" s="142" t="str">
        <f>VLOOKUP(A173,СПРАВОЧНИК!B:D,2,0)</f>
        <v>ЯПОНИЯ</v>
      </c>
      <c r="J173" s="142" t="str">
        <f>VLOOKUP(A173,СПРАВОЧНИК!B:D,3,0)</f>
        <v>ИНОМАРКИ</v>
      </c>
    </row>
    <row r="174" spans="1:10" x14ac:dyDescent="0.2">
      <c r="A174" s="141" t="s">
        <v>147</v>
      </c>
      <c r="B174" s="141" t="s">
        <v>148</v>
      </c>
      <c r="C174" s="141" t="s">
        <v>1282</v>
      </c>
      <c r="D174" s="142">
        <v>0</v>
      </c>
      <c r="E174" s="143"/>
      <c r="F174" s="143"/>
      <c r="G174" s="142">
        <v>2</v>
      </c>
      <c r="H174" s="142">
        <v>2125000</v>
      </c>
      <c r="I174" s="142" t="str">
        <f>VLOOKUP(A174,СПРАВОЧНИК!B:D,2,0)</f>
        <v>ЯПОНИЯ</v>
      </c>
      <c r="J174" s="142" t="str">
        <f>VLOOKUP(A174,СПРАВОЧНИК!B:D,3,0)</f>
        <v>ИНОМАРКИ</v>
      </c>
    </row>
    <row r="175" spans="1:10" x14ac:dyDescent="0.2">
      <c r="A175" s="141" t="s">
        <v>147</v>
      </c>
      <c r="B175" s="141" t="s">
        <v>149</v>
      </c>
      <c r="C175" s="141" t="s">
        <v>1283</v>
      </c>
      <c r="D175" s="142">
        <v>0</v>
      </c>
      <c r="E175" s="143"/>
      <c r="F175" s="143"/>
      <c r="G175" s="142">
        <v>2</v>
      </c>
      <c r="H175" s="142">
        <v>3000000</v>
      </c>
      <c r="I175" s="142" t="str">
        <f>VLOOKUP(A175,СПРАВОЧНИК!B:D,2,0)</f>
        <v>ЯПОНИЯ</v>
      </c>
      <c r="J175" s="142" t="str">
        <f>VLOOKUP(A175,СПРАВОЧНИК!B:D,3,0)</f>
        <v>ИНОМАРКИ</v>
      </c>
    </row>
    <row r="176" spans="1:10" x14ac:dyDescent="0.2">
      <c r="A176" s="141" t="s">
        <v>147</v>
      </c>
      <c r="B176" s="141" t="s">
        <v>151</v>
      </c>
      <c r="C176" s="141" t="s">
        <v>1285</v>
      </c>
      <c r="D176" s="142">
        <v>0</v>
      </c>
      <c r="E176" s="143"/>
      <c r="F176" s="143"/>
      <c r="G176" s="142">
        <v>1</v>
      </c>
      <c r="H176" s="142">
        <v>955000</v>
      </c>
      <c r="I176" s="142" t="str">
        <f>VLOOKUP(A176,СПРАВОЧНИК!B:D,2,0)</f>
        <v>ЯПОНИЯ</v>
      </c>
      <c r="J176" s="142" t="str">
        <f>VLOOKUP(A176,СПРАВОЧНИК!B:D,3,0)</f>
        <v>ИНОМАРКИ</v>
      </c>
    </row>
    <row r="177" spans="1:10" x14ac:dyDescent="0.2">
      <c r="A177" s="141" t="s">
        <v>147</v>
      </c>
      <c r="B177" s="141" t="s">
        <v>152</v>
      </c>
      <c r="C177" s="141" t="s">
        <v>1280</v>
      </c>
      <c r="D177" s="142">
        <v>0</v>
      </c>
      <c r="E177" s="143"/>
      <c r="F177" s="143"/>
      <c r="G177" s="142">
        <v>1</v>
      </c>
      <c r="H177" s="142">
        <v>1275000</v>
      </c>
      <c r="I177" s="142" t="str">
        <f>VLOOKUP(A177,СПРАВОЧНИК!B:D,2,0)</f>
        <v>ЯПОНИЯ</v>
      </c>
      <c r="J177" s="142" t="str">
        <f>VLOOKUP(A177,СПРАВОЧНИК!B:D,3,0)</f>
        <v>ИНОМАРКИ</v>
      </c>
    </row>
    <row r="178" spans="1:10" x14ac:dyDescent="0.2">
      <c r="A178" s="141" t="s">
        <v>147</v>
      </c>
      <c r="B178" s="141" t="s">
        <v>153</v>
      </c>
      <c r="C178" s="141" t="s">
        <v>1244</v>
      </c>
      <c r="D178" s="142">
        <v>1565000</v>
      </c>
      <c r="E178" s="142">
        <v>3</v>
      </c>
      <c r="F178" s="142">
        <v>4695000</v>
      </c>
      <c r="G178" s="142">
        <v>4</v>
      </c>
      <c r="H178" s="142">
        <v>6153000</v>
      </c>
      <c r="I178" s="142" t="str">
        <f>VLOOKUP(A178,СПРАВОЧНИК!B:D,2,0)</f>
        <v>ЯПОНИЯ</v>
      </c>
      <c r="J178" s="142" t="str">
        <f>VLOOKUP(A178,СПРАВОЧНИК!B:D,3,0)</f>
        <v>ИНОМАРКИ</v>
      </c>
    </row>
    <row r="179" spans="1:10" x14ac:dyDescent="0.2">
      <c r="A179" s="141" t="s">
        <v>677</v>
      </c>
      <c r="B179" s="141" t="s">
        <v>678</v>
      </c>
      <c r="C179" s="141" t="s">
        <v>1280</v>
      </c>
      <c r="D179" s="142">
        <v>7900000</v>
      </c>
      <c r="E179" s="142">
        <v>2</v>
      </c>
      <c r="F179" s="142">
        <v>15800000</v>
      </c>
      <c r="G179" s="142">
        <v>3</v>
      </c>
      <c r="H179" s="142">
        <v>22900000</v>
      </c>
      <c r="I179" s="142" t="str">
        <f>VLOOKUP(A179,СПРАВОЧНИК!B:D,2,0)</f>
        <v>КИТАЙ</v>
      </c>
      <c r="J179" s="142" t="str">
        <f>VLOOKUP(A179,СПРАВОЧНИК!B:D,3,0)</f>
        <v>ИНОМАРКИ</v>
      </c>
    </row>
    <row r="180" spans="1:10" x14ac:dyDescent="0.2">
      <c r="A180" s="141" t="s">
        <v>156</v>
      </c>
      <c r="B180" s="141" t="s">
        <v>157</v>
      </c>
      <c r="C180" s="141" t="s">
        <v>1244</v>
      </c>
      <c r="D180" s="142">
        <v>2290000</v>
      </c>
      <c r="E180" s="142">
        <v>48</v>
      </c>
      <c r="F180" s="142">
        <v>109920000</v>
      </c>
      <c r="G180" s="142">
        <v>168</v>
      </c>
      <c r="H180" s="142">
        <v>374973000</v>
      </c>
      <c r="I180" s="142" t="str">
        <f>VLOOKUP(A180,СПРАВОЧНИК!B:D,2,0)</f>
        <v>КИТАЙ</v>
      </c>
      <c r="J180" s="142" t="str">
        <f>VLOOKUP(A180,СПРАВОЧНИК!B:D,3,0)</f>
        <v>ИНОМАРКИ</v>
      </c>
    </row>
    <row r="181" spans="1:10" x14ac:dyDescent="0.2">
      <c r="A181" s="141" t="s">
        <v>158</v>
      </c>
      <c r="B181" s="141" t="s">
        <v>159</v>
      </c>
      <c r="C181" s="141" t="s">
        <v>1247</v>
      </c>
      <c r="D181" s="142">
        <v>12460000</v>
      </c>
      <c r="E181" s="142">
        <v>4</v>
      </c>
      <c r="F181" s="142">
        <v>49840000</v>
      </c>
      <c r="G181" s="142">
        <v>9</v>
      </c>
      <c r="H181" s="142">
        <v>84893333</v>
      </c>
      <c r="I181" s="142" t="str">
        <f>VLOOKUP(A181,СПРАВОЧНИК!B:D,2,0)</f>
        <v>США</v>
      </c>
      <c r="J181" s="142" t="str">
        <f>VLOOKUP(A181,СПРАВОЧНИК!B:D,3,0)</f>
        <v>ИНОМАРКИ</v>
      </c>
    </row>
    <row r="182" spans="1:10" x14ac:dyDescent="0.2">
      <c r="A182" s="141" t="s">
        <v>158</v>
      </c>
      <c r="B182" s="141" t="s">
        <v>160</v>
      </c>
      <c r="C182" s="141" t="s">
        <v>1247</v>
      </c>
      <c r="D182" s="142">
        <v>7540000</v>
      </c>
      <c r="E182" s="142">
        <v>15</v>
      </c>
      <c r="F182" s="142">
        <v>113100000</v>
      </c>
      <c r="G182" s="142">
        <v>81</v>
      </c>
      <c r="H182" s="142">
        <v>594703328</v>
      </c>
      <c r="I182" s="142" t="str">
        <f>VLOOKUP(A182,СПРАВОЧНИК!B:D,2,0)</f>
        <v>США</v>
      </c>
      <c r="J182" s="142" t="str">
        <f>VLOOKUP(A182,СПРАВОЧНИК!B:D,3,0)</f>
        <v>ИНОМАРКИ</v>
      </c>
    </row>
    <row r="183" spans="1:10" x14ac:dyDescent="0.2">
      <c r="A183" s="141" t="s">
        <v>158</v>
      </c>
      <c r="B183" s="141" t="s">
        <v>161</v>
      </c>
      <c r="C183" s="141" t="s">
        <v>1244</v>
      </c>
      <c r="D183" s="142">
        <v>10070000</v>
      </c>
      <c r="E183" s="142">
        <v>6</v>
      </c>
      <c r="F183" s="142">
        <v>60420000</v>
      </c>
      <c r="G183" s="142">
        <v>13</v>
      </c>
      <c r="H183" s="142">
        <v>122050000</v>
      </c>
      <c r="I183" s="142" t="str">
        <f>VLOOKUP(A183,СПРАВОЧНИК!B:D,2,0)</f>
        <v>США</v>
      </c>
      <c r="J183" s="142" t="str">
        <f>VLOOKUP(A183,СПРАВОЧНИК!B:D,3,0)</f>
        <v>ИНОМАРКИ</v>
      </c>
    </row>
    <row r="184" spans="1:10" x14ac:dyDescent="0.2">
      <c r="A184" s="141" t="s">
        <v>163</v>
      </c>
      <c r="B184" s="141" t="s">
        <v>714</v>
      </c>
      <c r="C184" s="141" t="s">
        <v>1244</v>
      </c>
      <c r="D184" s="142">
        <v>1550000</v>
      </c>
      <c r="E184" s="142">
        <v>4</v>
      </c>
      <c r="F184" s="142">
        <v>6200000</v>
      </c>
      <c r="G184" s="142">
        <v>6</v>
      </c>
      <c r="H184" s="142">
        <v>9300000</v>
      </c>
      <c r="I184" s="142" t="str">
        <f>VLOOKUP(A184,СПРАВОЧНИК!B:D,2,0)</f>
        <v>КИТАЙ</v>
      </c>
      <c r="J184" s="142" t="str">
        <f>VLOOKUP(A184,СПРАВОЧНИК!B:D,3,0)</f>
        <v>ИНОМАРКИ</v>
      </c>
    </row>
    <row r="185" spans="1:10" x14ac:dyDescent="0.2">
      <c r="A185" s="141" t="s">
        <v>163</v>
      </c>
      <c r="B185" s="141" t="s">
        <v>164</v>
      </c>
      <c r="C185" s="141" t="s">
        <v>1246</v>
      </c>
      <c r="D185" s="142">
        <v>0</v>
      </c>
      <c r="E185" s="143"/>
      <c r="F185" s="143"/>
      <c r="G185" s="142">
        <v>7</v>
      </c>
      <c r="H185" s="142">
        <v>17668000</v>
      </c>
      <c r="I185" s="142" t="str">
        <f>VLOOKUP(A185,СПРАВОЧНИК!B:D,2,0)</f>
        <v>КИТАЙ</v>
      </c>
      <c r="J185" s="142" t="str">
        <f>VLOOKUP(A185,СПРАВОЧНИК!B:D,3,0)</f>
        <v>ИНОМАРКИ</v>
      </c>
    </row>
    <row r="186" spans="1:10" x14ac:dyDescent="0.2">
      <c r="A186" s="141" t="s">
        <v>163</v>
      </c>
      <c r="B186" s="141" t="s">
        <v>165</v>
      </c>
      <c r="C186" s="141" t="s">
        <v>1244</v>
      </c>
      <c r="D186" s="142">
        <v>0</v>
      </c>
      <c r="E186" s="143"/>
      <c r="F186" s="143"/>
      <c r="G186" s="142">
        <v>1</v>
      </c>
      <c r="H186" s="142">
        <v>1325000</v>
      </c>
      <c r="I186" s="142" t="str">
        <f>VLOOKUP(A186,СПРАВОЧНИК!B:D,2,0)</f>
        <v>КИТАЙ</v>
      </c>
      <c r="J186" s="142" t="str">
        <f>VLOOKUP(A186,СПРАВОЧНИК!B:D,3,0)</f>
        <v>ИНОМАРКИ</v>
      </c>
    </row>
    <row r="187" spans="1:10" x14ac:dyDescent="0.2">
      <c r="A187" s="141" t="s">
        <v>163</v>
      </c>
      <c r="B187" s="141" t="s">
        <v>166</v>
      </c>
      <c r="C187" s="141" t="s">
        <v>1244</v>
      </c>
      <c r="D187" s="142">
        <v>0</v>
      </c>
      <c r="E187" s="143"/>
      <c r="F187" s="143"/>
      <c r="G187" s="142">
        <v>1</v>
      </c>
      <c r="H187" s="142">
        <v>3490000</v>
      </c>
      <c r="I187" s="142" t="str">
        <f>VLOOKUP(A187,СПРАВОЧНИК!B:D,2,0)</f>
        <v>КИТАЙ</v>
      </c>
      <c r="J187" s="142" t="str">
        <f>VLOOKUP(A187,СПРАВОЧНИК!B:D,3,0)</f>
        <v>ИНОМАРКИ</v>
      </c>
    </row>
    <row r="188" spans="1:10" x14ac:dyDescent="0.2">
      <c r="A188" s="141" t="s">
        <v>163</v>
      </c>
      <c r="B188" s="141" t="s">
        <v>167</v>
      </c>
      <c r="C188" s="141" t="s">
        <v>1283</v>
      </c>
      <c r="D188" s="142">
        <v>0</v>
      </c>
      <c r="E188" s="143"/>
      <c r="F188" s="143"/>
      <c r="G188" s="142">
        <v>1</v>
      </c>
      <c r="H188" s="142">
        <v>1500000</v>
      </c>
      <c r="I188" s="142" t="str">
        <f>VLOOKUP(A188,СПРАВОЧНИК!B:D,2,0)</f>
        <v>КИТАЙ</v>
      </c>
      <c r="J188" s="142" t="str">
        <f>VLOOKUP(A188,СПРАВОЧНИК!B:D,3,0)</f>
        <v>ИНОМАРКИ</v>
      </c>
    </row>
    <row r="189" spans="1:10" x14ac:dyDescent="0.2">
      <c r="A189" s="141" t="s">
        <v>169</v>
      </c>
      <c r="B189" s="141" t="s">
        <v>170</v>
      </c>
      <c r="C189" s="141" t="s">
        <v>1244</v>
      </c>
      <c r="D189" s="142">
        <v>0</v>
      </c>
      <c r="E189" s="143"/>
      <c r="F189" s="143"/>
      <c r="G189" s="142">
        <v>1</v>
      </c>
      <c r="H189" s="142">
        <v>2770000</v>
      </c>
      <c r="I189" s="142" t="str">
        <f>VLOOKUP(A189,СПРАВОЧНИК!B:D,2,0)</f>
        <v>КИТАЙ</v>
      </c>
      <c r="J189" s="142" t="str">
        <f>VLOOKUP(A189,СПРАВОЧНИК!B:D,3,0)</f>
        <v>ИНОМАРКИ</v>
      </c>
    </row>
    <row r="190" spans="1:10" x14ac:dyDescent="0.2">
      <c r="A190" s="141" t="s">
        <v>171</v>
      </c>
      <c r="B190" s="141" t="s">
        <v>172</v>
      </c>
      <c r="C190" s="141" t="s">
        <v>1244</v>
      </c>
      <c r="D190" s="142">
        <v>3490000</v>
      </c>
      <c r="E190" s="142">
        <v>84</v>
      </c>
      <c r="F190" s="142">
        <v>293160000</v>
      </c>
      <c r="G190" s="142">
        <v>340</v>
      </c>
      <c r="H190" s="142">
        <v>1186600000</v>
      </c>
      <c r="I190" s="142" t="str">
        <f>VLOOKUP(A190,СПРАВОЧНИК!B:D,2,0)</f>
        <v>РОССИЯ</v>
      </c>
      <c r="J190" s="142" t="str">
        <f>VLOOKUP(A190,СПРАВОЧНИК!B:D,3,0)</f>
        <v>ОТЕЧЕСТВЕННЫЕ</v>
      </c>
    </row>
    <row r="191" spans="1:10" x14ac:dyDescent="0.2">
      <c r="A191" s="141" t="s">
        <v>171</v>
      </c>
      <c r="B191" s="141" t="s">
        <v>173</v>
      </c>
      <c r="C191" s="141" t="s">
        <v>1249</v>
      </c>
      <c r="D191" s="142">
        <v>2990000</v>
      </c>
      <c r="E191" s="142">
        <v>60</v>
      </c>
      <c r="F191" s="142">
        <v>179400000</v>
      </c>
      <c r="G191" s="142">
        <v>528</v>
      </c>
      <c r="H191" s="142">
        <v>1578720000</v>
      </c>
      <c r="I191" s="142" t="str">
        <f>VLOOKUP(A191,СПРАВОЧНИК!B:D,2,0)</f>
        <v>РОССИЯ</v>
      </c>
      <c r="J191" s="142" t="str">
        <f>VLOOKUP(A191,СПРАВОЧНИК!B:D,3,0)</f>
        <v>ОТЕЧЕСТВЕННЫЕ</v>
      </c>
    </row>
    <row r="192" spans="1:10" x14ac:dyDescent="0.2">
      <c r="A192" s="141" t="s">
        <v>174</v>
      </c>
      <c r="B192" s="141" t="s">
        <v>715</v>
      </c>
      <c r="C192" s="141" t="s">
        <v>1244</v>
      </c>
      <c r="D192" s="142">
        <v>0</v>
      </c>
      <c r="E192" s="143"/>
      <c r="F192" s="143"/>
      <c r="G192" s="142">
        <v>1</v>
      </c>
      <c r="H192" s="142">
        <v>3560000</v>
      </c>
      <c r="I192" s="142" t="str">
        <f>VLOOKUP(A192,СПРАВОЧНИК!B:D,2,0)</f>
        <v>КИТАЙ</v>
      </c>
      <c r="J192" s="142" t="str">
        <f>VLOOKUP(A192,СПРАВОЧНИК!B:D,3,0)</f>
        <v>ИНОМАРКИ</v>
      </c>
    </row>
    <row r="193" spans="1:10" x14ac:dyDescent="0.2">
      <c r="A193" s="141" t="s">
        <v>174</v>
      </c>
      <c r="B193" s="141" t="s">
        <v>175</v>
      </c>
      <c r="C193" s="141" t="s">
        <v>1244</v>
      </c>
      <c r="D193" s="142">
        <v>2999900</v>
      </c>
      <c r="E193" s="142">
        <v>1540</v>
      </c>
      <c r="F193" s="142">
        <v>4619846000</v>
      </c>
      <c r="G193" s="142">
        <v>6109</v>
      </c>
      <c r="H193" s="142">
        <v>19047471530</v>
      </c>
      <c r="I193" s="142" t="str">
        <f>VLOOKUP(A193,СПРАВОЧНИК!B:D,2,0)</f>
        <v>КИТАЙ</v>
      </c>
      <c r="J193" s="142" t="str">
        <f>VLOOKUP(A193,СПРАВОЧНИК!B:D,3,0)</f>
        <v>ИНОМАРКИ</v>
      </c>
    </row>
    <row r="194" spans="1:10" x14ac:dyDescent="0.2">
      <c r="A194" s="141" t="s">
        <v>174</v>
      </c>
      <c r="B194" s="141" t="s">
        <v>1087</v>
      </c>
      <c r="C194" s="141" t="s">
        <v>1244</v>
      </c>
      <c r="D194" s="142">
        <v>5350000</v>
      </c>
      <c r="E194" s="142">
        <v>2</v>
      </c>
      <c r="F194" s="142">
        <v>10700000</v>
      </c>
      <c r="G194" s="142">
        <v>2</v>
      </c>
      <c r="H194" s="142">
        <v>10700000</v>
      </c>
      <c r="I194" s="142" t="str">
        <f>VLOOKUP(A194,СПРАВОЧНИК!B:D,2,0)</f>
        <v>КИТАЙ</v>
      </c>
      <c r="J194" s="142" t="str">
        <f>VLOOKUP(A194,СПРАВОЧНИК!B:D,3,0)</f>
        <v>ИНОМАРКИ</v>
      </c>
    </row>
    <row r="195" spans="1:10" x14ac:dyDescent="0.2">
      <c r="A195" s="141" t="s">
        <v>174</v>
      </c>
      <c r="B195" s="141" t="s">
        <v>176</v>
      </c>
      <c r="C195" s="141" t="s">
        <v>1244</v>
      </c>
      <c r="D195" s="142">
        <v>3999900</v>
      </c>
      <c r="E195" s="142">
        <v>902</v>
      </c>
      <c r="F195" s="142">
        <v>3607909800</v>
      </c>
      <c r="G195" s="142">
        <v>5815</v>
      </c>
      <c r="H195" s="142">
        <v>24962380100</v>
      </c>
      <c r="I195" s="142" t="str">
        <f>VLOOKUP(A195,СПРАВОЧНИК!B:D,2,0)</f>
        <v>КИТАЙ</v>
      </c>
      <c r="J195" s="142" t="str">
        <f>VLOOKUP(A195,СПРАВОЧНИК!B:D,3,0)</f>
        <v>ИНОМАРКИ</v>
      </c>
    </row>
    <row r="196" spans="1:10" x14ac:dyDescent="0.2">
      <c r="A196" s="141" t="s">
        <v>174</v>
      </c>
      <c r="B196" s="141" t="s">
        <v>177</v>
      </c>
      <c r="C196" s="141" t="s">
        <v>1244</v>
      </c>
      <c r="D196" s="142">
        <v>4909900</v>
      </c>
      <c r="E196" s="142">
        <v>626</v>
      </c>
      <c r="F196" s="142">
        <v>3073597400</v>
      </c>
      <c r="G196" s="142">
        <v>4660</v>
      </c>
      <c r="H196" s="142">
        <v>23882068600</v>
      </c>
      <c r="I196" s="142" t="str">
        <f>VLOOKUP(A196,СПРАВОЧНИК!B:D,2,0)</f>
        <v>КИТАЙ</v>
      </c>
      <c r="J196" s="142" t="str">
        <f>VLOOKUP(A196,СПРАВОЧНИК!B:D,3,0)</f>
        <v>ИНОМАРКИ</v>
      </c>
    </row>
    <row r="197" spans="1:10" x14ac:dyDescent="0.2">
      <c r="A197" s="141" t="s">
        <v>178</v>
      </c>
      <c r="B197" s="141" t="s">
        <v>179</v>
      </c>
      <c r="C197" s="141" t="s">
        <v>1288</v>
      </c>
      <c r="D197" s="142">
        <v>0</v>
      </c>
      <c r="E197" s="143"/>
      <c r="F197" s="143"/>
      <c r="G197" s="142">
        <v>1</v>
      </c>
      <c r="H197" s="142">
        <v>627600</v>
      </c>
      <c r="I197" s="142" t="str">
        <f>VLOOKUP(A197,СПРАВОЧНИК!B:D,2,0)</f>
        <v>КИТАЙ</v>
      </c>
      <c r="J197" s="142" t="str">
        <f>VLOOKUP(A197,СПРАВОЧНИК!B:D,3,0)</f>
        <v>ИНОМАРКИ</v>
      </c>
    </row>
    <row r="198" spans="1:10" x14ac:dyDescent="0.2">
      <c r="A198" s="141" t="s">
        <v>178</v>
      </c>
      <c r="B198" s="141" t="s">
        <v>180</v>
      </c>
      <c r="C198" s="141" t="s">
        <v>1244</v>
      </c>
      <c r="D198" s="142">
        <v>2618959</v>
      </c>
      <c r="E198" s="142">
        <v>139</v>
      </c>
      <c r="F198" s="142">
        <v>364035301</v>
      </c>
      <c r="G198" s="142">
        <v>168</v>
      </c>
      <c r="H198" s="142">
        <v>440549026</v>
      </c>
      <c r="I198" s="142" t="str">
        <f>VLOOKUP(A198,СПРАВОЧНИК!B:D,2,0)</f>
        <v>КИТАЙ</v>
      </c>
      <c r="J198" s="142" t="str">
        <f>VLOOKUP(A198,СПРАВОЧНИК!B:D,3,0)</f>
        <v>ИНОМАРКИ</v>
      </c>
    </row>
    <row r="199" spans="1:10" x14ac:dyDescent="0.2">
      <c r="A199" s="141" t="s">
        <v>178</v>
      </c>
      <c r="B199" s="141" t="s">
        <v>181</v>
      </c>
      <c r="C199" s="141" t="s">
        <v>1244</v>
      </c>
      <c r="D199" s="142">
        <v>2173000</v>
      </c>
      <c r="E199" s="142">
        <v>229</v>
      </c>
      <c r="F199" s="142">
        <v>497617000</v>
      </c>
      <c r="G199" s="142">
        <v>836</v>
      </c>
      <c r="H199" s="142">
        <v>1816628000</v>
      </c>
      <c r="I199" s="142" t="str">
        <f>VLOOKUP(A199,СПРАВОЧНИК!B:D,2,0)</f>
        <v>КИТАЙ</v>
      </c>
      <c r="J199" s="142" t="str">
        <f>VLOOKUP(A199,СПРАВОЧНИК!B:D,3,0)</f>
        <v>ИНОМАРКИ</v>
      </c>
    </row>
    <row r="200" spans="1:10" x14ac:dyDescent="0.2">
      <c r="A200" s="141" t="s">
        <v>178</v>
      </c>
      <c r="B200" s="141" t="s">
        <v>182</v>
      </c>
      <c r="C200" s="141" t="s">
        <v>1244</v>
      </c>
      <c r="D200" s="142">
        <v>1754000</v>
      </c>
      <c r="E200" s="142">
        <v>58</v>
      </c>
      <c r="F200" s="142">
        <v>101732000</v>
      </c>
      <c r="G200" s="142">
        <v>275</v>
      </c>
      <c r="H200" s="142">
        <v>482350000</v>
      </c>
      <c r="I200" s="142" t="str">
        <f>VLOOKUP(A200,СПРАВОЧНИК!B:D,2,0)</f>
        <v>КИТАЙ</v>
      </c>
      <c r="J200" s="142" t="str">
        <f>VLOOKUP(A200,СПРАВОЧНИК!B:D,3,0)</f>
        <v>ИНОМАРКИ</v>
      </c>
    </row>
    <row r="201" spans="1:10" x14ac:dyDescent="0.2">
      <c r="A201" s="141" t="s">
        <v>178</v>
      </c>
      <c r="B201" s="141" t="s">
        <v>183</v>
      </c>
      <c r="C201" s="141" t="s">
        <v>1244</v>
      </c>
      <c r="D201" s="142">
        <v>1529000</v>
      </c>
      <c r="E201" s="142">
        <v>1</v>
      </c>
      <c r="F201" s="142">
        <v>1529000</v>
      </c>
      <c r="G201" s="142">
        <v>11</v>
      </c>
      <c r="H201" s="142">
        <v>18019000</v>
      </c>
      <c r="I201" s="142" t="str">
        <f>VLOOKUP(A201,СПРАВОЧНИК!B:D,2,0)</f>
        <v>КИТАЙ</v>
      </c>
      <c r="J201" s="142" t="str">
        <f>VLOOKUP(A201,СПРАВОЧНИК!B:D,3,0)</f>
        <v>ИНОМАРКИ</v>
      </c>
    </row>
    <row r="202" spans="1:10" x14ac:dyDescent="0.2">
      <c r="A202" s="141" t="s">
        <v>178</v>
      </c>
      <c r="B202" s="141" t="s">
        <v>184</v>
      </c>
      <c r="C202" s="141" t="s">
        <v>1244</v>
      </c>
      <c r="D202" s="142">
        <v>3050000</v>
      </c>
      <c r="E202" s="142">
        <v>29</v>
      </c>
      <c r="F202" s="142">
        <v>88450000</v>
      </c>
      <c r="G202" s="142">
        <v>40</v>
      </c>
      <c r="H202" s="142">
        <v>122000000</v>
      </c>
      <c r="I202" s="142" t="str">
        <f>VLOOKUP(A202,СПРАВОЧНИК!B:D,2,0)</f>
        <v>КИТАЙ</v>
      </c>
      <c r="J202" s="142" t="str">
        <f>VLOOKUP(A202,СПРАВОЧНИК!B:D,3,0)</f>
        <v>ИНОМАРКИ</v>
      </c>
    </row>
    <row r="203" spans="1:10" x14ac:dyDescent="0.2">
      <c r="A203" s="141" t="s">
        <v>185</v>
      </c>
      <c r="B203" s="141" t="s">
        <v>186</v>
      </c>
      <c r="C203" s="141" t="s">
        <v>1247</v>
      </c>
      <c r="D203" s="142">
        <v>75000000</v>
      </c>
      <c r="E203" s="142">
        <v>1</v>
      </c>
      <c r="F203" s="142">
        <v>75000000</v>
      </c>
      <c r="G203" s="142">
        <v>3</v>
      </c>
      <c r="H203" s="142">
        <v>225000000</v>
      </c>
      <c r="I203" s="142" t="str">
        <f>VLOOKUP(A203,СПРАВОЧНИК!B:D,2,0)</f>
        <v>ЕВРОПА</v>
      </c>
      <c r="J203" s="142" t="str">
        <f>VLOOKUP(A203,СПРАВОЧНИК!B:D,3,0)</f>
        <v>ИНОМАРКИ</v>
      </c>
    </row>
    <row r="204" spans="1:10" x14ac:dyDescent="0.2">
      <c r="A204" s="141" t="s">
        <v>185</v>
      </c>
      <c r="B204" s="141" t="s">
        <v>187</v>
      </c>
      <c r="C204" s="141" t="s">
        <v>1247</v>
      </c>
      <c r="D204" s="142">
        <v>0</v>
      </c>
      <c r="E204" s="143"/>
      <c r="F204" s="143"/>
      <c r="G204" s="142">
        <v>4</v>
      </c>
      <c r="H204" s="142">
        <v>140990000</v>
      </c>
      <c r="I204" s="142" t="str">
        <f>VLOOKUP(A204,СПРАВОЧНИК!B:D,2,0)</f>
        <v>ЕВРОПА</v>
      </c>
      <c r="J204" s="142" t="str">
        <f>VLOOKUP(A204,СПРАВОЧНИК!B:D,3,0)</f>
        <v>ИНОМАРКИ</v>
      </c>
    </row>
    <row r="205" spans="1:10" x14ac:dyDescent="0.2">
      <c r="A205" s="141" t="s">
        <v>185</v>
      </c>
      <c r="B205" s="141" t="s">
        <v>188</v>
      </c>
      <c r="C205" s="141" t="s">
        <v>1247</v>
      </c>
      <c r="D205" s="142">
        <v>29500000</v>
      </c>
      <c r="E205" s="142">
        <v>1</v>
      </c>
      <c r="F205" s="142">
        <v>29500000</v>
      </c>
      <c r="G205" s="142">
        <v>6</v>
      </c>
      <c r="H205" s="142">
        <v>183980000</v>
      </c>
      <c r="I205" s="142" t="str">
        <f>VLOOKUP(A205,СПРАВОЧНИК!B:D,2,0)</f>
        <v>ЕВРОПА</v>
      </c>
      <c r="J205" s="142" t="str">
        <f>VLOOKUP(A205,СПРАВОЧНИК!B:D,3,0)</f>
        <v>ИНОМАРКИ</v>
      </c>
    </row>
    <row r="206" spans="1:10" x14ac:dyDescent="0.2">
      <c r="A206" s="141" t="s">
        <v>185</v>
      </c>
      <c r="B206" s="141" t="s">
        <v>189</v>
      </c>
      <c r="C206" s="141" t="s">
        <v>1247</v>
      </c>
      <c r="D206" s="142">
        <v>0</v>
      </c>
      <c r="E206" s="143"/>
      <c r="F206" s="143"/>
      <c r="G206" s="142">
        <v>2</v>
      </c>
      <c r="H206" s="142">
        <v>55798000</v>
      </c>
      <c r="I206" s="142" t="str">
        <f>VLOOKUP(A206,СПРАВОЧНИК!B:D,2,0)</f>
        <v>ЕВРОПА</v>
      </c>
      <c r="J206" s="142" t="str">
        <f>VLOOKUP(A206,СПРАВОЧНИК!B:D,3,0)</f>
        <v>ИНОМАРКИ</v>
      </c>
    </row>
    <row r="207" spans="1:10" x14ac:dyDescent="0.2">
      <c r="A207" s="141" t="s">
        <v>185</v>
      </c>
      <c r="B207" s="141" t="s">
        <v>190</v>
      </c>
      <c r="C207" s="141" t="s">
        <v>1247</v>
      </c>
      <c r="D207" s="142">
        <v>45600000</v>
      </c>
      <c r="E207" s="142">
        <v>3</v>
      </c>
      <c r="F207" s="142">
        <v>136800000</v>
      </c>
      <c r="G207" s="142">
        <v>8</v>
      </c>
      <c r="H207" s="142">
        <v>344700000</v>
      </c>
      <c r="I207" s="142" t="str">
        <f>VLOOKUP(A207,СПРАВОЧНИК!B:D,2,0)</f>
        <v>ЕВРОПА</v>
      </c>
      <c r="J207" s="142" t="str">
        <f>VLOOKUP(A207,СПРАВОЧНИК!B:D,3,0)</f>
        <v>ИНОМАРКИ</v>
      </c>
    </row>
    <row r="208" spans="1:10" x14ac:dyDescent="0.2">
      <c r="A208" s="141" t="s">
        <v>185</v>
      </c>
      <c r="B208" s="141" t="s">
        <v>191</v>
      </c>
      <c r="C208" s="141" t="s">
        <v>1247</v>
      </c>
      <c r="D208" s="142">
        <v>66145972</v>
      </c>
      <c r="E208" s="142">
        <v>1</v>
      </c>
      <c r="F208" s="142">
        <v>66145972</v>
      </c>
      <c r="G208" s="142">
        <v>1</v>
      </c>
      <c r="H208" s="142">
        <v>66145972</v>
      </c>
      <c r="I208" s="142" t="str">
        <f>VLOOKUP(A208,СПРАВОЧНИК!B:D,2,0)</f>
        <v>ЕВРОПА</v>
      </c>
      <c r="J208" s="142" t="str">
        <f>VLOOKUP(A208,СПРАВОЧНИК!B:D,3,0)</f>
        <v>ИНОМАРКИ</v>
      </c>
    </row>
    <row r="209" spans="1:10" x14ac:dyDescent="0.2">
      <c r="A209" s="141" t="s">
        <v>192</v>
      </c>
      <c r="B209" s="141" t="s">
        <v>193</v>
      </c>
      <c r="C209" s="141" t="s">
        <v>1280</v>
      </c>
      <c r="D209" s="142">
        <v>1189000</v>
      </c>
      <c r="E209" s="142">
        <v>1</v>
      </c>
      <c r="F209" s="142">
        <v>1189000</v>
      </c>
      <c r="G209" s="142">
        <v>12</v>
      </c>
      <c r="H209" s="142">
        <v>14468000</v>
      </c>
      <c r="I209" s="142" t="str">
        <f>VLOOKUP(A209,СПРАВОЧНИК!B:D,2,0)</f>
        <v>ЕВРОПА</v>
      </c>
      <c r="J209" s="142" t="str">
        <f>VLOOKUP(A209,СПРАВОЧНИК!B:D,3,0)</f>
        <v>ИНОМАРКИ</v>
      </c>
    </row>
    <row r="210" spans="1:10" x14ac:dyDescent="0.2">
      <c r="A210" s="141" t="s">
        <v>192</v>
      </c>
      <c r="B210" s="141" t="s">
        <v>195</v>
      </c>
      <c r="C210" s="141" t="s">
        <v>1282</v>
      </c>
      <c r="D210" s="142">
        <v>0</v>
      </c>
      <c r="E210" s="143"/>
      <c r="F210" s="143"/>
      <c r="G210" s="142">
        <v>5</v>
      </c>
      <c r="H210" s="142">
        <v>3810000</v>
      </c>
      <c r="I210" s="142" t="str">
        <f>VLOOKUP(A210,СПРАВОЧНИК!B:D,2,0)</f>
        <v>ЕВРОПА</v>
      </c>
      <c r="J210" s="142" t="str">
        <f>VLOOKUP(A210,СПРАВОЧНИК!B:D,3,0)</f>
        <v>ИНОМАРКИ</v>
      </c>
    </row>
    <row r="211" spans="1:10" x14ac:dyDescent="0.2">
      <c r="A211" s="141" t="s">
        <v>196</v>
      </c>
      <c r="B211" s="141" t="s">
        <v>197</v>
      </c>
      <c r="C211" s="141" t="s">
        <v>1244</v>
      </c>
      <c r="D211" s="142">
        <v>10476000</v>
      </c>
      <c r="E211" s="142">
        <v>11</v>
      </c>
      <c r="F211" s="142">
        <v>115236000</v>
      </c>
      <c r="G211" s="142">
        <v>46</v>
      </c>
      <c r="H211" s="142">
        <v>412293000</v>
      </c>
      <c r="I211" s="142" t="str">
        <f>VLOOKUP(A211,СПРАВОЧНИК!B:D,2,0)</f>
        <v>США</v>
      </c>
      <c r="J211" s="142" t="str">
        <f>VLOOKUP(A211,СПРАВОЧНИК!B:D,3,0)</f>
        <v>ИНОМАРКИ</v>
      </c>
    </row>
    <row r="212" spans="1:10" x14ac:dyDescent="0.2">
      <c r="A212" s="141" t="s">
        <v>196</v>
      </c>
      <c r="B212" s="141" t="s">
        <v>927</v>
      </c>
      <c r="C212" s="141" t="s">
        <v>1244</v>
      </c>
      <c r="D212" s="142">
        <v>1259750</v>
      </c>
      <c r="E212" s="142">
        <v>1</v>
      </c>
      <c r="F212" s="142">
        <v>1259750</v>
      </c>
      <c r="G212" s="142">
        <v>1</v>
      </c>
      <c r="H212" s="142">
        <v>1259750</v>
      </c>
      <c r="I212" s="142" t="str">
        <f>VLOOKUP(A212,СПРАВОЧНИК!B:D,2,0)</f>
        <v>США</v>
      </c>
      <c r="J212" s="142" t="str">
        <f>VLOOKUP(A212,СПРАВОЧНИК!B:D,3,0)</f>
        <v>ИНОМАРКИ</v>
      </c>
    </row>
    <row r="213" spans="1:10" x14ac:dyDescent="0.2">
      <c r="A213" s="141" t="s">
        <v>196</v>
      </c>
      <c r="B213" s="141" t="s">
        <v>198</v>
      </c>
      <c r="C213" s="141" t="s">
        <v>1244</v>
      </c>
      <c r="D213" s="142">
        <v>1699000</v>
      </c>
      <c r="E213" s="142">
        <v>1</v>
      </c>
      <c r="F213" s="142">
        <v>1699000</v>
      </c>
      <c r="G213" s="142">
        <v>6</v>
      </c>
      <c r="H213" s="142">
        <v>10194000</v>
      </c>
      <c r="I213" s="142" t="str">
        <f>VLOOKUP(A213,СПРАВОЧНИК!B:D,2,0)</f>
        <v>США</v>
      </c>
      <c r="J213" s="142" t="str">
        <f>VLOOKUP(A213,СПРАВОЧНИК!B:D,3,0)</f>
        <v>ИНОМАРКИ</v>
      </c>
    </row>
    <row r="214" spans="1:10" x14ac:dyDescent="0.2">
      <c r="A214" s="141" t="s">
        <v>196</v>
      </c>
      <c r="B214" s="141" t="s">
        <v>199</v>
      </c>
      <c r="C214" s="141" t="s">
        <v>1244</v>
      </c>
      <c r="D214" s="142">
        <v>1960000</v>
      </c>
      <c r="E214" s="142">
        <v>4</v>
      </c>
      <c r="F214" s="142">
        <v>7840000</v>
      </c>
      <c r="G214" s="142">
        <v>20</v>
      </c>
      <c r="H214" s="142">
        <v>48763000</v>
      </c>
      <c r="I214" s="142" t="str">
        <f>VLOOKUP(A214,СПРАВОЧНИК!B:D,2,0)</f>
        <v>США</v>
      </c>
      <c r="J214" s="142" t="str">
        <f>VLOOKUP(A214,СПРАВОЧНИК!B:D,3,0)</f>
        <v>ИНОМАРКИ</v>
      </c>
    </row>
    <row r="215" spans="1:10" x14ac:dyDescent="0.2">
      <c r="A215" s="141" t="s">
        <v>196</v>
      </c>
      <c r="B215" s="141" t="s">
        <v>200</v>
      </c>
      <c r="C215" s="141" t="s">
        <v>1244</v>
      </c>
      <c r="D215" s="142">
        <v>0</v>
      </c>
      <c r="E215" s="143"/>
      <c r="F215" s="143"/>
      <c r="G215" s="142">
        <v>2</v>
      </c>
      <c r="H215" s="142">
        <v>18585000</v>
      </c>
      <c r="I215" s="142" t="str">
        <f>VLOOKUP(A215,СПРАВОЧНИК!B:D,2,0)</f>
        <v>США</v>
      </c>
      <c r="J215" s="142" t="str">
        <f>VLOOKUP(A215,СПРАВОЧНИК!B:D,3,0)</f>
        <v>ИНОМАРКИ</v>
      </c>
    </row>
    <row r="216" spans="1:10" x14ac:dyDescent="0.2">
      <c r="A216" s="141" t="s">
        <v>196</v>
      </c>
      <c r="B216" s="141" t="s">
        <v>201</v>
      </c>
      <c r="C216" s="141" t="s">
        <v>1244</v>
      </c>
      <c r="D216" s="142">
        <v>7700000</v>
      </c>
      <c r="E216" s="142">
        <v>6</v>
      </c>
      <c r="F216" s="142">
        <v>46200000</v>
      </c>
      <c r="G216" s="142">
        <v>25</v>
      </c>
      <c r="H216" s="142">
        <v>183950000</v>
      </c>
      <c r="I216" s="142" t="str">
        <f>VLOOKUP(A216,СПРАВОЧНИК!B:D,2,0)</f>
        <v>США</v>
      </c>
      <c r="J216" s="142" t="str">
        <f>VLOOKUP(A216,СПРАВОЧНИК!B:D,3,0)</f>
        <v>ИНОМАРКИ</v>
      </c>
    </row>
    <row r="217" spans="1:10" x14ac:dyDescent="0.2">
      <c r="A217" s="141" t="s">
        <v>196</v>
      </c>
      <c r="B217" s="141" t="s">
        <v>1289</v>
      </c>
      <c r="C217" s="141" t="s">
        <v>1285</v>
      </c>
      <c r="D217" s="142">
        <v>0</v>
      </c>
      <c r="E217" s="143"/>
      <c r="F217" s="143"/>
      <c r="G217" s="142">
        <v>1</v>
      </c>
      <c r="H217" s="142">
        <v>1070000</v>
      </c>
      <c r="I217" s="142" t="str">
        <f>VLOOKUP(A217,СПРАВОЧНИК!B:D,2,0)</f>
        <v>США</v>
      </c>
      <c r="J217" s="142" t="str">
        <f>VLOOKUP(A217,СПРАВОЧНИК!B:D,3,0)</f>
        <v>ИНОМАРКИ</v>
      </c>
    </row>
    <row r="218" spans="1:10" x14ac:dyDescent="0.2">
      <c r="A218" s="141" t="s">
        <v>196</v>
      </c>
      <c r="B218" s="141" t="s">
        <v>701</v>
      </c>
      <c r="C218" s="141" t="s">
        <v>1244</v>
      </c>
      <c r="D218" s="142">
        <v>0</v>
      </c>
      <c r="E218" s="143"/>
      <c r="F218" s="143"/>
      <c r="G218" s="142">
        <v>1</v>
      </c>
      <c r="H218" s="142">
        <v>2262000</v>
      </c>
      <c r="I218" s="142" t="str">
        <f>VLOOKUP(A218,СПРАВОЧНИК!B:D,2,0)</f>
        <v>США</v>
      </c>
      <c r="J218" s="142" t="str">
        <f>VLOOKUP(A218,СПРАВОЧНИК!B:D,3,0)</f>
        <v>ИНОМАРКИ</v>
      </c>
    </row>
    <row r="219" spans="1:10" x14ac:dyDescent="0.2">
      <c r="A219" s="141" t="s">
        <v>196</v>
      </c>
      <c r="B219" s="141" t="s">
        <v>716</v>
      </c>
      <c r="C219" s="141" t="s">
        <v>1249</v>
      </c>
      <c r="D219" s="142">
        <v>0</v>
      </c>
      <c r="E219" s="143"/>
      <c r="F219" s="143"/>
      <c r="G219" s="142">
        <v>1</v>
      </c>
      <c r="H219" s="142">
        <v>1111000</v>
      </c>
      <c r="I219" s="142" t="str">
        <f>VLOOKUP(A219,СПРАВОЧНИК!B:D,2,0)</f>
        <v>США</v>
      </c>
      <c r="J219" s="142" t="str">
        <f>VLOOKUP(A219,СПРАВОЧНИК!B:D,3,0)</f>
        <v>ИНОМАРКИ</v>
      </c>
    </row>
    <row r="220" spans="1:10" x14ac:dyDescent="0.2">
      <c r="A220" s="141" t="s">
        <v>196</v>
      </c>
      <c r="B220" s="141" t="s">
        <v>205</v>
      </c>
      <c r="C220" s="141" t="s">
        <v>1247</v>
      </c>
      <c r="D220" s="142">
        <v>5860000</v>
      </c>
      <c r="E220" s="142">
        <v>12</v>
      </c>
      <c r="F220" s="142">
        <v>70320000</v>
      </c>
      <c r="G220" s="142">
        <v>71</v>
      </c>
      <c r="H220" s="142">
        <v>450929278</v>
      </c>
      <c r="I220" s="142" t="str">
        <f>VLOOKUP(A220,СПРАВОЧНИК!B:D,2,0)</f>
        <v>США</v>
      </c>
      <c r="J220" s="142" t="str">
        <f>VLOOKUP(A220,СПРАВОЧНИК!B:D,3,0)</f>
        <v>ИНОМАРКИ</v>
      </c>
    </row>
    <row r="221" spans="1:10" x14ac:dyDescent="0.2">
      <c r="A221" s="141" t="s">
        <v>196</v>
      </c>
      <c r="B221" s="141" t="s">
        <v>206</v>
      </c>
      <c r="C221" s="141" t="s">
        <v>1244</v>
      </c>
      <c r="D221" s="142">
        <v>9865000</v>
      </c>
      <c r="E221" s="142">
        <v>2</v>
      </c>
      <c r="F221" s="142">
        <v>19730000</v>
      </c>
      <c r="G221" s="142">
        <v>7</v>
      </c>
      <c r="H221" s="142">
        <v>59840000</v>
      </c>
      <c r="I221" s="142" t="str">
        <f>VLOOKUP(A221,СПРАВОЧНИК!B:D,2,0)</f>
        <v>США</v>
      </c>
      <c r="J221" s="142" t="str">
        <f>VLOOKUP(A221,СПРАВОЧНИК!B:D,3,0)</f>
        <v>ИНОМАРКИ</v>
      </c>
    </row>
    <row r="222" spans="1:10" x14ac:dyDescent="0.2">
      <c r="A222" s="141" t="s">
        <v>909</v>
      </c>
      <c r="B222" s="141" t="s">
        <v>1075</v>
      </c>
      <c r="C222" s="141" t="s">
        <v>1244</v>
      </c>
      <c r="D222" s="142">
        <v>5789000</v>
      </c>
      <c r="E222" s="142">
        <v>2</v>
      </c>
      <c r="F222" s="142">
        <v>11578000</v>
      </c>
      <c r="G222" s="142">
        <v>2</v>
      </c>
      <c r="H222" s="142">
        <v>11578000</v>
      </c>
      <c r="I222" s="142" t="str">
        <f>VLOOKUP(A222,СПРАВОЧНИК!B:D,2,0)</f>
        <v>КИТАЙ</v>
      </c>
      <c r="J222" s="142" t="str">
        <f>VLOOKUP(A222,СПРАВОЧНИК!B:D,3,0)</f>
        <v>ИНОМАРКИ</v>
      </c>
    </row>
    <row r="223" spans="1:10" x14ac:dyDescent="0.2">
      <c r="A223" s="141" t="s">
        <v>909</v>
      </c>
      <c r="B223" s="141" t="s">
        <v>1089</v>
      </c>
      <c r="C223" s="141" t="s">
        <v>1290</v>
      </c>
      <c r="D223" s="142">
        <v>0</v>
      </c>
      <c r="E223" s="143"/>
      <c r="F223" s="143"/>
      <c r="G223" s="142">
        <v>1</v>
      </c>
      <c r="H223" s="142">
        <v>0</v>
      </c>
      <c r="I223" s="142" t="str">
        <f>VLOOKUP(A223,СПРАВОЧНИК!B:D,2,0)</f>
        <v>КИТАЙ</v>
      </c>
      <c r="J223" s="142" t="str">
        <f>VLOOKUP(A223,СПРАВОЧНИК!B:D,3,0)</f>
        <v>ИНОМАРКИ</v>
      </c>
    </row>
    <row r="224" spans="1:10" x14ac:dyDescent="0.2">
      <c r="A224" s="141" t="s">
        <v>909</v>
      </c>
      <c r="B224" s="141" t="s">
        <v>1006</v>
      </c>
      <c r="C224" s="141" t="s">
        <v>1290</v>
      </c>
      <c r="D224" s="142">
        <v>2910000</v>
      </c>
      <c r="E224" s="142">
        <v>10</v>
      </c>
      <c r="F224" s="142">
        <v>29100000</v>
      </c>
      <c r="G224" s="142">
        <v>10</v>
      </c>
      <c r="H224" s="142">
        <v>0</v>
      </c>
      <c r="I224" s="142" t="str">
        <f>VLOOKUP(A224,СПРАВОЧНИК!B:D,2,0)</f>
        <v>КИТАЙ</v>
      </c>
      <c r="J224" s="142" t="str">
        <f>VLOOKUP(A224,СПРАВОЧНИК!B:D,3,0)</f>
        <v>ИНОМАРКИ</v>
      </c>
    </row>
    <row r="225" spans="1:10" x14ac:dyDescent="0.2">
      <c r="A225" s="141" t="s">
        <v>909</v>
      </c>
      <c r="B225" s="141" t="s">
        <v>1006</v>
      </c>
      <c r="C225" s="141" t="s">
        <v>1244</v>
      </c>
      <c r="D225" s="142">
        <v>2910000</v>
      </c>
      <c r="E225" s="142">
        <v>10</v>
      </c>
      <c r="F225" s="142">
        <v>29100000</v>
      </c>
      <c r="G225" s="142">
        <v>10</v>
      </c>
      <c r="H225" s="142">
        <v>29100000</v>
      </c>
      <c r="I225" s="142" t="str">
        <f>VLOOKUP(A225,СПРАВОЧНИК!B:D,2,0)</f>
        <v>КИТАЙ</v>
      </c>
      <c r="J225" s="142" t="str">
        <f>VLOOKUP(A225,СПРАВОЧНИК!B:D,3,0)</f>
        <v>ИНОМАРКИ</v>
      </c>
    </row>
    <row r="226" spans="1:10" x14ac:dyDescent="0.2">
      <c r="A226" s="141" t="s">
        <v>909</v>
      </c>
      <c r="B226" s="141" t="s">
        <v>1007</v>
      </c>
      <c r="C226" s="141" t="s">
        <v>1290</v>
      </c>
      <c r="D226" s="142">
        <v>0</v>
      </c>
      <c r="E226" s="143"/>
      <c r="F226" s="143"/>
      <c r="G226" s="142">
        <v>4</v>
      </c>
      <c r="H226" s="142">
        <v>0</v>
      </c>
      <c r="I226" s="142" t="str">
        <f>VLOOKUP(A226,СПРАВОЧНИК!B:D,2,0)</f>
        <v>КИТАЙ</v>
      </c>
      <c r="J226" s="142" t="str">
        <f>VLOOKUP(A226,СПРАВОЧНИК!B:D,3,0)</f>
        <v>ИНОМАРКИ</v>
      </c>
    </row>
    <row r="227" spans="1:10" x14ac:dyDescent="0.2">
      <c r="A227" s="141" t="s">
        <v>207</v>
      </c>
      <c r="B227" s="141" t="s">
        <v>209</v>
      </c>
      <c r="C227" s="141" t="s">
        <v>1280</v>
      </c>
      <c r="D227" s="142">
        <v>3399000</v>
      </c>
      <c r="E227" s="142">
        <v>24</v>
      </c>
      <c r="F227" s="142">
        <v>81576000</v>
      </c>
      <c r="G227" s="142">
        <v>29</v>
      </c>
      <c r="H227" s="142">
        <v>98571000</v>
      </c>
      <c r="I227" s="142" t="str">
        <f>VLOOKUP(A227,СПРАВОЧНИК!B:D,2,0)</f>
        <v>КИТАЙ</v>
      </c>
      <c r="J227" s="142" t="str">
        <f>VLOOKUP(A227,СПРАВОЧНИК!B:D,3,0)</f>
        <v>ИНОМАРКИ</v>
      </c>
    </row>
    <row r="228" spans="1:10" x14ac:dyDescent="0.2">
      <c r="A228" s="141" t="s">
        <v>207</v>
      </c>
      <c r="B228" s="141" t="s">
        <v>717</v>
      </c>
      <c r="C228" s="141" t="s">
        <v>1244</v>
      </c>
      <c r="D228" s="142">
        <v>0</v>
      </c>
      <c r="E228" s="143"/>
      <c r="F228" s="143"/>
      <c r="G228" s="142">
        <v>1</v>
      </c>
      <c r="H228" s="142">
        <v>1540000</v>
      </c>
      <c r="I228" s="142" t="str">
        <f>VLOOKUP(A228,СПРАВОЧНИК!B:D,2,0)</f>
        <v>КИТАЙ</v>
      </c>
      <c r="J228" s="142" t="str">
        <f>VLOOKUP(A228,СПРАВОЧНИК!B:D,3,0)</f>
        <v>ИНОМАРКИ</v>
      </c>
    </row>
    <row r="229" spans="1:10" x14ac:dyDescent="0.2">
      <c r="A229" s="141" t="s">
        <v>207</v>
      </c>
      <c r="B229" s="141" t="s">
        <v>210</v>
      </c>
      <c r="C229" s="141" t="s">
        <v>1244</v>
      </c>
      <c r="D229" s="142">
        <v>2259000</v>
      </c>
      <c r="E229" s="142">
        <v>41</v>
      </c>
      <c r="F229" s="142">
        <v>92619000</v>
      </c>
      <c r="G229" s="142">
        <v>86</v>
      </c>
      <c r="H229" s="142">
        <v>194274000</v>
      </c>
      <c r="I229" s="142" t="str">
        <f>VLOOKUP(A229,СПРАВОЧНИК!B:D,2,0)</f>
        <v>КИТАЙ</v>
      </c>
      <c r="J229" s="142" t="str">
        <f>VLOOKUP(A229,СПРАВОЧНИК!B:D,3,0)</f>
        <v>ИНОМАРКИ</v>
      </c>
    </row>
    <row r="230" spans="1:10" x14ac:dyDescent="0.2">
      <c r="A230" s="141" t="s">
        <v>207</v>
      </c>
      <c r="B230" s="141" t="s">
        <v>211</v>
      </c>
      <c r="C230" s="141" t="s">
        <v>1280</v>
      </c>
      <c r="D230" s="142">
        <v>8490000</v>
      </c>
      <c r="E230" s="142">
        <v>8</v>
      </c>
      <c r="F230" s="142">
        <v>67920000</v>
      </c>
      <c r="G230" s="142">
        <v>12</v>
      </c>
      <c r="H230" s="142">
        <v>93669000</v>
      </c>
      <c r="I230" s="142" t="str">
        <f>VLOOKUP(A230,СПРАВОЧНИК!B:D,2,0)</f>
        <v>КИТАЙ</v>
      </c>
      <c r="J230" s="142" t="str">
        <f>VLOOKUP(A230,СПРАВОЧНИК!B:D,3,0)</f>
        <v>ИНОМАРКИ</v>
      </c>
    </row>
    <row r="231" spans="1:10" x14ac:dyDescent="0.2">
      <c r="A231" s="141" t="s">
        <v>207</v>
      </c>
      <c r="B231" s="141" t="s">
        <v>212</v>
      </c>
      <c r="C231" s="141" t="s">
        <v>1283</v>
      </c>
      <c r="D231" s="142">
        <v>0</v>
      </c>
      <c r="E231" s="143"/>
      <c r="F231" s="143"/>
      <c r="G231" s="142">
        <v>1</v>
      </c>
      <c r="H231" s="142">
        <v>2200000</v>
      </c>
      <c r="I231" s="142" t="str">
        <f>VLOOKUP(A231,СПРАВОЧНИК!B:D,2,0)</f>
        <v>КИТАЙ</v>
      </c>
      <c r="J231" s="142" t="str">
        <f>VLOOKUP(A231,СПРАВОЧНИК!B:D,3,0)</f>
        <v>ИНОМАРКИ</v>
      </c>
    </row>
    <row r="232" spans="1:10" x14ac:dyDescent="0.2">
      <c r="A232" s="141" t="s">
        <v>207</v>
      </c>
      <c r="B232" s="141" t="s">
        <v>213</v>
      </c>
      <c r="C232" s="141" t="s">
        <v>1244</v>
      </c>
      <c r="D232" s="142">
        <v>2989000</v>
      </c>
      <c r="E232" s="142">
        <v>87</v>
      </c>
      <c r="F232" s="142">
        <v>260043000</v>
      </c>
      <c r="G232" s="142">
        <v>235</v>
      </c>
      <c r="H232" s="142">
        <v>690015000</v>
      </c>
      <c r="I232" s="142" t="str">
        <f>VLOOKUP(A232,СПРАВОЧНИК!B:D,2,0)</f>
        <v>КИТАЙ</v>
      </c>
      <c r="J232" s="142" t="str">
        <f>VLOOKUP(A232,СПРАВОЧНИК!B:D,3,0)</f>
        <v>ИНОМАРКИ</v>
      </c>
    </row>
    <row r="233" spans="1:10" x14ac:dyDescent="0.2">
      <c r="A233" s="141" t="s">
        <v>216</v>
      </c>
      <c r="B233" s="141" t="s">
        <v>217</v>
      </c>
      <c r="C233" s="141" t="s">
        <v>1244</v>
      </c>
      <c r="D233" s="142">
        <v>2653990</v>
      </c>
      <c r="E233" s="142">
        <v>3</v>
      </c>
      <c r="F233" s="142">
        <v>7961970</v>
      </c>
      <c r="G233" s="142">
        <v>31</v>
      </c>
      <c r="H233" s="142">
        <v>79727609</v>
      </c>
      <c r="I233" s="142" t="str">
        <f>VLOOKUP(A233,СПРАВОЧНИК!B:D,2,0)</f>
        <v>КИТАЙ</v>
      </c>
      <c r="J233" s="142" t="str">
        <f>VLOOKUP(A233,СПРАВОЧНИК!B:D,3,0)</f>
        <v>ИНОМАРКИ</v>
      </c>
    </row>
    <row r="234" spans="1:10" x14ac:dyDescent="0.2">
      <c r="A234" s="141" t="s">
        <v>216</v>
      </c>
      <c r="B234" s="141" t="s">
        <v>218</v>
      </c>
      <c r="C234" s="141" t="s">
        <v>1244</v>
      </c>
      <c r="D234" s="142">
        <v>2755042</v>
      </c>
      <c r="E234" s="142">
        <v>1123</v>
      </c>
      <c r="F234" s="142">
        <v>3093912166</v>
      </c>
      <c r="G234" s="142">
        <v>6962</v>
      </c>
      <c r="H234" s="142">
        <v>20438364776</v>
      </c>
      <c r="I234" s="142" t="str">
        <f>VLOOKUP(A234,СПРАВОЧНИК!B:D,2,0)</f>
        <v>КИТАЙ</v>
      </c>
      <c r="J234" s="142" t="str">
        <f>VLOOKUP(A234,СПРАВОЧНИК!B:D,3,0)</f>
        <v>ИНОМАРКИ</v>
      </c>
    </row>
    <row r="235" spans="1:10" x14ac:dyDescent="0.2">
      <c r="A235" s="141" t="s">
        <v>216</v>
      </c>
      <c r="B235" s="141" t="s">
        <v>219</v>
      </c>
      <c r="C235" s="141" t="s">
        <v>1244</v>
      </c>
      <c r="D235" s="142">
        <v>2299990</v>
      </c>
      <c r="E235" s="142">
        <v>3291</v>
      </c>
      <c r="F235" s="142">
        <v>7569267090</v>
      </c>
      <c r="G235" s="142">
        <v>17327</v>
      </c>
      <c r="H235" s="142">
        <v>39851765720</v>
      </c>
      <c r="I235" s="142" t="str">
        <f>VLOOKUP(A235,СПРАВОЧНИК!B:D,2,0)</f>
        <v>КИТАЙ</v>
      </c>
      <c r="J235" s="142" t="str">
        <f>VLOOKUP(A235,СПРАВОЧНИК!B:D,3,0)</f>
        <v>ИНОМАРКИ</v>
      </c>
    </row>
    <row r="236" spans="1:10" x14ac:dyDescent="0.2">
      <c r="A236" s="141" t="s">
        <v>216</v>
      </c>
      <c r="B236" s="141" t="s">
        <v>220</v>
      </c>
      <c r="C236" s="141" t="s">
        <v>1249</v>
      </c>
      <c r="D236" s="142">
        <v>579000</v>
      </c>
      <c r="E236" s="142">
        <v>22</v>
      </c>
      <c r="F236" s="142">
        <v>12738000</v>
      </c>
      <c r="G236" s="142">
        <v>87</v>
      </c>
      <c r="H236" s="142">
        <v>51155970</v>
      </c>
      <c r="I236" s="142" t="str">
        <f>VLOOKUP(A236,СПРАВОЧНИК!B:D,2,0)</f>
        <v>КИТАЙ</v>
      </c>
      <c r="J236" s="142" t="str">
        <f>VLOOKUP(A236,СПРАВОЧНИК!B:D,3,0)</f>
        <v>ИНОМАРКИ</v>
      </c>
    </row>
    <row r="237" spans="1:10" x14ac:dyDescent="0.2">
      <c r="A237" s="141" t="s">
        <v>216</v>
      </c>
      <c r="B237" s="141" t="s">
        <v>221</v>
      </c>
      <c r="C237" s="141" t="s">
        <v>1249</v>
      </c>
      <c r="D237" s="142">
        <v>765990</v>
      </c>
      <c r="E237" s="142">
        <v>4</v>
      </c>
      <c r="F237" s="142">
        <v>3063960</v>
      </c>
      <c r="G237" s="142">
        <v>12</v>
      </c>
      <c r="H237" s="142">
        <v>10503880</v>
      </c>
      <c r="I237" s="142" t="str">
        <f>VLOOKUP(A237,СПРАВОЧНИК!B:D,2,0)</f>
        <v>КИТАЙ</v>
      </c>
      <c r="J237" s="142" t="str">
        <f>VLOOKUP(A237,СПРАВОЧНИК!B:D,3,0)</f>
        <v>ИНОМАРКИ</v>
      </c>
    </row>
    <row r="238" spans="1:10" x14ac:dyDescent="0.2">
      <c r="A238" s="141" t="s">
        <v>216</v>
      </c>
      <c r="B238" s="141" t="s">
        <v>222</v>
      </c>
      <c r="C238" s="141" t="s">
        <v>1244</v>
      </c>
      <c r="D238" s="142">
        <v>1209990</v>
      </c>
      <c r="E238" s="142">
        <v>2</v>
      </c>
      <c r="F238" s="142">
        <v>2419980</v>
      </c>
      <c r="G238" s="142">
        <v>3</v>
      </c>
      <c r="H238" s="142">
        <v>3630307</v>
      </c>
      <c r="I238" s="142" t="str">
        <f>VLOOKUP(A238,СПРАВОЧНИК!B:D,2,0)</f>
        <v>КИТАЙ</v>
      </c>
      <c r="J238" s="142" t="str">
        <f>VLOOKUP(A238,СПРАВОЧНИК!B:D,3,0)</f>
        <v>ИНОМАРКИ</v>
      </c>
    </row>
    <row r="239" spans="1:10" x14ac:dyDescent="0.2">
      <c r="A239" s="141" t="s">
        <v>216</v>
      </c>
      <c r="B239" s="141" t="s">
        <v>223</v>
      </c>
      <c r="C239" s="141" t="s">
        <v>1249</v>
      </c>
      <c r="D239" s="142">
        <v>3740000</v>
      </c>
      <c r="E239" s="142">
        <v>1</v>
      </c>
      <c r="F239" s="142">
        <v>3740000</v>
      </c>
      <c r="G239" s="142">
        <v>5</v>
      </c>
      <c r="H239" s="142">
        <v>18660000</v>
      </c>
      <c r="I239" s="142" t="str">
        <f>VLOOKUP(A239,СПРАВОЧНИК!B:D,2,0)</f>
        <v>КИТАЙ</v>
      </c>
      <c r="J239" s="142" t="str">
        <f>VLOOKUP(A239,СПРАВОЧНИК!B:D,3,0)</f>
        <v>ИНОМАРКИ</v>
      </c>
    </row>
    <row r="240" spans="1:10" x14ac:dyDescent="0.2">
      <c r="A240" s="141" t="s">
        <v>216</v>
      </c>
      <c r="B240" s="141" t="s">
        <v>224</v>
      </c>
      <c r="C240" s="141" t="s">
        <v>1244</v>
      </c>
      <c r="D240" s="142">
        <v>1319990</v>
      </c>
      <c r="E240" s="142">
        <v>1</v>
      </c>
      <c r="F240" s="142">
        <v>1319990</v>
      </c>
      <c r="G240" s="142">
        <v>10</v>
      </c>
      <c r="H240" s="142">
        <v>13199900</v>
      </c>
      <c r="I240" s="142" t="str">
        <f>VLOOKUP(A240,СПРАВОЧНИК!B:D,2,0)</f>
        <v>КИТАЙ</v>
      </c>
      <c r="J240" s="142" t="str">
        <f>VLOOKUP(A240,СПРАВОЧНИК!B:D,3,0)</f>
        <v>ИНОМАРКИ</v>
      </c>
    </row>
    <row r="241" spans="1:10" x14ac:dyDescent="0.2">
      <c r="A241" s="141" t="s">
        <v>216</v>
      </c>
      <c r="B241" s="141" t="s">
        <v>718</v>
      </c>
      <c r="C241" s="141" t="s">
        <v>1291</v>
      </c>
      <c r="D241" s="142">
        <v>0</v>
      </c>
      <c r="E241" s="143"/>
      <c r="F241" s="143"/>
      <c r="G241" s="142">
        <v>1</v>
      </c>
      <c r="H241" s="142">
        <v>3310000</v>
      </c>
      <c r="I241" s="142" t="str">
        <f>VLOOKUP(A241,СПРАВОЧНИК!B:D,2,0)</f>
        <v>КИТАЙ</v>
      </c>
      <c r="J241" s="142" t="str">
        <f>VLOOKUP(A241,СПРАВОЧНИК!B:D,3,0)</f>
        <v>ИНОМАРКИ</v>
      </c>
    </row>
    <row r="242" spans="1:10" x14ac:dyDescent="0.2">
      <c r="A242" s="141" t="s">
        <v>216</v>
      </c>
      <c r="B242" s="141" t="s">
        <v>225</v>
      </c>
      <c r="C242" s="141" t="s">
        <v>1244</v>
      </c>
      <c r="D242" s="142">
        <v>4499990</v>
      </c>
      <c r="E242" s="142">
        <v>924</v>
      </c>
      <c r="F242" s="142">
        <v>4157990760</v>
      </c>
      <c r="G242" s="142">
        <v>2378</v>
      </c>
      <c r="H242" s="142">
        <v>10706976220</v>
      </c>
      <c r="I242" s="142" t="str">
        <f>VLOOKUP(A242,СПРАВОЧНИК!B:D,2,0)</f>
        <v>КИТАЙ</v>
      </c>
      <c r="J242" s="142" t="str">
        <f>VLOOKUP(A242,СПРАВОЧНИК!B:D,3,0)</f>
        <v>ИНОМАРКИ</v>
      </c>
    </row>
    <row r="243" spans="1:10" x14ac:dyDescent="0.2">
      <c r="A243" s="141" t="s">
        <v>216</v>
      </c>
      <c r="B243" s="141" t="s">
        <v>226</v>
      </c>
      <c r="C243" s="141" t="s">
        <v>1244</v>
      </c>
      <c r="D243" s="142">
        <v>3200000</v>
      </c>
      <c r="E243" s="142">
        <v>2</v>
      </c>
      <c r="F243" s="142">
        <v>6400000</v>
      </c>
      <c r="G243" s="142">
        <v>22</v>
      </c>
      <c r="H243" s="142">
        <v>69970000</v>
      </c>
      <c r="I243" s="142" t="str">
        <f>VLOOKUP(A243,СПРАВОЧНИК!B:D,2,0)</f>
        <v>КИТАЙ</v>
      </c>
      <c r="J243" s="142" t="str">
        <f>VLOOKUP(A243,СПРАВОЧНИК!B:D,3,0)</f>
        <v>ИНОМАРКИ</v>
      </c>
    </row>
    <row r="244" spans="1:10" x14ac:dyDescent="0.2">
      <c r="A244" s="141" t="s">
        <v>216</v>
      </c>
      <c r="B244" s="141" t="s">
        <v>227</v>
      </c>
      <c r="C244" s="141" t="s">
        <v>1246</v>
      </c>
      <c r="D244" s="142">
        <v>0</v>
      </c>
      <c r="E244" s="143"/>
      <c r="F244" s="143"/>
      <c r="G244" s="142">
        <v>1</v>
      </c>
      <c r="H244" s="142">
        <v>2999000</v>
      </c>
      <c r="I244" s="142" t="str">
        <f>VLOOKUP(A244,СПРАВОЧНИК!B:D,2,0)</f>
        <v>КИТАЙ</v>
      </c>
      <c r="J244" s="142" t="str">
        <f>VLOOKUP(A244,СПРАВОЧНИК!B:D,3,0)</f>
        <v>ИНОМАРКИ</v>
      </c>
    </row>
    <row r="245" spans="1:10" x14ac:dyDescent="0.2">
      <c r="A245" s="141" t="s">
        <v>216</v>
      </c>
      <c r="B245" s="141" t="s">
        <v>228</v>
      </c>
      <c r="C245" s="141" t="s">
        <v>1244</v>
      </c>
      <c r="D245" s="142">
        <v>3999297</v>
      </c>
      <c r="E245" s="142">
        <v>1462</v>
      </c>
      <c r="F245" s="142">
        <v>5846972214</v>
      </c>
      <c r="G245" s="142">
        <v>5781</v>
      </c>
      <c r="H245" s="142">
        <v>23758199024</v>
      </c>
      <c r="I245" s="142" t="str">
        <f>VLOOKUP(A245,СПРАВОЧНИК!B:D,2,0)</f>
        <v>КИТАЙ</v>
      </c>
      <c r="J245" s="142" t="str">
        <f>VLOOKUP(A245,СПРАВОЧНИК!B:D,3,0)</f>
        <v>ИНОМАРКИ</v>
      </c>
    </row>
    <row r="246" spans="1:10" x14ac:dyDescent="0.2">
      <c r="A246" s="141" t="s">
        <v>216</v>
      </c>
      <c r="B246" s="141" t="s">
        <v>229</v>
      </c>
      <c r="C246" s="141" t="s">
        <v>1244</v>
      </c>
      <c r="D246" s="142">
        <v>3430000</v>
      </c>
      <c r="E246" s="142">
        <v>93</v>
      </c>
      <c r="F246" s="142">
        <v>318990000</v>
      </c>
      <c r="G246" s="142">
        <v>183</v>
      </c>
      <c r="H246" s="142">
        <v>643111000</v>
      </c>
      <c r="I246" s="142" t="str">
        <f>VLOOKUP(A246,СПРАВОЧНИК!B:D,2,0)</f>
        <v>КИТАЙ</v>
      </c>
      <c r="J246" s="142" t="str">
        <f>VLOOKUP(A246,СПРАВОЧНИК!B:D,3,0)</f>
        <v>ИНОМАРКИ</v>
      </c>
    </row>
    <row r="247" spans="1:10" x14ac:dyDescent="0.2">
      <c r="A247" s="141" t="s">
        <v>216</v>
      </c>
      <c r="B247" s="141" t="s">
        <v>230</v>
      </c>
      <c r="C247" s="141" t="s">
        <v>1244</v>
      </c>
      <c r="D247" s="142">
        <v>6990000</v>
      </c>
      <c r="E247" s="142">
        <v>126</v>
      </c>
      <c r="F247" s="142">
        <v>880740000</v>
      </c>
      <c r="G247" s="142">
        <v>288</v>
      </c>
      <c r="H247" s="142">
        <v>1868490000</v>
      </c>
      <c r="I247" s="142" t="str">
        <f>VLOOKUP(A247,СПРАВОЧНИК!B:D,2,0)</f>
        <v>КИТАЙ</v>
      </c>
      <c r="J247" s="142" t="str">
        <f>VLOOKUP(A247,СПРАВОЧНИК!B:D,3,0)</f>
        <v>ИНОМАРКИ</v>
      </c>
    </row>
    <row r="248" spans="1:10" x14ac:dyDescent="0.2">
      <c r="A248" s="141" t="s">
        <v>231</v>
      </c>
      <c r="B248" s="141" t="s">
        <v>232</v>
      </c>
      <c r="C248" s="141" t="s">
        <v>1245</v>
      </c>
      <c r="D248" s="142">
        <v>4717143</v>
      </c>
      <c r="E248" s="142">
        <v>7</v>
      </c>
      <c r="F248" s="142">
        <v>33020001</v>
      </c>
      <c r="G248" s="142">
        <v>45</v>
      </c>
      <c r="H248" s="142">
        <v>212292006</v>
      </c>
      <c r="I248" s="142" t="str">
        <f>VLOOKUP(A248,СПРАВОЧНИК!B:D,2,0)</f>
        <v>КОРЕЯ</v>
      </c>
      <c r="J248" s="142" t="str">
        <f>VLOOKUP(A248,СПРАВОЧНИК!B:D,3,0)</f>
        <v>ИНОМАРКИ</v>
      </c>
    </row>
    <row r="249" spans="1:10" x14ac:dyDescent="0.2">
      <c r="A249" s="141" t="s">
        <v>231</v>
      </c>
      <c r="B249" s="141" t="s">
        <v>233</v>
      </c>
      <c r="C249" s="141" t="s">
        <v>1245</v>
      </c>
      <c r="D249" s="142">
        <v>5805000</v>
      </c>
      <c r="E249" s="142">
        <v>2</v>
      </c>
      <c r="F249" s="142">
        <v>11610000</v>
      </c>
      <c r="G249" s="142">
        <v>54</v>
      </c>
      <c r="H249" s="142">
        <v>315271000</v>
      </c>
      <c r="I249" s="142" t="str">
        <f>VLOOKUP(A249,СПРАВОЧНИК!B:D,2,0)</f>
        <v>КОРЕЯ</v>
      </c>
      <c r="J249" s="142" t="str">
        <f>VLOOKUP(A249,СПРАВОЧНИК!B:D,3,0)</f>
        <v>ИНОМАРКИ</v>
      </c>
    </row>
    <row r="250" spans="1:10" x14ac:dyDescent="0.2">
      <c r="A250" s="141" t="s">
        <v>231</v>
      </c>
      <c r="B250" s="141" t="s">
        <v>234</v>
      </c>
      <c r="C250" s="141" t="s">
        <v>1247</v>
      </c>
      <c r="D250" s="142">
        <v>11050000</v>
      </c>
      <c r="E250" s="142">
        <v>14</v>
      </c>
      <c r="F250" s="142">
        <v>154700000</v>
      </c>
      <c r="G250" s="142">
        <v>55</v>
      </c>
      <c r="H250" s="142">
        <v>586983274</v>
      </c>
      <c r="I250" s="142" t="str">
        <f>VLOOKUP(A250,СПРАВОЧНИК!B:D,2,0)</f>
        <v>КОРЕЯ</v>
      </c>
      <c r="J250" s="142" t="str">
        <f>VLOOKUP(A250,СПРАВОЧНИК!B:D,3,0)</f>
        <v>ИНОМАРКИ</v>
      </c>
    </row>
    <row r="251" spans="1:10" x14ac:dyDescent="0.2">
      <c r="A251" s="141" t="s">
        <v>231</v>
      </c>
      <c r="B251" s="141" t="s">
        <v>235</v>
      </c>
      <c r="C251" s="141" t="s">
        <v>1244</v>
      </c>
      <c r="D251" s="142">
        <v>5847143</v>
      </c>
      <c r="E251" s="142">
        <v>32</v>
      </c>
      <c r="F251" s="142">
        <v>187108576</v>
      </c>
      <c r="G251" s="142">
        <v>250</v>
      </c>
      <c r="H251" s="142">
        <v>1407889658</v>
      </c>
      <c r="I251" s="142" t="str">
        <f>VLOOKUP(A251,СПРАВОЧНИК!B:D,2,0)</f>
        <v>КОРЕЯ</v>
      </c>
      <c r="J251" s="142" t="str">
        <f>VLOOKUP(A251,СПРАВОЧНИК!B:D,3,0)</f>
        <v>ИНОМАРКИ</v>
      </c>
    </row>
    <row r="252" spans="1:10" x14ac:dyDescent="0.2">
      <c r="A252" s="141" t="s">
        <v>231</v>
      </c>
      <c r="B252" s="141" t="s">
        <v>236</v>
      </c>
      <c r="C252" s="141" t="s">
        <v>1244</v>
      </c>
      <c r="D252" s="142">
        <v>7726842</v>
      </c>
      <c r="E252" s="142">
        <v>45</v>
      </c>
      <c r="F252" s="142">
        <v>347707890</v>
      </c>
      <c r="G252" s="142">
        <v>327</v>
      </c>
      <c r="H252" s="142">
        <v>2493826402</v>
      </c>
      <c r="I252" s="142" t="str">
        <f>VLOOKUP(A252,СПРАВОЧНИК!B:D,2,0)</f>
        <v>КОРЕЯ</v>
      </c>
      <c r="J252" s="142" t="str">
        <f>VLOOKUP(A252,СПРАВОЧНИК!B:D,3,0)</f>
        <v>ИНОМАРКИ</v>
      </c>
    </row>
    <row r="253" spans="1:10" x14ac:dyDescent="0.2">
      <c r="A253" s="141" t="s">
        <v>237</v>
      </c>
      <c r="B253" s="141" t="s">
        <v>238</v>
      </c>
      <c r="C253" s="141" t="s">
        <v>1244</v>
      </c>
      <c r="D253" s="142">
        <v>0</v>
      </c>
      <c r="E253" s="143"/>
      <c r="F253" s="143"/>
      <c r="G253" s="142">
        <v>2</v>
      </c>
      <c r="H253" s="142">
        <v>12660000</v>
      </c>
      <c r="I253" s="142" t="str">
        <f>VLOOKUP(A253,СПРАВОЧНИК!B:D,2,0)</f>
        <v>США</v>
      </c>
      <c r="J253" s="142" t="str">
        <f>VLOOKUP(A253,СПРАВОЧНИК!B:D,3,0)</f>
        <v>ИНОМАРКИ</v>
      </c>
    </row>
    <row r="254" spans="1:10" x14ac:dyDescent="0.2">
      <c r="A254" s="141" t="s">
        <v>237</v>
      </c>
      <c r="B254" s="141" t="s">
        <v>239</v>
      </c>
      <c r="C254" s="141" t="s">
        <v>1244</v>
      </c>
      <c r="D254" s="142">
        <v>6809000</v>
      </c>
      <c r="E254" s="142">
        <v>2</v>
      </c>
      <c r="F254" s="142">
        <v>13618000</v>
      </c>
      <c r="G254" s="142">
        <v>7</v>
      </c>
      <c r="H254" s="142">
        <v>47663000</v>
      </c>
      <c r="I254" s="142" t="str">
        <f>VLOOKUP(A254,СПРАВОЧНИК!B:D,2,0)</f>
        <v>США</v>
      </c>
      <c r="J254" s="142" t="str">
        <f>VLOOKUP(A254,СПРАВОЧНИК!B:D,3,0)</f>
        <v>ИНОМАРКИ</v>
      </c>
    </row>
    <row r="255" spans="1:10" x14ac:dyDescent="0.2">
      <c r="A255" s="141" t="s">
        <v>237</v>
      </c>
      <c r="B255" s="141" t="s">
        <v>240</v>
      </c>
      <c r="C255" s="141" t="s">
        <v>1244</v>
      </c>
      <c r="D255" s="142">
        <v>11320000</v>
      </c>
      <c r="E255" s="142">
        <v>28</v>
      </c>
      <c r="F255" s="142">
        <v>316960000</v>
      </c>
      <c r="G255" s="142">
        <v>100</v>
      </c>
      <c r="H255" s="142">
        <v>1070889861</v>
      </c>
      <c r="I255" s="142" t="str">
        <f>VLOOKUP(A255,СПРАВОЧНИК!B:D,2,0)</f>
        <v>США</v>
      </c>
      <c r="J255" s="142" t="str">
        <f>VLOOKUP(A255,СПРАВОЧНИК!B:D,3,0)</f>
        <v>ИНОМАРКИ</v>
      </c>
    </row>
    <row r="256" spans="1:10" x14ac:dyDescent="0.2">
      <c r="A256" s="141" t="s">
        <v>241</v>
      </c>
      <c r="B256" s="141" t="s">
        <v>242</v>
      </c>
      <c r="C256" s="141" t="s">
        <v>1244</v>
      </c>
      <c r="D256" s="142">
        <v>2999000</v>
      </c>
      <c r="E256" s="142">
        <v>1043</v>
      </c>
      <c r="F256" s="142">
        <v>3127957000</v>
      </c>
      <c r="G256" s="142">
        <v>4469</v>
      </c>
      <c r="H256" s="142">
        <v>13115681000</v>
      </c>
      <c r="I256" s="142" t="str">
        <f>VLOOKUP(A256,СПРАВОЧНИК!B:D,2,0)</f>
        <v>КИТАЙ</v>
      </c>
      <c r="J256" s="142" t="str">
        <f>VLOOKUP(A256,СПРАВОЧНИК!B:D,3,0)</f>
        <v>ИНОМАРКИ</v>
      </c>
    </row>
    <row r="257" spans="1:10" x14ac:dyDescent="0.2">
      <c r="A257" s="141" t="s">
        <v>241</v>
      </c>
      <c r="B257" s="141" t="s">
        <v>243</v>
      </c>
      <c r="C257" s="141" t="s">
        <v>1244</v>
      </c>
      <c r="D257" s="142">
        <v>2450610</v>
      </c>
      <c r="E257" s="142">
        <v>1298</v>
      </c>
      <c r="F257" s="142">
        <v>3180891780</v>
      </c>
      <c r="G257" s="142">
        <v>6368</v>
      </c>
      <c r="H257" s="142">
        <v>16023296511</v>
      </c>
      <c r="I257" s="142" t="str">
        <f>VLOOKUP(A257,СПРАВОЧНИК!B:D,2,0)</f>
        <v>КИТАЙ</v>
      </c>
      <c r="J257" s="142" t="str">
        <f>VLOOKUP(A257,СПРАВОЧНИК!B:D,3,0)</f>
        <v>ИНОМАРКИ</v>
      </c>
    </row>
    <row r="258" spans="1:10" x14ac:dyDescent="0.2">
      <c r="A258" s="141" t="s">
        <v>241</v>
      </c>
      <c r="B258" s="141" t="s">
        <v>244</v>
      </c>
      <c r="C258" s="141" t="s">
        <v>1244</v>
      </c>
      <c r="D258" s="142">
        <v>2781979</v>
      </c>
      <c r="E258" s="142">
        <v>956</v>
      </c>
      <c r="F258" s="142">
        <v>2659571924</v>
      </c>
      <c r="G258" s="142">
        <v>6905</v>
      </c>
      <c r="H258" s="142">
        <v>18293849544</v>
      </c>
      <c r="I258" s="142" t="str">
        <f>VLOOKUP(A258,СПРАВОЧНИК!B:D,2,0)</f>
        <v>КИТАЙ</v>
      </c>
      <c r="J258" s="142" t="str">
        <f>VLOOKUP(A258,СПРАВОЧНИК!B:D,3,0)</f>
        <v>ИНОМАРКИ</v>
      </c>
    </row>
    <row r="259" spans="1:10" x14ac:dyDescent="0.2">
      <c r="A259" s="141" t="s">
        <v>241</v>
      </c>
      <c r="B259" s="141" t="s">
        <v>245</v>
      </c>
      <c r="C259" s="141" t="s">
        <v>1244</v>
      </c>
      <c r="D259" s="142">
        <v>0</v>
      </c>
      <c r="E259" s="143"/>
      <c r="F259" s="143"/>
      <c r="G259" s="142">
        <v>1</v>
      </c>
      <c r="H259" s="142">
        <v>1399000</v>
      </c>
      <c r="I259" s="142" t="str">
        <f>VLOOKUP(A259,СПРАВОЧНИК!B:D,2,0)</f>
        <v>КИТАЙ</v>
      </c>
      <c r="J259" s="142" t="str">
        <f>VLOOKUP(A259,СПРАВОЧНИК!B:D,3,0)</f>
        <v>ИНОМАРКИ</v>
      </c>
    </row>
    <row r="260" spans="1:10" x14ac:dyDescent="0.2">
      <c r="A260" s="141" t="s">
        <v>241</v>
      </c>
      <c r="B260" s="141" t="s">
        <v>246</v>
      </c>
      <c r="C260" s="141" t="s">
        <v>1244</v>
      </c>
      <c r="D260" s="142">
        <v>1409450</v>
      </c>
      <c r="E260" s="142">
        <v>9</v>
      </c>
      <c r="F260" s="142">
        <v>12685050</v>
      </c>
      <c r="G260" s="142">
        <v>56</v>
      </c>
      <c r="H260" s="142">
        <v>74365650</v>
      </c>
      <c r="I260" s="142" t="str">
        <f>VLOOKUP(A260,СПРАВОЧНИК!B:D,2,0)</f>
        <v>КИТАЙ</v>
      </c>
      <c r="J260" s="142" t="str">
        <f>VLOOKUP(A260,СПРАВОЧНИК!B:D,3,0)</f>
        <v>ИНОМАРКИ</v>
      </c>
    </row>
    <row r="261" spans="1:10" x14ac:dyDescent="0.2">
      <c r="A261" s="141" t="s">
        <v>241</v>
      </c>
      <c r="B261" s="141" t="s">
        <v>247</v>
      </c>
      <c r="C261" s="141" t="s">
        <v>1244</v>
      </c>
      <c r="D261" s="142">
        <v>4076533</v>
      </c>
      <c r="E261" s="142">
        <v>228</v>
      </c>
      <c r="F261" s="142">
        <v>929449524</v>
      </c>
      <c r="G261" s="142">
        <v>1516</v>
      </c>
      <c r="H261" s="142">
        <v>6209379316</v>
      </c>
      <c r="I261" s="142" t="str">
        <f>VLOOKUP(A261,СПРАВОЧНИК!B:D,2,0)</f>
        <v>КИТАЙ</v>
      </c>
      <c r="J261" s="142" t="str">
        <f>VLOOKUP(A261,СПРАВОЧНИК!B:D,3,0)</f>
        <v>ИНОМАРКИ</v>
      </c>
    </row>
    <row r="262" spans="1:10" x14ac:dyDescent="0.2">
      <c r="A262" s="141" t="s">
        <v>241</v>
      </c>
      <c r="B262" s="141" t="s">
        <v>248</v>
      </c>
      <c r="C262" s="141" t="s">
        <v>1244</v>
      </c>
      <c r="D262" s="142">
        <v>2173255</v>
      </c>
      <c r="E262" s="142">
        <v>4745</v>
      </c>
      <c r="F262" s="142">
        <v>10312094975</v>
      </c>
      <c r="G262" s="142">
        <v>19319</v>
      </c>
      <c r="H262" s="142">
        <v>40554465751</v>
      </c>
      <c r="I262" s="142" t="str">
        <f>VLOOKUP(A262,СПРАВОЧНИК!B:D,2,0)</f>
        <v>КИТАЙ</v>
      </c>
      <c r="J262" s="142" t="str">
        <f>VLOOKUP(A262,СПРАВОЧНИК!B:D,3,0)</f>
        <v>ИНОМАРКИ</v>
      </c>
    </row>
    <row r="263" spans="1:10" x14ac:dyDescent="0.2">
      <c r="A263" s="141" t="s">
        <v>241</v>
      </c>
      <c r="B263" s="141" t="s">
        <v>1090</v>
      </c>
      <c r="C263" s="141" t="s">
        <v>1244</v>
      </c>
      <c r="D263" s="142">
        <v>1949000</v>
      </c>
      <c r="E263" s="142">
        <v>1</v>
      </c>
      <c r="F263" s="142">
        <v>1949000</v>
      </c>
      <c r="G263" s="142">
        <v>1</v>
      </c>
      <c r="H263" s="142">
        <v>1949000</v>
      </c>
      <c r="I263" s="142" t="str">
        <f>VLOOKUP(A263,СПРАВОЧНИК!B:D,2,0)</f>
        <v>КИТАЙ</v>
      </c>
      <c r="J263" s="142" t="str">
        <f>VLOOKUP(A263,СПРАВОЧНИК!B:D,3,0)</f>
        <v>ИНОМАРКИ</v>
      </c>
    </row>
    <row r="264" spans="1:10" x14ac:dyDescent="0.2">
      <c r="A264" s="141" t="s">
        <v>241</v>
      </c>
      <c r="B264" s="141" t="s">
        <v>249</v>
      </c>
      <c r="C264" s="141" t="s">
        <v>1244</v>
      </c>
      <c r="D264" s="142">
        <v>0</v>
      </c>
      <c r="E264" s="143"/>
      <c r="F264" s="143"/>
      <c r="G264" s="142">
        <v>1</v>
      </c>
      <c r="H264" s="142">
        <v>1499900</v>
      </c>
      <c r="I264" s="142" t="str">
        <f>VLOOKUP(A264,СПРАВОЧНИК!B:D,2,0)</f>
        <v>КИТАЙ</v>
      </c>
      <c r="J264" s="142" t="str">
        <f>VLOOKUP(A264,СПРАВОЧНИК!B:D,3,0)</f>
        <v>ИНОМАРКИ</v>
      </c>
    </row>
    <row r="265" spans="1:10" x14ac:dyDescent="0.2">
      <c r="A265" s="141" t="s">
        <v>250</v>
      </c>
      <c r="B265" s="141" t="s">
        <v>251</v>
      </c>
      <c r="C265" s="141" t="s">
        <v>1244</v>
      </c>
      <c r="D265" s="142">
        <v>13900000</v>
      </c>
      <c r="E265" s="142">
        <v>3</v>
      </c>
      <c r="F265" s="142">
        <v>41700000</v>
      </c>
      <c r="G265" s="142">
        <v>19</v>
      </c>
      <c r="H265" s="142">
        <v>248600000</v>
      </c>
      <c r="I265" s="142" t="str">
        <f>VLOOKUP(A265,СПРАВОЧНИК!B:D,2,0)</f>
        <v>КИТАЙ</v>
      </c>
      <c r="J265" s="142" t="str">
        <f>VLOOKUP(A265,СПРАВОЧНИК!B:D,3,0)</f>
        <v>ИНОМАРКИ</v>
      </c>
    </row>
    <row r="266" spans="1:10" x14ac:dyDescent="0.2">
      <c r="A266" s="141" t="s">
        <v>250</v>
      </c>
      <c r="B266" s="141" t="s">
        <v>702</v>
      </c>
      <c r="C266" s="141" t="s">
        <v>1245</v>
      </c>
      <c r="D266" s="142">
        <v>14300000</v>
      </c>
      <c r="E266" s="142">
        <v>6</v>
      </c>
      <c r="F266" s="142">
        <v>85800000</v>
      </c>
      <c r="G266" s="142">
        <v>10</v>
      </c>
      <c r="H266" s="142">
        <v>124040000</v>
      </c>
      <c r="I266" s="142" t="str">
        <f>VLOOKUP(A266,СПРАВОЧНИК!B:D,2,0)</f>
        <v>КИТАЙ</v>
      </c>
      <c r="J266" s="142" t="str">
        <f>VLOOKUP(A266,СПРАВОЧНИК!B:D,3,0)</f>
        <v>ИНОМАРКИ</v>
      </c>
    </row>
    <row r="267" spans="1:10" x14ac:dyDescent="0.2">
      <c r="A267" s="141" t="s">
        <v>252</v>
      </c>
      <c r="B267" s="141" t="s">
        <v>253</v>
      </c>
      <c r="C267" s="141" t="s">
        <v>1246</v>
      </c>
      <c r="D267" s="142">
        <v>1770000</v>
      </c>
      <c r="E267" s="142">
        <v>9</v>
      </c>
      <c r="F267" s="142">
        <v>15930000</v>
      </c>
      <c r="G267" s="142">
        <v>46</v>
      </c>
      <c r="H267" s="142">
        <v>71800000</v>
      </c>
      <c r="I267" s="142" t="str">
        <f>VLOOKUP(A267,СПРАВОЧНИК!B:D,2,0)</f>
        <v>ЯПОНИЯ</v>
      </c>
      <c r="J267" s="142" t="str">
        <f>VLOOKUP(A267,СПРАВОЧНИК!B:D,3,0)</f>
        <v>ИНОМАРКИ</v>
      </c>
    </row>
    <row r="268" spans="1:10" x14ac:dyDescent="0.2">
      <c r="A268" s="141" t="s">
        <v>252</v>
      </c>
      <c r="B268" s="141" t="s">
        <v>703</v>
      </c>
      <c r="C268" s="141" t="s">
        <v>1280</v>
      </c>
      <c r="D268" s="142">
        <v>0</v>
      </c>
      <c r="E268" s="143"/>
      <c r="F268" s="143"/>
      <c r="G268" s="142">
        <v>1</v>
      </c>
      <c r="H268" s="142">
        <v>1650000</v>
      </c>
      <c r="I268" s="142" t="str">
        <f>VLOOKUP(A268,СПРАВОЧНИК!B:D,2,0)</f>
        <v>ЯПОНИЯ</v>
      </c>
      <c r="J268" s="142" t="str">
        <f>VLOOKUP(A268,СПРАВОЧНИК!B:D,3,0)</f>
        <v>ИНОМАРКИ</v>
      </c>
    </row>
    <row r="269" spans="1:10" x14ac:dyDescent="0.2">
      <c r="A269" s="141" t="s">
        <v>252</v>
      </c>
      <c r="B269" s="141" t="s">
        <v>254</v>
      </c>
      <c r="C269" s="141" t="s">
        <v>1249</v>
      </c>
      <c r="D269" s="142">
        <v>1101900</v>
      </c>
      <c r="E269" s="142">
        <v>11</v>
      </c>
      <c r="F269" s="142">
        <v>12120900</v>
      </c>
      <c r="G269" s="142">
        <v>24</v>
      </c>
      <c r="H269" s="142">
        <v>26494600</v>
      </c>
      <c r="I269" s="142" t="str">
        <f>VLOOKUP(A269,СПРАВОЧНИК!B:D,2,0)</f>
        <v>ЯПОНИЯ</v>
      </c>
      <c r="J269" s="142" t="str">
        <f>VLOOKUP(A269,СПРАВОЧНИК!B:D,3,0)</f>
        <v>ИНОМАРКИ</v>
      </c>
    </row>
    <row r="270" spans="1:10" x14ac:dyDescent="0.2">
      <c r="A270" s="141" t="s">
        <v>252</v>
      </c>
      <c r="B270" s="141" t="s">
        <v>255</v>
      </c>
      <c r="C270" s="141" t="s">
        <v>1244</v>
      </c>
      <c r="D270" s="142">
        <v>3624318</v>
      </c>
      <c r="E270" s="142">
        <v>48</v>
      </c>
      <c r="F270" s="142">
        <v>173967264</v>
      </c>
      <c r="G270" s="142">
        <v>168</v>
      </c>
      <c r="H270" s="142">
        <v>655398823</v>
      </c>
      <c r="I270" s="142" t="str">
        <f>VLOOKUP(A270,СПРАВОЧНИК!B:D,2,0)</f>
        <v>ЯПОНИЯ</v>
      </c>
      <c r="J270" s="142" t="str">
        <f>VLOOKUP(A270,СПРАВОЧНИК!B:D,3,0)</f>
        <v>ИНОМАРКИ</v>
      </c>
    </row>
    <row r="271" spans="1:10" x14ac:dyDescent="0.2">
      <c r="A271" s="141" t="s">
        <v>252</v>
      </c>
      <c r="B271" s="141" t="s">
        <v>256</v>
      </c>
      <c r="C271" s="141" t="s">
        <v>1285</v>
      </c>
      <c r="D271" s="142">
        <v>1950000</v>
      </c>
      <c r="E271" s="142">
        <v>4</v>
      </c>
      <c r="F271" s="142">
        <v>7800000</v>
      </c>
      <c r="G271" s="142">
        <v>11</v>
      </c>
      <c r="H271" s="142">
        <v>17976700</v>
      </c>
      <c r="I271" s="142" t="str">
        <f>VLOOKUP(A271,СПРАВОЧНИК!B:D,2,0)</f>
        <v>ЯПОНИЯ</v>
      </c>
      <c r="J271" s="142" t="str">
        <f>VLOOKUP(A271,СПРАВОЧНИК!B:D,3,0)</f>
        <v>ИНОМАРКИ</v>
      </c>
    </row>
    <row r="272" spans="1:10" x14ac:dyDescent="0.2">
      <c r="A272" s="141" t="s">
        <v>252</v>
      </c>
      <c r="B272" s="141" t="s">
        <v>257</v>
      </c>
      <c r="C272" s="141" t="s">
        <v>1280</v>
      </c>
      <c r="D272" s="142">
        <v>1685000</v>
      </c>
      <c r="E272" s="142">
        <v>4</v>
      </c>
      <c r="F272" s="142">
        <v>6740000</v>
      </c>
      <c r="G272" s="142">
        <v>14</v>
      </c>
      <c r="H272" s="142">
        <v>24045000</v>
      </c>
      <c r="I272" s="142" t="str">
        <f>VLOOKUP(A272,СПРАВОЧНИК!B:D,2,0)</f>
        <v>ЯПОНИЯ</v>
      </c>
      <c r="J272" s="142" t="str">
        <f>VLOOKUP(A272,СПРАВОЧНИК!B:D,3,0)</f>
        <v>ИНОМАРКИ</v>
      </c>
    </row>
    <row r="273" spans="1:10" x14ac:dyDescent="0.2">
      <c r="A273" s="141" t="s">
        <v>252</v>
      </c>
      <c r="B273" s="141" t="s">
        <v>690</v>
      </c>
      <c r="C273" s="141" t="s">
        <v>1244</v>
      </c>
      <c r="D273" s="142">
        <v>3800000</v>
      </c>
      <c r="E273" s="142">
        <v>7</v>
      </c>
      <c r="F273" s="142">
        <v>26600000</v>
      </c>
      <c r="G273" s="142">
        <v>10</v>
      </c>
      <c r="H273" s="142">
        <v>38000000</v>
      </c>
      <c r="I273" s="142" t="str">
        <f>VLOOKUP(A273,СПРАВОЧНИК!B:D,2,0)</f>
        <v>ЯПОНИЯ</v>
      </c>
      <c r="J273" s="142" t="str">
        <f>VLOOKUP(A273,СПРАВОЧНИК!B:D,3,0)</f>
        <v>ИНОМАРКИ</v>
      </c>
    </row>
    <row r="274" spans="1:10" x14ac:dyDescent="0.2">
      <c r="A274" s="141" t="s">
        <v>252</v>
      </c>
      <c r="B274" s="141" t="s">
        <v>259</v>
      </c>
      <c r="C274" s="141" t="s">
        <v>1244</v>
      </c>
      <c r="D274" s="142">
        <v>3450000</v>
      </c>
      <c r="E274" s="142">
        <v>14</v>
      </c>
      <c r="F274" s="142">
        <v>48300000</v>
      </c>
      <c r="G274" s="142">
        <v>33</v>
      </c>
      <c r="H274" s="142">
        <v>122800000</v>
      </c>
      <c r="I274" s="142" t="str">
        <f>VLOOKUP(A274,СПРАВОЧНИК!B:D,2,0)</f>
        <v>ЯПОНИЯ</v>
      </c>
      <c r="J274" s="142" t="str">
        <f>VLOOKUP(A274,СПРАВОЧНИК!B:D,3,0)</f>
        <v>ИНОМАРКИ</v>
      </c>
    </row>
    <row r="275" spans="1:10" x14ac:dyDescent="0.2">
      <c r="A275" s="141" t="s">
        <v>252</v>
      </c>
      <c r="B275" s="141" t="s">
        <v>260</v>
      </c>
      <c r="C275" s="141" t="s">
        <v>1244</v>
      </c>
      <c r="D275" s="142">
        <v>0</v>
      </c>
      <c r="E275" s="143"/>
      <c r="F275" s="143"/>
      <c r="G275" s="142">
        <v>1</v>
      </c>
      <c r="H275" s="142">
        <v>3180000</v>
      </c>
      <c r="I275" s="142" t="str">
        <f>VLOOKUP(A275,СПРАВОЧНИК!B:D,2,0)</f>
        <v>ЯПОНИЯ</v>
      </c>
      <c r="J275" s="142" t="str">
        <f>VLOOKUP(A275,СПРАВОЧНИК!B:D,3,0)</f>
        <v>ИНОМАРКИ</v>
      </c>
    </row>
    <row r="276" spans="1:10" x14ac:dyDescent="0.2">
      <c r="A276" s="141" t="s">
        <v>252</v>
      </c>
      <c r="B276" s="141" t="s">
        <v>261</v>
      </c>
      <c r="C276" s="141" t="s">
        <v>1244</v>
      </c>
      <c r="D276" s="142">
        <v>3490000</v>
      </c>
      <c r="E276" s="142">
        <v>12</v>
      </c>
      <c r="F276" s="142">
        <v>41880000</v>
      </c>
      <c r="G276" s="142">
        <v>53</v>
      </c>
      <c r="H276" s="142">
        <v>178090000</v>
      </c>
      <c r="I276" s="142" t="str">
        <f>VLOOKUP(A276,СПРАВОЧНИК!B:D,2,0)</f>
        <v>ЯПОНИЯ</v>
      </c>
      <c r="J276" s="142" t="str">
        <f>VLOOKUP(A276,СПРАВОЧНИК!B:D,3,0)</f>
        <v>ИНОМАРКИ</v>
      </c>
    </row>
    <row r="277" spans="1:10" x14ac:dyDescent="0.2">
      <c r="A277" s="141" t="s">
        <v>252</v>
      </c>
      <c r="B277" s="141" t="s">
        <v>719</v>
      </c>
      <c r="C277" s="141" t="s">
        <v>1283</v>
      </c>
      <c r="D277" s="142">
        <v>0</v>
      </c>
      <c r="E277" s="143"/>
      <c r="F277" s="143"/>
      <c r="G277" s="142">
        <v>1</v>
      </c>
      <c r="H277" s="142">
        <v>1685000</v>
      </c>
      <c r="I277" s="142" t="str">
        <f>VLOOKUP(A277,СПРАВОЧНИК!B:D,2,0)</f>
        <v>ЯПОНИЯ</v>
      </c>
      <c r="J277" s="142" t="str">
        <f>VLOOKUP(A277,СПРАВОЧНИК!B:D,3,0)</f>
        <v>ИНОМАРКИ</v>
      </c>
    </row>
    <row r="278" spans="1:10" x14ac:dyDescent="0.2">
      <c r="A278" s="141" t="s">
        <v>252</v>
      </c>
      <c r="B278" s="141" t="s">
        <v>1050</v>
      </c>
      <c r="C278" s="141" t="s">
        <v>1244</v>
      </c>
      <c r="D278" s="142">
        <v>6990000</v>
      </c>
      <c r="E278" s="142">
        <v>2</v>
      </c>
      <c r="F278" s="142">
        <v>13980000</v>
      </c>
      <c r="G278" s="142">
        <v>2</v>
      </c>
      <c r="H278" s="142">
        <v>13980000</v>
      </c>
      <c r="I278" s="142" t="str">
        <f>VLOOKUP(A278,СПРАВОЧНИК!B:D,2,0)</f>
        <v>ЯПОНИЯ</v>
      </c>
      <c r="J278" s="142" t="str">
        <f>VLOOKUP(A278,СПРАВОЧНИК!B:D,3,0)</f>
        <v>ИНОМАРКИ</v>
      </c>
    </row>
    <row r="279" spans="1:10" x14ac:dyDescent="0.2">
      <c r="A279" s="141" t="s">
        <v>252</v>
      </c>
      <c r="B279" s="141" t="s">
        <v>263</v>
      </c>
      <c r="C279" s="141" t="s">
        <v>1244</v>
      </c>
      <c r="D279" s="142">
        <v>4190000</v>
      </c>
      <c r="E279" s="142">
        <v>2</v>
      </c>
      <c r="F279" s="142">
        <v>8380000</v>
      </c>
      <c r="G279" s="142">
        <v>7</v>
      </c>
      <c r="H279" s="142">
        <v>18325000</v>
      </c>
      <c r="I279" s="142" t="str">
        <f>VLOOKUP(A279,СПРАВОЧНИК!B:D,2,0)</f>
        <v>ЯПОНИЯ</v>
      </c>
      <c r="J279" s="142" t="str">
        <f>VLOOKUP(A279,СПРАВОЧНИК!B:D,3,0)</f>
        <v>ИНОМАРКИ</v>
      </c>
    </row>
    <row r="280" spans="1:10" x14ac:dyDescent="0.2">
      <c r="A280" s="141" t="s">
        <v>252</v>
      </c>
      <c r="B280" s="141" t="s">
        <v>264</v>
      </c>
      <c r="C280" s="141" t="s">
        <v>1244</v>
      </c>
      <c r="D280" s="142">
        <v>2574000</v>
      </c>
      <c r="E280" s="142">
        <v>2</v>
      </c>
      <c r="F280" s="142">
        <v>5148000</v>
      </c>
      <c r="G280" s="142">
        <v>17</v>
      </c>
      <c r="H280" s="142">
        <v>44479000</v>
      </c>
      <c r="I280" s="142" t="str">
        <f>VLOOKUP(A280,СПРАВОЧНИК!B:D,2,0)</f>
        <v>ЯПОНИЯ</v>
      </c>
      <c r="J280" s="142" t="str">
        <f>VLOOKUP(A280,СПРАВОЧНИК!B:D,3,0)</f>
        <v>ИНОМАРКИ</v>
      </c>
    </row>
    <row r="281" spans="1:10" x14ac:dyDescent="0.2">
      <c r="A281" s="141" t="s">
        <v>252</v>
      </c>
      <c r="B281" s="141" t="s">
        <v>265</v>
      </c>
      <c r="C281" s="141" t="s">
        <v>1249</v>
      </c>
      <c r="D281" s="142">
        <v>3540000</v>
      </c>
      <c r="E281" s="142">
        <v>1</v>
      </c>
      <c r="F281" s="142">
        <v>3540000</v>
      </c>
      <c r="G281" s="142">
        <v>3</v>
      </c>
      <c r="H281" s="142">
        <v>10680000</v>
      </c>
      <c r="I281" s="142" t="str">
        <f>VLOOKUP(A281,СПРАВОЧНИК!B:D,2,0)</f>
        <v>ЯПОНИЯ</v>
      </c>
      <c r="J281" s="142" t="str">
        <f>VLOOKUP(A281,СПРАВОЧНИК!B:D,3,0)</f>
        <v>ИНОМАРКИ</v>
      </c>
    </row>
    <row r="282" spans="1:10" x14ac:dyDescent="0.2">
      <c r="A282" s="141" t="s">
        <v>252</v>
      </c>
      <c r="B282" s="141" t="s">
        <v>267</v>
      </c>
      <c r="C282" s="141" t="s">
        <v>1282</v>
      </c>
      <c r="D282" s="142">
        <v>1415000</v>
      </c>
      <c r="E282" s="142">
        <v>1</v>
      </c>
      <c r="F282" s="142">
        <v>1415000</v>
      </c>
      <c r="G282" s="142">
        <v>4</v>
      </c>
      <c r="H282" s="142">
        <v>5660000</v>
      </c>
      <c r="I282" s="142" t="str">
        <f>VLOOKUP(A282,СПРАВОЧНИК!B:D,2,0)</f>
        <v>ЯПОНИЯ</v>
      </c>
      <c r="J282" s="142" t="str">
        <f>VLOOKUP(A282,СПРАВОЧНИК!B:D,3,0)</f>
        <v>ИНОМАРКИ</v>
      </c>
    </row>
    <row r="283" spans="1:10" x14ac:dyDescent="0.2">
      <c r="A283" s="141" t="s">
        <v>252</v>
      </c>
      <c r="B283" s="141" t="s">
        <v>268</v>
      </c>
      <c r="C283" s="141" t="s">
        <v>1280</v>
      </c>
      <c r="D283" s="142">
        <v>0</v>
      </c>
      <c r="E283" s="143"/>
      <c r="F283" s="143"/>
      <c r="G283" s="142">
        <v>4</v>
      </c>
      <c r="H283" s="142">
        <v>26960000</v>
      </c>
      <c r="I283" s="142" t="str">
        <f>VLOOKUP(A283,СПРАВОЧНИК!B:D,2,0)</f>
        <v>ЯПОНИЯ</v>
      </c>
      <c r="J283" s="142" t="str">
        <f>VLOOKUP(A283,СПРАВОЧНИК!B:D,3,0)</f>
        <v>ИНОМАРКИ</v>
      </c>
    </row>
    <row r="284" spans="1:10" x14ac:dyDescent="0.2">
      <c r="A284" s="141" t="s">
        <v>252</v>
      </c>
      <c r="B284" s="141" t="s">
        <v>691</v>
      </c>
      <c r="C284" s="141" t="s">
        <v>1244</v>
      </c>
      <c r="D284" s="142">
        <v>0</v>
      </c>
      <c r="E284" s="143"/>
      <c r="F284" s="143"/>
      <c r="G284" s="142">
        <v>1</v>
      </c>
      <c r="H284" s="142">
        <v>4627875</v>
      </c>
      <c r="I284" s="142" t="str">
        <f>VLOOKUP(A284,СПРАВОЧНИК!B:D,2,0)</f>
        <v>ЯПОНИЯ</v>
      </c>
      <c r="J284" s="142" t="str">
        <f>VLOOKUP(A284,СПРАВОЧНИК!B:D,3,0)</f>
        <v>ИНОМАРКИ</v>
      </c>
    </row>
    <row r="285" spans="1:10" x14ac:dyDescent="0.2">
      <c r="A285" s="141" t="s">
        <v>252</v>
      </c>
      <c r="B285" s="141" t="s">
        <v>269</v>
      </c>
      <c r="C285" s="141" t="s">
        <v>1244</v>
      </c>
      <c r="D285" s="142">
        <v>3849900</v>
      </c>
      <c r="E285" s="142">
        <v>2</v>
      </c>
      <c r="F285" s="142">
        <v>7699800</v>
      </c>
      <c r="G285" s="142">
        <v>10</v>
      </c>
      <c r="H285" s="142">
        <v>38499000</v>
      </c>
      <c r="I285" s="142" t="str">
        <f>VLOOKUP(A285,СПРАВОЧНИК!B:D,2,0)</f>
        <v>ЯПОНИЯ</v>
      </c>
      <c r="J285" s="142" t="str">
        <f>VLOOKUP(A285,СПРАВОЧНИК!B:D,3,0)</f>
        <v>ИНОМАРКИ</v>
      </c>
    </row>
    <row r="286" spans="1:10" x14ac:dyDescent="0.2">
      <c r="A286" s="141" t="s">
        <v>252</v>
      </c>
      <c r="B286" s="141" t="s">
        <v>705</v>
      </c>
      <c r="C286" s="141" t="s">
        <v>1244</v>
      </c>
      <c r="D286" s="142">
        <v>0</v>
      </c>
      <c r="E286" s="143"/>
      <c r="F286" s="143"/>
      <c r="G286" s="142">
        <v>1</v>
      </c>
      <c r="H286" s="142">
        <v>7230000</v>
      </c>
      <c r="I286" s="142" t="str">
        <f>VLOOKUP(A286,СПРАВОЧНИК!B:D,2,0)</f>
        <v>ЯПОНИЯ</v>
      </c>
      <c r="J286" s="142" t="str">
        <f>VLOOKUP(A286,СПРАВОЧНИК!B:D,3,0)</f>
        <v>ИНОМАРКИ</v>
      </c>
    </row>
    <row r="287" spans="1:10" x14ac:dyDescent="0.2">
      <c r="A287" s="141" t="s">
        <v>252</v>
      </c>
      <c r="B287" s="141" t="s">
        <v>270</v>
      </c>
      <c r="C287" s="141" t="s">
        <v>1280</v>
      </c>
      <c r="D287" s="142">
        <v>0</v>
      </c>
      <c r="E287" s="143"/>
      <c r="F287" s="143"/>
      <c r="G287" s="142">
        <v>1</v>
      </c>
      <c r="H287" s="142">
        <v>1200000</v>
      </c>
      <c r="I287" s="142" t="str">
        <f>VLOOKUP(A287,СПРАВОЧНИК!B:D,2,0)</f>
        <v>ЯПОНИЯ</v>
      </c>
      <c r="J287" s="142" t="str">
        <f>VLOOKUP(A287,СПРАВОЧНИК!B:D,3,0)</f>
        <v>ИНОМАРКИ</v>
      </c>
    </row>
    <row r="288" spans="1:10" x14ac:dyDescent="0.2">
      <c r="A288" s="141" t="s">
        <v>252</v>
      </c>
      <c r="B288" s="141" t="s">
        <v>271</v>
      </c>
      <c r="C288" s="141" t="s">
        <v>1280</v>
      </c>
      <c r="D288" s="142">
        <v>2274000</v>
      </c>
      <c r="E288" s="142">
        <v>1</v>
      </c>
      <c r="F288" s="142">
        <v>2274000</v>
      </c>
      <c r="G288" s="142">
        <v>10</v>
      </c>
      <c r="H288" s="142">
        <v>23958000</v>
      </c>
      <c r="I288" s="142" t="str">
        <f>VLOOKUP(A288,СПРАВОЧНИК!B:D,2,0)</f>
        <v>ЯПОНИЯ</v>
      </c>
      <c r="J288" s="142" t="str">
        <f>VLOOKUP(A288,СПРАВОЧНИК!B:D,3,0)</f>
        <v>ИНОМАРКИ</v>
      </c>
    </row>
    <row r="289" spans="1:10" x14ac:dyDescent="0.2">
      <c r="A289" s="141" t="s">
        <v>252</v>
      </c>
      <c r="B289" s="141" t="s">
        <v>272</v>
      </c>
      <c r="C289" s="141" t="s">
        <v>1244</v>
      </c>
      <c r="D289" s="142">
        <v>2160000</v>
      </c>
      <c r="E289" s="142">
        <v>12</v>
      </c>
      <c r="F289" s="142">
        <v>25920000</v>
      </c>
      <c r="G289" s="142">
        <v>51</v>
      </c>
      <c r="H289" s="142">
        <v>111964000</v>
      </c>
      <c r="I289" s="142" t="str">
        <f>VLOOKUP(A289,СПРАВОЧНИК!B:D,2,0)</f>
        <v>ЯПОНИЯ</v>
      </c>
      <c r="J289" s="142" t="str">
        <f>VLOOKUP(A289,СПРАВОЧНИК!B:D,3,0)</f>
        <v>ИНОМАРКИ</v>
      </c>
    </row>
    <row r="290" spans="1:10" x14ac:dyDescent="0.2">
      <c r="A290" s="141" t="s">
        <v>273</v>
      </c>
      <c r="B290" s="141" t="s">
        <v>274</v>
      </c>
      <c r="C290" s="141" t="s">
        <v>1247</v>
      </c>
      <c r="D290" s="142">
        <v>8420000</v>
      </c>
      <c r="E290" s="142">
        <v>69</v>
      </c>
      <c r="F290" s="142">
        <v>580980000</v>
      </c>
      <c r="G290" s="142">
        <v>177</v>
      </c>
      <c r="H290" s="142">
        <v>1487871420</v>
      </c>
      <c r="I290" s="142" t="str">
        <f>VLOOKUP(A290,СПРАВОЧНИК!B:D,2,0)</f>
        <v>КИТАЙ</v>
      </c>
      <c r="J290" s="142" t="str">
        <f>VLOOKUP(A290,СПРАВОЧНИК!B:D,3,0)</f>
        <v>ИНОМАРКИ</v>
      </c>
    </row>
    <row r="291" spans="1:10" x14ac:dyDescent="0.2">
      <c r="A291" s="141" t="s">
        <v>273</v>
      </c>
      <c r="B291" s="141" t="s">
        <v>692</v>
      </c>
      <c r="C291" s="141" t="s">
        <v>1245</v>
      </c>
      <c r="D291" s="142">
        <v>3190000</v>
      </c>
      <c r="E291" s="142">
        <v>2</v>
      </c>
      <c r="F291" s="142">
        <v>6380000</v>
      </c>
      <c r="G291" s="142">
        <v>11</v>
      </c>
      <c r="H291" s="142">
        <v>35090000</v>
      </c>
      <c r="I291" s="142" t="str">
        <f>VLOOKUP(A291,СПРАВОЧНИК!B:D,2,0)</f>
        <v>КИТАЙ</v>
      </c>
      <c r="J291" s="142" t="str">
        <f>VLOOKUP(A291,СПРАВОЧНИК!B:D,3,0)</f>
        <v>ИНОМАРКИ</v>
      </c>
    </row>
    <row r="292" spans="1:10" x14ac:dyDescent="0.2">
      <c r="A292" s="141" t="s">
        <v>273</v>
      </c>
      <c r="B292" s="141" t="s">
        <v>720</v>
      </c>
      <c r="C292" s="141" t="s">
        <v>1245</v>
      </c>
      <c r="D292" s="142">
        <v>4790000</v>
      </c>
      <c r="E292" s="142">
        <v>14</v>
      </c>
      <c r="F292" s="142">
        <v>67060000</v>
      </c>
      <c r="G292" s="142">
        <v>15</v>
      </c>
      <c r="H292" s="142">
        <v>69095000</v>
      </c>
      <c r="I292" s="142" t="str">
        <f>VLOOKUP(A292,СПРАВОЧНИК!B:D,2,0)</f>
        <v>КИТАЙ</v>
      </c>
      <c r="J292" s="142" t="str">
        <f>VLOOKUP(A292,СПРАВОЧНИК!B:D,3,0)</f>
        <v>ИНОМАРКИ</v>
      </c>
    </row>
    <row r="293" spans="1:10" x14ac:dyDescent="0.2">
      <c r="A293" s="141" t="s">
        <v>273</v>
      </c>
      <c r="B293" s="141" t="s">
        <v>1051</v>
      </c>
      <c r="C293" s="141" t="s">
        <v>1247</v>
      </c>
      <c r="D293" s="142">
        <v>4790000</v>
      </c>
      <c r="E293" s="142">
        <v>21</v>
      </c>
      <c r="F293" s="142">
        <v>100590000</v>
      </c>
      <c r="G293" s="142">
        <v>21</v>
      </c>
      <c r="H293" s="142">
        <v>100590000</v>
      </c>
      <c r="I293" s="142" t="str">
        <f>VLOOKUP(A293,СПРАВОЧНИК!B:D,2,0)</f>
        <v>КИТАЙ</v>
      </c>
      <c r="J293" s="142" t="str">
        <f>VLOOKUP(A293,СПРАВОЧНИК!B:D,3,0)</f>
        <v>ИНОМАРКИ</v>
      </c>
    </row>
    <row r="294" spans="1:10" x14ac:dyDescent="0.2">
      <c r="A294" s="141" t="s">
        <v>273</v>
      </c>
      <c r="B294" s="141" t="s">
        <v>928</v>
      </c>
      <c r="C294" s="141" t="s">
        <v>1280</v>
      </c>
      <c r="D294" s="142">
        <v>4205000</v>
      </c>
      <c r="E294" s="142">
        <v>1</v>
      </c>
      <c r="F294" s="142">
        <v>4205000</v>
      </c>
      <c r="G294" s="142">
        <v>1</v>
      </c>
      <c r="H294" s="142">
        <v>4205000</v>
      </c>
      <c r="I294" s="142" t="str">
        <f>VLOOKUP(A294,СПРАВОЧНИК!B:D,2,0)</f>
        <v>КИТАЙ</v>
      </c>
      <c r="J294" s="142" t="str">
        <f>VLOOKUP(A294,СПРАВОЧНИК!B:D,3,0)</f>
        <v>ИНОМАРКИ</v>
      </c>
    </row>
    <row r="295" spans="1:10" x14ac:dyDescent="0.2">
      <c r="A295" s="141" t="s">
        <v>273</v>
      </c>
      <c r="B295" s="141" t="s">
        <v>275</v>
      </c>
      <c r="C295" s="141" t="s">
        <v>1244</v>
      </c>
      <c r="D295" s="142">
        <v>4990000</v>
      </c>
      <c r="E295" s="142">
        <v>1</v>
      </c>
      <c r="F295" s="142">
        <v>4990000</v>
      </c>
      <c r="G295" s="142">
        <v>12</v>
      </c>
      <c r="H295" s="142">
        <v>28321000</v>
      </c>
      <c r="I295" s="142" t="str">
        <f>VLOOKUP(A295,СПРАВОЧНИК!B:D,2,0)</f>
        <v>КИТАЙ</v>
      </c>
      <c r="J295" s="142" t="str">
        <f>VLOOKUP(A295,СПРАВОЧНИК!B:D,3,0)</f>
        <v>ИНОМАРКИ</v>
      </c>
    </row>
    <row r="296" spans="1:10" x14ac:dyDescent="0.2">
      <c r="A296" s="141" t="s">
        <v>273</v>
      </c>
      <c r="B296" s="141" t="s">
        <v>1091</v>
      </c>
      <c r="C296" s="141" t="s">
        <v>1244</v>
      </c>
      <c r="D296" s="142">
        <v>32900000</v>
      </c>
      <c r="E296" s="142">
        <v>1</v>
      </c>
      <c r="F296" s="142">
        <v>32900000</v>
      </c>
      <c r="G296" s="142">
        <v>1</v>
      </c>
      <c r="H296" s="142">
        <v>32900000</v>
      </c>
      <c r="I296" s="142" t="str">
        <f>VLOOKUP(A296,СПРАВОЧНИК!B:D,2,0)</f>
        <v>КИТАЙ</v>
      </c>
      <c r="J296" s="142" t="str">
        <f>VLOOKUP(A296,СПРАВОЧНИК!B:D,3,0)</f>
        <v>ИНОМАРКИ</v>
      </c>
    </row>
    <row r="297" spans="1:10" x14ac:dyDescent="0.2">
      <c r="A297" s="141" t="s">
        <v>276</v>
      </c>
      <c r="B297" s="141" t="s">
        <v>277</v>
      </c>
      <c r="C297" s="141" t="s">
        <v>1244</v>
      </c>
      <c r="D297" s="142">
        <v>0</v>
      </c>
      <c r="E297" s="143"/>
      <c r="F297" s="143"/>
      <c r="G297" s="142">
        <v>5</v>
      </c>
      <c r="H297" s="142">
        <v>16490000</v>
      </c>
      <c r="I297" s="142" t="str">
        <f>VLOOKUP(A297,СПРАВОЧНИК!B:D,2,0)</f>
        <v>КИТАЙ</v>
      </c>
      <c r="J297" s="142" t="str">
        <f>VLOOKUP(A297,СПРАВОЧНИК!B:D,3,0)</f>
        <v>ИНОМАРКИ</v>
      </c>
    </row>
    <row r="298" spans="1:10" x14ac:dyDescent="0.2">
      <c r="A298" s="141" t="s">
        <v>278</v>
      </c>
      <c r="B298" s="141" t="s">
        <v>279</v>
      </c>
      <c r="C298" s="141" t="s">
        <v>1244</v>
      </c>
      <c r="D298" s="142">
        <v>0</v>
      </c>
      <c r="E298" s="143"/>
      <c r="F298" s="143"/>
      <c r="G298" s="142">
        <v>11</v>
      </c>
      <c r="H298" s="142">
        <v>58960000</v>
      </c>
      <c r="I298" s="142" t="str">
        <f>VLOOKUP(A298,СПРАВОЧНИК!B:D,2,0)</f>
        <v>КИТАЙ</v>
      </c>
      <c r="J298" s="142" t="str">
        <f>VLOOKUP(A298,СПРАВОЧНИК!B:D,3,0)</f>
        <v>ИНОМАРКИ</v>
      </c>
    </row>
    <row r="299" spans="1:10" x14ac:dyDescent="0.2">
      <c r="A299" s="141" t="s">
        <v>278</v>
      </c>
      <c r="B299" s="141" t="s">
        <v>721</v>
      </c>
      <c r="C299" s="141" t="s">
        <v>1244</v>
      </c>
      <c r="D299" s="142">
        <v>0</v>
      </c>
      <c r="E299" s="143"/>
      <c r="F299" s="143"/>
      <c r="G299" s="142">
        <v>1</v>
      </c>
      <c r="H299" s="142">
        <v>6040000</v>
      </c>
      <c r="I299" s="142" t="str">
        <f>VLOOKUP(A299,СПРАВОЧНИК!B:D,2,0)</f>
        <v>КИТАЙ</v>
      </c>
      <c r="J299" s="142" t="str">
        <f>VLOOKUP(A299,СПРАВОЧНИК!B:D,3,0)</f>
        <v>ИНОМАРКИ</v>
      </c>
    </row>
    <row r="300" spans="1:10" x14ac:dyDescent="0.2">
      <c r="A300" s="141" t="s">
        <v>280</v>
      </c>
      <c r="B300" s="141" t="s">
        <v>1292</v>
      </c>
      <c r="C300" s="141" t="s">
        <v>1249</v>
      </c>
      <c r="D300" s="142">
        <v>2839000</v>
      </c>
      <c r="E300" s="142">
        <v>4</v>
      </c>
      <c r="F300" s="142">
        <v>11356000</v>
      </c>
      <c r="G300" s="142">
        <v>12</v>
      </c>
      <c r="H300" s="142">
        <v>31062000</v>
      </c>
      <c r="I300" s="142" t="str">
        <f>VLOOKUP(A300,СПРАВОЧНИК!B:D,2,0)</f>
        <v>КОРЕЯ</v>
      </c>
      <c r="J300" s="142" t="str">
        <f>VLOOKUP(A300,СПРАВОЧНИК!B:D,3,0)</f>
        <v>ИНОМАРКИ</v>
      </c>
    </row>
    <row r="301" spans="1:10" x14ac:dyDescent="0.2">
      <c r="A301" s="141" t="s">
        <v>280</v>
      </c>
      <c r="B301" s="141" t="s">
        <v>1293</v>
      </c>
      <c r="C301" s="141" t="s">
        <v>1244</v>
      </c>
      <c r="D301" s="142">
        <v>2051869</v>
      </c>
      <c r="E301" s="142">
        <v>120</v>
      </c>
      <c r="F301" s="142">
        <v>246224280</v>
      </c>
      <c r="G301" s="142">
        <v>1453</v>
      </c>
      <c r="H301" s="142">
        <v>3134596047</v>
      </c>
      <c r="I301" s="142" t="str">
        <f>VLOOKUP(A301,СПРАВОЧНИК!B:D,2,0)</f>
        <v>КОРЕЯ</v>
      </c>
      <c r="J301" s="142" t="str">
        <f>VLOOKUP(A301,СПРАВОЧНИК!B:D,3,0)</f>
        <v>ИНОМАРКИ</v>
      </c>
    </row>
    <row r="302" spans="1:10" x14ac:dyDescent="0.2">
      <c r="A302" s="141" t="s">
        <v>280</v>
      </c>
      <c r="B302" s="141" t="s">
        <v>231</v>
      </c>
      <c r="C302" s="141" t="s">
        <v>1245</v>
      </c>
      <c r="D302" s="142">
        <v>0</v>
      </c>
      <c r="E302" s="143"/>
      <c r="F302" s="143"/>
      <c r="G302" s="142">
        <v>1</v>
      </c>
      <c r="H302" s="142">
        <v>3339000</v>
      </c>
      <c r="I302" s="142" t="str">
        <f>VLOOKUP(A302,СПРАВОЧНИК!B:D,2,0)</f>
        <v>КОРЕЯ</v>
      </c>
      <c r="J302" s="142" t="str">
        <f>VLOOKUP(A302,СПРАВОЧНИК!B:D,3,0)</f>
        <v>ИНОМАРКИ</v>
      </c>
    </row>
    <row r="303" spans="1:10" x14ac:dyDescent="0.2">
      <c r="A303" s="141" t="s">
        <v>280</v>
      </c>
      <c r="B303" s="141" t="s">
        <v>1294</v>
      </c>
      <c r="C303" s="141" t="s">
        <v>1245</v>
      </c>
      <c r="D303" s="142">
        <v>5242000</v>
      </c>
      <c r="E303" s="142">
        <v>4</v>
      </c>
      <c r="F303" s="142">
        <v>20968000</v>
      </c>
      <c r="G303" s="142">
        <v>12</v>
      </c>
      <c r="H303" s="142">
        <v>57201000</v>
      </c>
      <c r="I303" s="142" t="str">
        <f>VLOOKUP(A303,СПРАВОЧНИК!B:D,2,0)</f>
        <v>КОРЕЯ</v>
      </c>
      <c r="J303" s="142" t="str">
        <f>VLOOKUP(A303,СПРАВОЧНИК!B:D,3,0)</f>
        <v>ИНОМАРКИ</v>
      </c>
    </row>
    <row r="304" spans="1:10" x14ac:dyDescent="0.2">
      <c r="A304" s="141" t="s">
        <v>280</v>
      </c>
      <c r="B304" s="141" t="s">
        <v>281</v>
      </c>
      <c r="C304" s="141" t="s">
        <v>1288</v>
      </c>
      <c r="D304" s="142">
        <v>1992800</v>
      </c>
      <c r="E304" s="142">
        <v>19</v>
      </c>
      <c r="F304" s="142">
        <v>37863200</v>
      </c>
      <c r="G304" s="142">
        <v>144</v>
      </c>
      <c r="H304" s="142">
        <v>262711600</v>
      </c>
      <c r="I304" s="142" t="str">
        <f>VLOOKUP(A304,СПРАВОЧНИК!B:D,2,0)</f>
        <v>КОРЕЯ</v>
      </c>
      <c r="J304" s="142" t="str">
        <f>VLOOKUP(A304,СПРАВОЧНИК!B:D,3,0)</f>
        <v>ИНОМАРКИ</v>
      </c>
    </row>
    <row r="305" spans="1:10" x14ac:dyDescent="0.2">
      <c r="A305" s="141" t="s">
        <v>280</v>
      </c>
      <c r="B305" s="141" t="s">
        <v>282</v>
      </c>
      <c r="C305" s="141" t="s">
        <v>1244</v>
      </c>
      <c r="D305" s="142">
        <v>2449000</v>
      </c>
      <c r="E305" s="142">
        <v>56</v>
      </c>
      <c r="F305" s="142">
        <v>137144000</v>
      </c>
      <c r="G305" s="142">
        <v>291</v>
      </c>
      <c r="H305" s="142">
        <v>688083000</v>
      </c>
      <c r="I305" s="142" t="str">
        <f>VLOOKUP(A305,СПРАВОЧНИК!B:D,2,0)</f>
        <v>КОРЕЯ</v>
      </c>
      <c r="J305" s="142" t="str">
        <f>VLOOKUP(A305,СПРАВОЧНИК!B:D,3,0)</f>
        <v>ИНОМАРКИ</v>
      </c>
    </row>
    <row r="306" spans="1:10" x14ac:dyDescent="0.2">
      <c r="A306" s="141" t="s">
        <v>280</v>
      </c>
      <c r="B306" s="141" t="s">
        <v>283</v>
      </c>
      <c r="C306" s="141" t="s">
        <v>1244</v>
      </c>
      <c r="D306" s="142">
        <v>0</v>
      </c>
      <c r="E306" s="143"/>
      <c r="F306" s="143"/>
      <c r="G306" s="142">
        <v>3</v>
      </c>
      <c r="H306" s="142">
        <v>6518000</v>
      </c>
      <c r="I306" s="142" t="str">
        <f>VLOOKUP(A306,СПРАВОЧНИК!B:D,2,0)</f>
        <v>КОРЕЯ</v>
      </c>
      <c r="J306" s="142" t="str">
        <f>VLOOKUP(A306,СПРАВОЧНИК!B:D,3,0)</f>
        <v>ИНОМАРКИ</v>
      </c>
    </row>
    <row r="307" spans="1:10" x14ac:dyDescent="0.2">
      <c r="A307" s="141" t="s">
        <v>280</v>
      </c>
      <c r="B307" s="141" t="s">
        <v>1092</v>
      </c>
      <c r="C307" s="141" t="s">
        <v>1249</v>
      </c>
      <c r="D307" s="142">
        <v>2650000</v>
      </c>
      <c r="E307" s="142">
        <v>4</v>
      </c>
      <c r="F307" s="142">
        <v>10600000</v>
      </c>
      <c r="G307" s="142">
        <v>4</v>
      </c>
      <c r="H307" s="142">
        <v>10600000</v>
      </c>
      <c r="I307" s="142" t="str">
        <f>VLOOKUP(A307,СПРАВОЧНИК!B:D,2,0)</f>
        <v>КОРЕЯ</v>
      </c>
      <c r="J307" s="142" t="str">
        <f>VLOOKUP(A307,СПРАВОЧНИК!B:D,3,0)</f>
        <v>ИНОМАРКИ</v>
      </c>
    </row>
    <row r="308" spans="1:10" x14ac:dyDescent="0.2">
      <c r="A308" s="141" t="s">
        <v>280</v>
      </c>
      <c r="B308" s="141" t="s">
        <v>284</v>
      </c>
      <c r="C308" s="141" t="s">
        <v>1280</v>
      </c>
      <c r="D308" s="142">
        <v>3950000</v>
      </c>
      <c r="E308" s="142">
        <v>1</v>
      </c>
      <c r="F308" s="142">
        <v>3950000</v>
      </c>
      <c r="G308" s="142">
        <v>4</v>
      </c>
      <c r="H308" s="142">
        <v>12825000</v>
      </c>
      <c r="I308" s="142" t="str">
        <f>VLOOKUP(A308,СПРАВОЧНИК!B:D,2,0)</f>
        <v>КОРЕЯ</v>
      </c>
      <c r="J308" s="142" t="str">
        <f>VLOOKUP(A308,СПРАВОЧНИК!B:D,3,0)</f>
        <v>ИНОМАРКИ</v>
      </c>
    </row>
    <row r="309" spans="1:10" x14ac:dyDescent="0.2">
      <c r="A309" s="141" t="s">
        <v>280</v>
      </c>
      <c r="B309" s="141" t="s">
        <v>285</v>
      </c>
      <c r="C309" s="141" t="s">
        <v>1249</v>
      </c>
      <c r="D309" s="142">
        <v>2168962</v>
      </c>
      <c r="E309" s="142">
        <v>111</v>
      </c>
      <c r="F309" s="142">
        <v>240754782</v>
      </c>
      <c r="G309" s="142">
        <v>705</v>
      </c>
      <c r="H309" s="142">
        <v>1492423240</v>
      </c>
      <c r="I309" s="142" t="str">
        <f>VLOOKUP(A309,СПРАВОЧНИК!B:D,2,0)</f>
        <v>КОРЕЯ</v>
      </c>
      <c r="J309" s="142" t="str">
        <f>VLOOKUP(A309,СПРАВОЧНИК!B:D,3,0)</f>
        <v>ИНОМАРКИ</v>
      </c>
    </row>
    <row r="310" spans="1:10" x14ac:dyDescent="0.2">
      <c r="A310" s="141" t="s">
        <v>280</v>
      </c>
      <c r="B310" s="141" t="s">
        <v>286</v>
      </c>
      <c r="C310" s="141" t="s">
        <v>1249</v>
      </c>
      <c r="D310" s="142">
        <v>0</v>
      </c>
      <c r="E310" s="143"/>
      <c r="F310" s="143"/>
      <c r="G310" s="142">
        <v>2</v>
      </c>
      <c r="H310" s="142">
        <v>5923814</v>
      </c>
      <c r="I310" s="142" t="str">
        <f>VLOOKUP(A310,СПРАВОЧНИК!B:D,2,0)</f>
        <v>КОРЕЯ</v>
      </c>
      <c r="J310" s="142" t="str">
        <f>VLOOKUP(A310,СПРАВОЧНИК!B:D,3,0)</f>
        <v>ИНОМАРКИ</v>
      </c>
    </row>
    <row r="311" spans="1:10" x14ac:dyDescent="0.2">
      <c r="A311" s="141" t="s">
        <v>280</v>
      </c>
      <c r="B311" s="141" t="s">
        <v>287</v>
      </c>
      <c r="C311" s="141" t="s">
        <v>1244</v>
      </c>
      <c r="D311" s="142">
        <v>3236700</v>
      </c>
      <c r="E311" s="142">
        <v>5</v>
      </c>
      <c r="F311" s="142">
        <v>16183500</v>
      </c>
      <c r="G311" s="142">
        <v>26</v>
      </c>
      <c r="H311" s="142">
        <v>82871800</v>
      </c>
      <c r="I311" s="142" t="str">
        <f>VLOOKUP(A311,СПРАВОЧНИК!B:D,2,0)</f>
        <v>КОРЕЯ</v>
      </c>
      <c r="J311" s="142" t="str">
        <f>VLOOKUP(A311,СПРАВОЧНИК!B:D,3,0)</f>
        <v>ИНОМАРКИ</v>
      </c>
    </row>
    <row r="312" spans="1:10" x14ac:dyDescent="0.2">
      <c r="A312" s="141" t="s">
        <v>280</v>
      </c>
      <c r="B312" s="141" t="s">
        <v>288</v>
      </c>
      <c r="C312" s="141" t="s">
        <v>1244</v>
      </c>
      <c r="D312" s="142">
        <v>4326903</v>
      </c>
      <c r="E312" s="142">
        <v>619</v>
      </c>
      <c r="F312" s="142">
        <v>2678352957</v>
      </c>
      <c r="G312" s="142">
        <v>3459</v>
      </c>
      <c r="H312" s="142">
        <v>13476777330</v>
      </c>
      <c r="I312" s="142" t="str">
        <f>VLOOKUP(A312,СПРАВОЧНИК!B:D,2,0)</f>
        <v>КОРЕЯ</v>
      </c>
      <c r="J312" s="142" t="str">
        <f>VLOOKUP(A312,СПРАВОЧНИК!B:D,3,0)</f>
        <v>ИНОМАРКИ</v>
      </c>
    </row>
    <row r="313" spans="1:10" x14ac:dyDescent="0.2">
      <c r="A313" s="141" t="s">
        <v>280</v>
      </c>
      <c r="B313" s="141" t="s">
        <v>289</v>
      </c>
      <c r="C313" s="141" t="s">
        <v>1246</v>
      </c>
      <c r="D313" s="142">
        <v>2902013</v>
      </c>
      <c r="E313" s="142">
        <v>155</v>
      </c>
      <c r="F313" s="142">
        <v>449812015</v>
      </c>
      <c r="G313" s="142">
        <v>973</v>
      </c>
      <c r="H313" s="142">
        <v>2715867190</v>
      </c>
      <c r="I313" s="142" t="str">
        <f>VLOOKUP(A313,СПРАВОЧНИК!B:D,2,0)</f>
        <v>КОРЕЯ</v>
      </c>
      <c r="J313" s="142" t="str">
        <f>VLOOKUP(A313,СПРАВОЧНИК!B:D,3,0)</f>
        <v>ИНОМАРКИ</v>
      </c>
    </row>
    <row r="314" spans="1:10" x14ac:dyDescent="0.2">
      <c r="A314" s="141" t="s">
        <v>280</v>
      </c>
      <c r="B314" s="141" t="s">
        <v>290</v>
      </c>
      <c r="C314" s="141" t="s">
        <v>1280</v>
      </c>
      <c r="D314" s="142">
        <v>7235000</v>
      </c>
      <c r="E314" s="142">
        <v>221</v>
      </c>
      <c r="F314" s="142">
        <v>1598935000</v>
      </c>
      <c r="G314" s="142">
        <v>1011</v>
      </c>
      <c r="H314" s="142">
        <v>5715171180</v>
      </c>
      <c r="I314" s="142" t="str">
        <f>VLOOKUP(A314,СПРАВОЧНИК!B:D,2,0)</f>
        <v>КОРЕЯ</v>
      </c>
      <c r="J314" s="142" t="str">
        <f>VLOOKUP(A314,СПРАВОЧНИК!B:D,3,0)</f>
        <v>ИНОМАРКИ</v>
      </c>
    </row>
    <row r="315" spans="1:10" x14ac:dyDescent="0.2">
      <c r="A315" s="141" t="s">
        <v>280</v>
      </c>
      <c r="B315" s="141" t="s">
        <v>1295</v>
      </c>
      <c r="C315" s="141" t="s">
        <v>1285</v>
      </c>
      <c r="D315" s="142">
        <v>2189000</v>
      </c>
      <c r="E315" s="142">
        <v>5</v>
      </c>
      <c r="F315" s="142">
        <v>10945000</v>
      </c>
      <c r="G315" s="142">
        <v>5</v>
      </c>
      <c r="H315" s="142">
        <v>10945000</v>
      </c>
      <c r="I315" s="142" t="str">
        <f>VLOOKUP(A315,СПРАВОЧНИК!B:D,2,0)</f>
        <v>КОРЕЯ</v>
      </c>
      <c r="J315" s="142" t="str">
        <f>VLOOKUP(A315,СПРАВОЧНИК!B:D,3,0)</f>
        <v>ИНОМАРКИ</v>
      </c>
    </row>
    <row r="316" spans="1:10" x14ac:dyDescent="0.2">
      <c r="A316" s="141" t="s">
        <v>280</v>
      </c>
      <c r="B316" s="141" t="s">
        <v>1296</v>
      </c>
      <c r="C316" s="141" t="s">
        <v>1249</v>
      </c>
      <c r="D316" s="142">
        <v>869900</v>
      </c>
      <c r="E316" s="142">
        <v>25</v>
      </c>
      <c r="F316" s="142">
        <v>21747500</v>
      </c>
      <c r="G316" s="142">
        <v>105</v>
      </c>
      <c r="H316" s="142">
        <v>108773500</v>
      </c>
      <c r="I316" s="142" t="str">
        <f>VLOOKUP(A316,СПРАВОЧНИК!B:D,2,0)</f>
        <v>КОРЕЯ</v>
      </c>
      <c r="J316" s="142" t="str">
        <f>VLOOKUP(A316,СПРАВОЧНИК!B:D,3,0)</f>
        <v>ИНОМАРКИ</v>
      </c>
    </row>
    <row r="317" spans="1:10" x14ac:dyDescent="0.2">
      <c r="A317" s="141" t="s">
        <v>280</v>
      </c>
      <c r="B317" s="141" t="s">
        <v>1297</v>
      </c>
      <c r="C317" s="141" t="s">
        <v>1244</v>
      </c>
      <c r="D317" s="142">
        <v>1379000</v>
      </c>
      <c r="E317" s="142">
        <v>9</v>
      </c>
      <c r="F317" s="142">
        <v>12411000</v>
      </c>
      <c r="G317" s="142">
        <v>27</v>
      </c>
      <c r="H317" s="142">
        <v>40592300</v>
      </c>
      <c r="I317" s="142" t="str">
        <f>VLOOKUP(A317,СПРАВОЧНИК!B:D,2,0)</f>
        <v>КОРЕЯ</v>
      </c>
      <c r="J317" s="142" t="str">
        <f>VLOOKUP(A317,СПРАВОЧНИК!B:D,3,0)</f>
        <v>ИНОМАРКИ</v>
      </c>
    </row>
    <row r="318" spans="1:10" x14ac:dyDescent="0.2">
      <c r="A318" s="141" t="s">
        <v>280</v>
      </c>
      <c r="B318" s="141" t="s">
        <v>1298</v>
      </c>
      <c r="C318" s="141" t="s">
        <v>1244</v>
      </c>
      <c r="D318" s="142">
        <v>5288461</v>
      </c>
      <c r="E318" s="142">
        <v>254</v>
      </c>
      <c r="F318" s="142">
        <v>1343269094</v>
      </c>
      <c r="G318" s="142">
        <v>1101</v>
      </c>
      <c r="H318" s="142">
        <v>5821794078</v>
      </c>
      <c r="I318" s="142" t="str">
        <f>VLOOKUP(A318,СПРАВОЧНИК!B:D,2,0)</f>
        <v>КОРЕЯ</v>
      </c>
      <c r="J318" s="142" t="str">
        <f>VLOOKUP(A318,СПРАВОЧНИК!B:D,3,0)</f>
        <v>ИНОМАРКИ</v>
      </c>
    </row>
    <row r="319" spans="1:10" x14ac:dyDescent="0.2">
      <c r="A319" s="141" t="s">
        <v>280</v>
      </c>
      <c r="B319" s="141" t="s">
        <v>1299</v>
      </c>
      <c r="C319" s="141" t="s">
        <v>1288</v>
      </c>
      <c r="D319" s="142">
        <v>1599000</v>
      </c>
      <c r="E319" s="142">
        <v>140</v>
      </c>
      <c r="F319" s="142">
        <v>223860000</v>
      </c>
      <c r="G319" s="142">
        <v>1465</v>
      </c>
      <c r="H319" s="142">
        <v>2338151917</v>
      </c>
      <c r="I319" s="142" t="str">
        <f>VLOOKUP(A319,СПРАВОЧНИК!B:D,2,0)</f>
        <v>КОРЕЯ</v>
      </c>
      <c r="J319" s="142" t="str">
        <f>VLOOKUP(A319,СПРАВОЧНИК!B:D,3,0)</f>
        <v>ИНОМАРКИ</v>
      </c>
    </row>
    <row r="320" spans="1:10" x14ac:dyDescent="0.2">
      <c r="A320" s="141" t="s">
        <v>280</v>
      </c>
      <c r="B320" s="141" t="s">
        <v>1300</v>
      </c>
      <c r="C320" s="141" t="s">
        <v>1244</v>
      </c>
      <c r="D320" s="142">
        <v>3020980</v>
      </c>
      <c r="E320" s="142">
        <v>925</v>
      </c>
      <c r="F320" s="142">
        <v>2794406500</v>
      </c>
      <c r="G320" s="142">
        <v>5507</v>
      </c>
      <c r="H320" s="142">
        <v>18592570847</v>
      </c>
      <c r="I320" s="142" t="str">
        <f>VLOOKUP(A320,СПРАВОЧНИК!B:D,2,0)</f>
        <v>КОРЕЯ</v>
      </c>
      <c r="J320" s="142" t="str">
        <f>VLOOKUP(A320,СПРАВОЧНИК!B:D,3,0)</f>
        <v>ИНОМАРКИ</v>
      </c>
    </row>
    <row r="321" spans="1:10" x14ac:dyDescent="0.2">
      <c r="A321" s="141" t="s">
        <v>280</v>
      </c>
      <c r="B321" s="141" t="s">
        <v>1301</v>
      </c>
      <c r="C321" s="141" t="s">
        <v>1244</v>
      </c>
      <c r="D321" s="142">
        <v>0</v>
      </c>
      <c r="E321" s="143"/>
      <c r="F321" s="143"/>
      <c r="G321" s="142">
        <v>1</v>
      </c>
      <c r="H321" s="142">
        <v>2650000</v>
      </c>
      <c r="I321" s="142" t="str">
        <f>VLOOKUP(A321,СПРАВОЧНИК!B:D,2,0)</f>
        <v>КОРЕЯ</v>
      </c>
      <c r="J321" s="142" t="str">
        <f>VLOOKUP(A321,СПРАВОЧНИК!B:D,3,0)</f>
        <v>ИНОМАРКИ</v>
      </c>
    </row>
    <row r="322" spans="1:10" x14ac:dyDescent="0.2">
      <c r="A322" s="141" t="s">
        <v>291</v>
      </c>
      <c r="B322" s="141" t="s">
        <v>292</v>
      </c>
      <c r="C322" s="141" t="s">
        <v>1246</v>
      </c>
      <c r="D322" s="142">
        <v>9415000</v>
      </c>
      <c r="E322" s="142">
        <v>1</v>
      </c>
      <c r="F322" s="142">
        <v>9415000</v>
      </c>
      <c r="G322" s="142">
        <v>4</v>
      </c>
      <c r="H322" s="142">
        <v>30720000</v>
      </c>
      <c r="I322" s="142" t="str">
        <f>VLOOKUP(A322,СПРАВОЧНИК!B:D,2,0)</f>
        <v>ЯПОНИЯ</v>
      </c>
      <c r="J322" s="142" t="str">
        <f>VLOOKUP(A322,СПРАВОЧНИК!B:D,3,0)</f>
        <v>ИНОМАРКИ</v>
      </c>
    </row>
    <row r="323" spans="1:10" x14ac:dyDescent="0.2">
      <c r="A323" s="141" t="s">
        <v>291</v>
      </c>
      <c r="B323" s="141" t="s">
        <v>672</v>
      </c>
      <c r="C323" s="141" t="s">
        <v>1246</v>
      </c>
      <c r="D323" s="142">
        <v>9360000</v>
      </c>
      <c r="E323" s="142">
        <v>1</v>
      </c>
      <c r="F323" s="142">
        <v>9360000</v>
      </c>
      <c r="G323" s="142">
        <v>2</v>
      </c>
      <c r="H323" s="142">
        <v>18115000</v>
      </c>
      <c r="I323" s="142" t="str">
        <f>VLOOKUP(A323,СПРАВОЧНИК!B:D,2,0)</f>
        <v>ЯПОНИЯ</v>
      </c>
      <c r="J323" s="142" t="str">
        <f>VLOOKUP(A323,СПРАВОЧНИК!B:D,3,0)</f>
        <v>ИНОМАРКИ</v>
      </c>
    </row>
    <row r="324" spans="1:10" x14ac:dyDescent="0.2">
      <c r="A324" s="141" t="s">
        <v>291</v>
      </c>
      <c r="B324" s="141" t="s">
        <v>1302</v>
      </c>
      <c r="C324" s="141" t="s">
        <v>1244</v>
      </c>
      <c r="D324" s="142">
        <v>4840000</v>
      </c>
      <c r="E324" s="142">
        <v>9</v>
      </c>
      <c r="F324" s="142">
        <v>43560000</v>
      </c>
      <c r="G324" s="142">
        <v>62</v>
      </c>
      <c r="H324" s="142">
        <v>300080000</v>
      </c>
      <c r="I324" s="142" t="str">
        <f>VLOOKUP(A324,СПРАВОЧНИК!B:D,2,0)</f>
        <v>ЯПОНИЯ</v>
      </c>
      <c r="J324" s="142" t="str">
        <f>VLOOKUP(A324,СПРАВОЧНИК!B:D,3,0)</f>
        <v>ИНОМАРКИ</v>
      </c>
    </row>
    <row r="325" spans="1:10" x14ac:dyDescent="0.2">
      <c r="A325" s="141" t="s">
        <v>291</v>
      </c>
      <c r="B325" s="141" t="s">
        <v>294</v>
      </c>
      <c r="C325" s="141" t="s">
        <v>1244</v>
      </c>
      <c r="D325" s="142">
        <v>9140000</v>
      </c>
      <c r="E325" s="142">
        <v>5</v>
      </c>
      <c r="F325" s="142">
        <v>45700000</v>
      </c>
      <c r="G325" s="142">
        <v>31</v>
      </c>
      <c r="H325" s="142">
        <v>238740000</v>
      </c>
      <c r="I325" s="142" t="str">
        <f>VLOOKUP(A325,СПРАВОЧНИК!B:D,2,0)</f>
        <v>ЯПОНИЯ</v>
      </c>
      <c r="J325" s="142" t="str">
        <f>VLOOKUP(A325,СПРАВОЧНИК!B:D,3,0)</f>
        <v>ИНОМАРКИ</v>
      </c>
    </row>
    <row r="326" spans="1:10" x14ac:dyDescent="0.2">
      <c r="A326" s="141" t="s">
        <v>291</v>
      </c>
      <c r="B326" s="141" t="s">
        <v>1303</v>
      </c>
      <c r="C326" s="141" t="s">
        <v>1244</v>
      </c>
      <c r="D326" s="142">
        <v>3675000</v>
      </c>
      <c r="E326" s="142">
        <v>5</v>
      </c>
      <c r="F326" s="142">
        <v>18375000</v>
      </c>
      <c r="G326" s="142">
        <v>23</v>
      </c>
      <c r="H326" s="142">
        <v>84525000</v>
      </c>
      <c r="I326" s="142" t="str">
        <f>VLOOKUP(A326,СПРАВОЧНИК!B:D,2,0)</f>
        <v>ЯПОНИЯ</v>
      </c>
      <c r="J326" s="142" t="str">
        <f>VLOOKUP(A326,СПРАВОЧНИК!B:D,3,0)</f>
        <v>ИНОМАРКИ</v>
      </c>
    </row>
    <row r="327" spans="1:10" x14ac:dyDescent="0.2">
      <c r="A327" s="141" t="s">
        <v>291</v>
      </c>
      <c r="B327" s="141" t="s">
        <v>1304</v>
      </c>
      <c r="C327" s="141" t="s">
        <v>1244</v>
      </c>
      <c r="D327" s="142">
        <v>6875000</v>
      </c>
      <c r="E327" s="142">
        <v>10</v>
      </c>
      <c r="F327" s="142">
        <v>68750000</v>
      </c>
      <c r="G327" s="142">
        <v>64</v>
      </c>
      <c r="H327" s="142">
        <v>440000000</v>
      </c>
      <c r="I327" s="142" t="str">
        <f>VLOOKUP(A327,СПРАВОЧНИК!B:D,2,0)</f>
        <v>ЯПОНИЯ</v>
      </c>
      <c r="J327" s="142" t="str">
        <f>VLOOKUP(A327,СПРАВОЧНИК!B:D,3,0)</f>
        <v>ИНОМАРКИ</v>
      </c>
    </row>
    <row r="328" spans="1:10" x14ac:dyDescent="0.2">
      <c r="A328" s="141" t="s">
        <v>297</v>
      </c>
      <c r="B328" s="141" t="s">
        <v>298</v>
      </c>
      <c r="C328" s="141" t="s">
        <v>1246</v>
      </c>
      <c r="D328" s="142">
        <v>1560000</v>
      </c>
      <c r="E328" s="142">
        <v>1</v>
      </c>
      <c r="F328" s="142">
        <v>1560000</v>
      </c>
      <c r="G328" s="142">
        <v>4</v>
      </c>
      <c r="H328" s="142">
        <v>6172800</v>
      </c>
      <c r="I328" s="142" t="str">
        <f>VLOOKUP(A328,СПРАВОЧНИК!B:D,2,0)</f>
        <v>ИРАН</v>
      </c>
      <c r="J328" s="142" t="str">
        <f>VLOOKUP(A328,СПРАВОЧНИК!B:D,3,0)</f>
        <v>ИНОМАРКИ</v>
      </c>
    </row>
    <row r="329" spans="1:10" x14ac:dyDescent="0.2">
      <c r="A329" s="141" t="s">
        <v>297</v>
      </c>
      <c r="B329" s="141" t="s">
        <v>733</v>
      </c>
      <c r="C329" s="141" t="s">
        <v>1249</v>
      </c>
      <c r="D329" s="142">
        <v>0</v>
      </c>
      <c r="E329" s="143"/>
      <c r="F329" s="143"/>
      <c r="G329" s="142">
        <v>1</v>
      </c>
      <c r="H329" s="142">
        <v>1560000</v>
      </c>
      <c r="I329" s="142" t="str">
        <f>VLOOKUP(A329,СПРАВОЧНИК!B:D,2,0)</f>
        <v>ИРАН</v>
      </c>
      <c r="J329" s="142" t="str">
        <f>VLOOKUP(A329,СПРАВОЧНИК!B:D,3,0)</f>
        <v>ИНОМАРКИ</v>
      </c>
    </row>
    <row r="330" spans="1:10" x14ac:dyDescent="0.2">
      <c r="A330" s="141" t="s">
        <v>297</v>
      </c>
      <c r="B330" s="141" t="s">
        <v>299</v>
      </c>
      <c r="C330" s="141" t="s">
        <v>1249</v>
      </c>
      <c r="D330" s="142">
        <v>1810000</v>
      </c>
      <c r="E330" s="142">
        <v>1</v>
      </c>
      <c r="F330" s="142">
        <v>1810000</v>
      </c>
      <c r="G330" s="142">
        <v>9</v>
      </c>
      <c r="H330" s="142">
        <v>15204000</v>
      </c>
      <c r="I330" s="142" t="str">
        <f>VLOOKUP(A330,СПРАВОЧНИК!B:D,2,0)</f>
        <v>ИРАН</v>
      </c>
      <c r="J330" s="142" t="str">
        <f>VLOOKUP(A330,СПРАВОЧНИК!B:D,3,0)</f>
        <v>ИНОМАРКИ</v>
      </c>
    </row>
    <row r="331" spans="1:10" x14ac:dyDescent="0.2">
      <c r="A331" s="141" t="s">
        <v>300</v>
      </c>
      <c r="B331" s="141" t="s">
        <v>301</v>
      </c>
      <c r="C331" s="141" t="s">
        <v>1244</v>
      </c>
      <c r="D331" s="142">
        <v>5549000</v>
      </c>
      <c r="E331" s="142">
        <v>7</v>
      </c>
      <c r="F331" s="142">
        <v>38843000</v>
      </c>
      <c r="G331" s="142">
        <v>20</v>
      </c>
      <c r="H331" s="142">
        <v>110980000</v>
      </c>
      <c r="I331" s="142" t="str">
        <f>VLOOKUP(A331,СПРАВОЧНИК!B:D,2,0)</f>
        <v>ЯПОНИЯ</v>
      </c>
      <c r="J331" s="142" t="str">
        <f>VLOOKUP(A331,СПРАВОЧНИК!B:D,3,0)</f>
        <v>ИНОМАРКИ</v>
      </c>
    </row>
    <row r="332" spans="1:10" x14ac:dyDescent="0.2">
      <c r="A332" s="141" t="s">
        <v>302</v>
      </c>
      <c r="B332" s="141" t="s">
        <v>304</v>
      </c>
      <c r="C332" s="141" t="s">
        <v>1280</v>
      </c>
      <c r="D332" s="142">
        <v>0</v>
      </c>
      <c r="E332" s="143"/>
      <c r="F332" s="143"/>
      <c r="G332" s="142">
        <v>378</v>
      </c>
      <c r="H332" s="142">
        <v>318171000</v>
      </c>
      <c r="I332" s="142" t="str">
        <f>VLOOKUP(A332,СПРАВОЧНИК!B:D,2,0)</f>
        <v>КИТАЙ</v>
      </c>
      <c r="J332" s="142" t="str">
        <f>VLOOKUP(A332,СПРАВОЧНИК!B:D,3,0)</f>
        <v>ИНОМАРКИ</v>
      </c>
    </row>
    <row r="333" spans="1:10" x14ac:dyDescent="0.2">
      <c r="A333" s="141" t="s">
        <v>302</v>
      </c>
      <c r="B333" s="141" t="s">
        <v>305</v>
      </c>
      <c r="C333" s="141" t="s">
        <v>1246</v>
      </c>
      <c r="D333" s="142">
        <v>2150000</v>
      </c>
      <c r="E333" s="142">
        <v>953</v>
      </c>
      <c r="F333" s="142">
        <v>2048950000</v>
      </c>
      <c r="G333" s="142">
        <v>2818</v>
      </c>
      <c r="H333" s="142">
        <v>5947644000</v>
      </c>
      <c r="I333" s="142" t="str">
        <f>VLOOKUP(A333,СПРАВОЧНИК!B:D,2,0)</f>
        <v>КИТАЙ</v>
      </c>
      <c r="J333" s="142" t="str">
        <f>VLOOKUP(A333,СПРАВОЧНИК!B:D,3,0)</f>
        <v>ИНОМАРКИ</v>
      </c>
    </row>
    <row r="334" spans="1:10" x14ac:dyDescent="0.2">
      <c r="A334" s="141" t="s">
        <v>302</v>
      </c>
      <c r="B334" s="141" t="s">
        <v>306</v>
      </c>
      <c r="C334" s="141" t="s">
        <v>1244</v>
      </c>
      <c r="D334" s="142">
        <v>2349000</v>
      </c>
      <c r="E334" s="142">
        <v>74</v>
      </c>
      <c r="F334" s="142">
        <v>173826000</v>
      </c>
      <c r="G334" s="142">
        <v>511</v>
      </c>
      <c r="H334" s="142">
        <v>1173338984</v>
      </c>
      <c r="I334" s="142" t="str">
        <f>VLOOKUP(A334,СПРАВОЧНИК!B:D,2,0)</f>
        <v>КИТАЙ</v>
      </c>
      <c r="J334" s="142" t="str">
        <f>VLOOKUP(A334,СПРАВОЧНИК!B:D,3,0)</f>
        <v>ИНОМАРКИ</v>
      </c>
    </row>
    <row r="335" spans="1:10" x14ac:dyDescent="0.2">
      <c r="A335" s="141" t="s">
        <v>302</v>
      </c>
      <c r="B335" s="141" t="s">
        <v>936</v>
      </c>
      <c r="C335" s="141" t="s">
        <v>1244</v>
      </c>
      <c r="D335" s="142">
        <v>2599000</v>
      </c>
      <c r="E335" s="142">
        <v>138</v>
      </c>
      <c r="F335" s="142">
        <v>358662000</v>
      </c>
      <c r="G335" s="142">
        <v>138</v>
      </c>
      <c r="H335" s="142">
        <v>358662000</v>
      </c>
      <c r="I335" s="142" t="str">
        <f>VLOOKUP(A335,СПРАВОЧНИК!B:D,2,0)</f>
        <v>КИТАЙ</v>
      </c>
      <c r="J335" s="142" t="str">
        <f>VLOOKUP(A335,СПРАВОЧНИК!B:D,3,0)</f>
        <v>ИНОМАРКИ</v>
      </c>
    </row>
    <row r="336" spans="1:10" x14ac:dyDescent="0.2">
      <c r="A336" s="141" t="s">
        <v>302</v>
      </c>
      <c r="B336" s="141" t="s">
        <v>307</v>
      </c>
      <c r="C336" s="141" t="s">
        <v>1244</v>
      </c>
      <c r="D336" s="142">
        <v>0</v>
      </c>
      <c r="E336" s="143"/>
      <c r="F336" s="143"/>
      <c r="G336" s="142">
        <v>7</v>
      </c>
      <c r="H336" s="142">
        <v>7706000</v>
      </c>
      <c r="I336" s="142" t="str">
        <f>VLOOKUP(A336,СПРАВОЧНИК!B:D,2,0)</f>
        <v>КИТАЙ</v>
      </c>
      <c r="J336" s="142" t="str">
        <f>VLOOKUP(A336,СПРАВОЧНИК!B:D,3,0)</f>
        <v>ИНОМАРКИ</v>
      </c>
    </row>
    <row r="337" spans="1:10" x14ac:dyDescent="0.2">
      <c r="A337" s="141" t="s">
        <v>302</v>
      </c>
      <c r="B337" s="141" t="s">
        <v>308</v>
      </c>
      <c r="C337" s="141" t="s">
        <v>1244</v>
      </c>
      <c r="D337" s="142">
        <v>2599000</v>
      </c>
      <c r="E337" s="142">
        <v>18</v>
      </c>
      <c r="F337" s="142">
        <v>46782000</v>
      </c>
      <c r="G337" s="142">
        <v>80</v>
      </c>
      <c r="H337" s="142">
        <v>207920000</v>
      </c>
      <c r="I337" s="142" t="str">
        <f>VLOOKUP(A337,СПРАВОЧНИК!B:D,2,0)</f>
        <v>КИТАЙ</v>
      </c>
      <c r="J337" s="142" t="str">
        <f>VLOOKUP(A337,СПРАВОЧНИК!B:D,3,0)</f>
        <v>ИНОМАРКИ</v>
      </c>
    </row>
    <row r="338" spans="1:10" x14ac:dyDescent="0.2">
      <c r="A338" s="141" t="s">
        <v>302</v>
      </c>
      <c r="B338" s="141" t="s">
        <v>311</v>
      </c>
      <c r="C338" s="141" t="s">
        <v>1244</v>
      </c>
      <c r="D338" s="142">
        <v>0</v>
      </c>
      <c r="E338" s="143"/>
      <c r="F338" s="143"/>
      <c r="G338" s="142">
        <v>14</v>
      </c>
      <c r="H338" s="142">
        <v>18528000</v>
      </c>
      <c r="I338" s="142" t="str">
        <f>VLOOKUP(A338,СПРАВОЧНИК!B:D,2,0)</f>
        <v>КИТАЙ</v>
      </c>
      <c r="J338" s="142" t="str">
        <f>VLOOKUP(A338,СПРАВОЧНИК!B:D,3,0)</f>
        <v>ИНОМАРКИ</v>
      </c>
    </row>
    <row r="339" spans="1:10" x14ac:dyDescent="0.2">
      <c r="A339" s="141" t="s">
        <v>313</v>
      </c>
      <c r="B339" s="141" t="s">
        <v>314</v>
      </c>
      <c r="C339" s="141" t="s">
        <v>1244</v>
      </c>
      <c r="D339" s="142">
        <v>0</v>
      </c>
      <c r="E339" s="143"/>
      <c r="F339" s="143"/>
      <c r="G339" s="142">
        <v>6</v>
      </c>
      <c r="H339" s="142">
        <v>24764000</v>
      </c>
      <c r="I339" s="142" t="str">
        <f>VLOOKUP(A339,СПРАВОЧНИК!B:D,2,0)</f>
        <v>ЕВРОПА</v>
      </c>
      <c r="J339" s="142" t="str">
        <f>VLOOKUP(A339,СПРАВОЧНИК!B:D,3,0)</f>
        <v>ИНОМАРКИ</v>
      </c>
    </row>
    <row r="340" spans="1:10" x14ac:dyDescent="0.2">
      <c r="A340" s="141" t="s">
        <v>313</v>
      </c>
      <c r="B340" s="141" t="s">
        <v>315</v>
      </c>
      <c r="C340" s="141" t="s">
        <v>1244</v>
      </c>
      <c r="D340" s="142">
        <v>4814000</v>
      </c>
      <c r="E340" s="142">
        <v>4</v>
      </c>
      <c r="F340" s="142">
        <v>19256000</v>
      </c>
      <c r="G340" s="142">
        <v>28</v>
      </c>
      <c r="H340" s="142">
        <v>138346170</v>
      </c>
      <c r="I340" s="142" t="str">
        <f>VLOOKUP(A340,СПРАВОЧНИК!B:D,2,0)</f>
        <v>ЕВРОПА</v>
      </c>
      <c r="J340" s="142" t="str">
        <f>VLOOKUP(A340,СПРАВОЧНИК!B:D,3,0)</f>
        <v>ИНОМАРКИ</v>
      </c>
    </row>
    <row r="341" spans="1:10" x14ac:dyDescent="0.2">
      <c r="A341" s="141" t="s">
        <v>313</v>
      </c>
      <c r="B341" s="141" t="s">
        <v>316</v>
      </c>
      <c r="C341" s="141" t="s">
        <v>1247</v>
      </c>
      <c r="D341" s="142">
        <v>0</v>
      </c>
      <c r="E341" s="143"/>
      <c r="F341" s="143"/>
      <c r="G341" s="142">
        <v>2</v>
      </c>
      <c r="H341" s="142">
        <v>16424000</v>
      </c>
      <c r="I341" s="142" t="str">
        <f>VLOOKUP(A341,СПРАВОЧНИК!B:D,2,0)</f>
        <v>ЕВРОПА</v>
      </c>
      <c r="J341" s="142" t="str">
        <f>VLOOKUP(A341,СПРАВОЧНИК!B:D,3,0)</f>
        <v>ИНОМАРКИ</v>
      </c>
    </row>
    <row r="342" spans="1:10" x14ac:dyDescent="0.2">
      <c r="A342" s="141" t="s">
        <v>313</v>
      </c>
      <c r="B342" s="141" t="s">
        <v>317</v>
      </c>
      <c r="C342" s="141" t="s">
        <v>1244</v>
      </c>
      <c r="D342" s="142">
        <v>7534000</v>
      </c>
      <c r="E342" s="142">
        <v>2</v>
      </c>
      <c r="F342" s="142">
        <v>15068000</v>
      </c>
      <c r="G342" s="142">
        <v>2</v>
      </c>
      <c r="H342" s="142">
        <v>15068000</v>
      </c>
      <c r="I342" s="142" t="str">
        <f>VLOOKUP(A342,СПРАВОЧНИК!B:D,2,0)</f>
        <v>ЕВРОПА</v>
      </c>
      <c r="J342" s="142" t="str">
        <f>VLOOKUP(A342,СПРАВОЧНИК!B:D,3,0)</f>
        <v>ИНОМАРКИ</v>
      </c>
    </row>
    <row r="343" spans="1:10" x14ac:dyDescent="0.2">
      <c r="A343" s="141" t="s">
        <v>313</v>
      </c>
      <c r="B343" s="141" t="s">
        <v>318</v>
      </c>
      <c r="C343" s="141" t="s">
        <v>1245</v>
      </c>
      <c r="D343" s="142">
        <v>0</v>
      </c>
      <c r="E343" s="143"/>
      <c r="F343" s="143"/>
      <c r="G343" s="142">
        <v>1</v>
      </c>
      <c r="H343" s="142">
        <v>3938000</v>
      </c>
      <c r="I343" s="142" t="str">
        <f>VLOOKUP(A343,СПРАВОЧНИК!B:D,2,0)</f>
        <v>ЕВРОПА</v>
      </c>
      <c r="J343" s="142" t="str">
        <f>VLOOKUP(A343,СПРАВОЧНИК!B:D,3,0)</f>
        <v>ИНОМАРКИ</v>
      </c>
    </row>
    <row r="344" spans="1:10" x14ac:dyDescent="0.2">
      <c r="A344" s="141" t="s">
        <v>319</v>
      </c>
      <c r="B344" s="141" t="s">
        <v>320</v>
      </c>
      <c r="C344" s="141" t="s">
        <v>1244</v>
      </c>
      <c r="D344" s="142">
        <v>0</v>
      </c>
      <c r="E344" s="143"/>
      <c r="F344" s="143"/>
      <c r="G344" s="142">
        <v>4</v>
      </c>
      <c r="H344" s="142">
        <v>13088778</v>
      </c>
      <c r="I344" s="142" t="str">
        <f>VLOOKUP(A344,СПРАВОЧНИК!B:D,2,0)</f>
        <v>США</v>
      </c>
      <c r="J344" s="142" t="str">
        <f>VLOOKUP(A344,СПРАВОЧНИК!B:D,3,0)</f>
        <v>ИНОМАРКИ</v>
      </c>
    </row>
    <row r="345" spans="1:10" x14ac:dyDescent="0.2">
      <c r="A345" s="141" t="s">
        <v>319</v>
      </c>
      <c r="B345" s="141" t="s">
        <v>321</v>
      </c>
      <c r="C345" s="141" t="s">
        <v>1244</v>
      </c>
      <c r="D345" s="142">
        <v>3220000</v>
      </c>
      <c r="E345" s="142">
        <v>7</v>
      </c>
      <c r="F345" s="142">
        <v>22540000</v>
      </c>
      <c r="G345" s="142">
        <v>13</v>
      </c>
      <c r="H345" s="142">
        <v>42050000</v>
      </c>
      <c r="I345" s="142" t="str">
        <f>VLOOKUP(A345,СПРАВОЧНИК!B:D,2,0)</f>
        <v>США</v>
      </c>
      <c r="J345" s="142" t="str">
        <f>VLOOKUP(A345,СПРАВОЧНИК!B:D,3,0)</f>
        <v>ИНОМАРКИ</v>
      </c>
    </row>
    <row r="346" spans="1:10" x14ac:dyDescent="0.2">
      <c r="A346" s="141" t="s">
        <v>319</v>
      </c>
      <c r="B346" s="141" t="s">
        <v>322</v>
      </c>
      <c r="C346" s="141" t="s">
        <v>1244</v>
      </c>
      <c r="D346" s="142">
        <v>5940000</v>
      </c>
      <c r="E346" s="142">
        <v>55</v>
      </c>
      <c r="F346" s="142">
        <v>326700000</v>
      </c>
      <c r="G346" s="142">
        <v>298</v>
      </c>
      <c r="H346" s="142">
        <v>1810549986</v>
      </c>
      <c r="I346" s="142" t="str">
        <f>VLOOKUP(A346,СПРАВОЧНИК!B:D,2,0)</f>
        <v>США</v>
      </c>
      <c r="J346" s="142" t="str">
        <f>VLOOKUP(A346,СПРАВОЧНИК!B:D,3,0)</f>
        <v>ИНОМАРКИ</v>
      </c>
    </row>
    <row r="347" spans="1:10" x14ac:dyDescent="0.2">
      <c r="A347" s="141" t="s">
        <v>319</v>
      </c>
      <c r="B347" s="141" t="s">
        <v>323</v>
      </c>
      <c r="C347" s="141" t="s">
        <v>1244</v>
      </c>
      <c r="D347" s="142">
        <v>0</v>
      </c>
      <c r="E347" s="143"/>
      <c r="F347" s="143"/>
      <c r="G347" s="142">
        <v>2</v>
      </c>
      <c r="H347" s="142">
        <v>4400500</v>
      </c>
      <c r="I347" s="142" t="str">
        <f>VLOOKUP(A347,СПРАВОЧНИК!B:D,2,0)</f>
        <v>США</v>
      </c>
      <c r="J347" s="142" t="str">
        <f>VLOOKUP(A347,СПРАВОЧНИК!B:D,3,0)</f>
        <v>ИНОМАРКИ</v>
      </c>
    </row>
    <row r="348" spans="1:10" x14ac:dyDescent="0.2">
      <c r="A348" s="141" t="s">
        <v>319</v>
      </c>
      <c r="B348" s="141" t="s">
        <v>324</v>
      </c>
      <c r="C348" s="141" t="s">
        <v>1244</v>
      </c>
      <c r="D348" s="142">
        <v>12940000</v>
      </c>
      <c r="E348" s="142">
        <v>1</v>
      </c>
      <c r="F348" s="142">
        <v>12940000</v>
      </c>
      <c r="G348" s="142">
        <v>16</v>
      </c>
      <c r="H348" s="142">
        <v>172070000</v>
      </c>
      <c r="I348" s="142" t="str">
        <f>VLOOKUP(A348,СПРАВОЧНИК!B:D,2,0)</f>
        <v>США</v>
      </c>
      <c r="J348" s="142" t="str">
        <f>VLOOKUP(A348,СПРАВОЧНИК!B:D,3,0)</f>
        <v>ИНОМАРКИ</v>
      </c>
    </row>
    <row r="349" spans="1:10" x14ac:dyDescent="0.2">
      <c r="A349" s="141" t="s">
        <v>319</v>
      </c>
      <c r="B349" s="141" t="s">
        <v>325</v>
      </c>
      <c r="C349" s="141" t="s">
        <v>1244</v>
      </c>
      <c r="D349" s="142">
        <v>4786296</v>
      </c>
      <c r="E349" s="142">
        <v>43</v>
      </c>
      <c r="F349" s="142">
        <v>205810728</v>
      </c>
      <c r="G349" s="142">
        <v>231</v>
      </c>
      <c r="H349" s="142">
        <v>1088265533</v>
      </c>
      <c r="I349" s="142" t="str">
        <f>VLOOKUP(A349,СПРАВОЧНИК!B:D,2,0)</f>
        <v>США</v>
      </c>
      <c r="J349" s="142" t="str">
        <f>VLOOKUP(A349,СПРАВОЧНИК!B:D,3,0)</f>
        <v>ИНОМАРКИ</v>
      </c>
    </row>
    <row r="350" spans="1:10" x14ac:dyDescent="0.2">
      <c r="A350" s="141" t="s">
        <v>615</v>
      </c>
      <c r="B350" s="141" t="s">
        <v>1012</v>
      </c>
      <c r="C350" s="141" t="s">
        <v>1249</v>
      </c>
      <c r="D350" s="142">
        <v>2091000</v>
      </c>
      <c r="E350" s="142">
        <v>143</v>
      </c>
      <c r="F350" s="142">
        <v>299013000</v>
      </c>
      <c r="G350" s="142">
        <v>215</v>
      </c>
      <c r="H350" s="142">
        <v>425013000</v>
      </c>
      <c r="I350" s="142" t="str">
        <f>VLOOKUP(A350,СПРАВОЧНИК!B:D,2,0)</f>
        <v>КИТАЙ</v>
      </c>
      <c r="J350" s="142" t="str">
        <f>VLOOKUP(A350,СПРАВОЧНИК!B:D,3,0)</f>
        <v>ИНОМАРКИ</v>
      </c>
    </row>
    <row r="351" spans="1:10" x14ac:dyDescent="0.2">
      <c r="A351" s="141" t="s">
        <v>615</v>
      </c>
      <c r="B351" s="141" t="s">
        <v>1013</v>
      </c>
      <c r="C351" s="141" t="s">
        <v>1244</v>
      </c>
      <c r="D351" s="142">
        <v>2699000</v>
      </c>
      <c r="E351" s="142">
        <v>34</v>
      </c>
      <c r="F351" s="142">
        <v>91766000</v>
      </c>
      <c r="G351" s="142">
        <v>71</v>
      </c>
      <c r="H351" s="142">
        <v>166136000</v>
      </c>
      <c r="I351" s="142" t="str">
        <f>VLOOKUP(A351,СПРАВОЧНИК!B:D,2,0)</f>
        <v>КИТАЙ</v>
      </c>
      <c r="J351" s="142" t="str">
        <f>VLOOKUP(A351,СПРАВОЧНИК!B:D,3,0)</f>
        <v>ИНОМАРКИ</v>
      </c>
    </row>
    <row r="352" spans="1:10" x14ac:dyDescent="0.2">
      <c r="A352" s="141" t="s">
        <v>615</v>
      </c>
      <c r="B352" s="141" t="s">
        <v>1014</v>
      </c>
      <c r="C352" s="141" t="s">
        <v>1244</v>
      </c>
      <c r="D352" s="142">
        <v>2833000</v>
      </c>
      <c r="E352" s="142">
        <v>41</v>
      </c>
      <c r="F352" s="142">
        <v>116153000</v>
      </c>
      <c r="G352" s="142">
        <v>70</v>
      </c>
      <c r="H352" s="142">
        <v>182824000</v>
      </c>
      <c r="I352" s="142" t="str">
        <f>VLOOKUP(A352,СПРАВОЧНИК!B:D,2,0)</f>
        <v>КИТАЙ</v>
      </c>
      <c r="J352" s="142" t="str">
        <f>VLOOKUP(A352,СПРАВОЧНИК!B:D,3,0)</f>
        <v>ИНОМАРКИ</v>
      </c>
    </row>
    <row r="353" spans="1:10" x14ac:dyDescent="0.2">
      <c r="A353" s="141" t="s">
        <v>326</v>
      </c>
      <c r="B353" s="141" t="s">
        <v>327</v>
      </c>
      <c r="C353" s="141" t="s">
        <v>1246</v>
      </c>
      <c r="D353" s="142">
        <v>0</v>
      </c>
      <c r="E353" s="143"/>
      <c r="F353" s="143"/>
      <c r="G353" s="142">
        <v>2</v>
      </c>
      <c r="H353" s="142">
        <v>5380000</v>
      </c>
      <c r="I353" s="142" t="str">
        <f>VLOOKUP(A353,СПРАВОЧНИК!B:D,2,0)</f>
        <v>КИТАЙ</v>
      </c>
      <c r="J353" s="142" t="str">
        <f>VLOOKUP(A353,СПРАВОЧНИК!B:D,3,0)</f>
        <v>ИНОМАРКИ</v>
      </c>
    </row>
    <row r="354" spans="1:10" x14ac:dyDescent="0.2">
      <c r="A354" s="141" t="s">
        <v>328</v>
      </c>
      <c r="B354" s="141" t="s">
        <v>329</v>
      </c>
      <c r="C354" s="141" t="s">
        <v>1249</v>
      </c>
      <c r="D354" s="142">
        <v>2035000</v>
      </c>
      <c r="E354" s="142">
        <v>852</v>
      </c>
      <c r="F354" s="142">
        <v>1733820000</v>
      </c>
      <c r="G354" s="142">
        <v>1651</v>
      </c>
      <c r="H354" s="142">
        <v>3299061000</v>
      </c>
      <c r="I354" s="142" t="str">
        <f>VLOOKUP(A354,СПРАВОЧНИК!B:D,2,0)</f>
        <v>КИТАЙ</v>
      </c>
      <c r="J354" s="142" t="str">
        <f>VLOOKUP(A354,СПРАВОЧНИК!B:D,3,0)</f>
        <v>ИНОМАРКИ</v>
      </c>
    </row>
    <row r="355" spans="1:10" x14ac:dyDescent="0.2">
      <c r="A355" s="141" t="s">
        <v>328</v>
      </c>
      <c r="B355" s="141" t="s">
        <v>330</v>
      </c>
      <c r="C355" s="141" t="s">
        <v>1244</v>
      </c>
      <c r="D355" s="142">
        <v>0</v>
      </c>
      <c r="E355" s="143"/>
      <c r="F355" s="143"/>
      <c r="G355" s="142">
        <v>2</v>
      </c>
      <c r="H355" s="142">
        <v>4565000</v>
      </c>
      <c r="I355" s="142" t="str">
        <f>VLOOKUP(A355,СПРАВОЧНИК!B:D,2,0)</f>
        <v>КИТАЙ</v>
      </c>
      <c r="J355" s="142" t="str">
        <f>VLOOKUP(A355,СПРАВОЧНИК!B:D,3,0)</f>
        <v>ИНОМАРКИ</v>
      </c>
    </row>
    <row r="356" spans="1:10" x14ac:dyDescent="0.2">
      <c r="A356" s="141" t="s">
        <v>331</v>
      </c>
      <c r="B356" s="141" t="s">
        <v>1305</v>
      </c>
      <c r="C356" s="141" t="s">
        <v>1280</v>
      </c>
      <c r="D356" s="142">
        <v>0</v>
      </c>
      <c r="E356" s="143"/>
      <c r="F356" s="143"/>
      <c r="G356" s="142">
        <v>1</v>
      </c>
      <c r="H356" s="142">
        <v>3670000</v>
      </c>
      <c r="I356" s="142" t="str">
        <f>VLOOKUP(A356,СПРАВОЧНИК!B:D,2,0)</f>
        <v>КОРЕЯ</v>
      </c>
      <c r="J356" s="142" t="str">
        <f>VLOOKUP(A356,СПРАВОЧНИК!B:D,3,0)</f>
        <v>ИНОМАРКИ</v>
      </c>
    </row>
    <row r="357" spans="1:10" x14ac:dyDescent="0.2">
      <c r="A357" s="141" t="s">
        <v>331</v>
      </c>
      <c r="B357" s="141" t="s">
        <v>1306</v>
      </c>
      <c r="C357" s="141" t="s">
        <v>1280</v>
      </c>
      <c r="D357" s="142">
        <v>4199383</v>
      </c>
      <c r="E357" s="142">
        <v>239</v>
      </c>
      <c r="F357" s="142">
        <v>1003652537</v>
      </c>
      <c r="G357" s="142">
        <v>969</v>
      </c>
      <c r="H357" s="142">
        <v>4100631897</v>
      </c>
      <c r="I357" s="142" t="str">
        <f>VLOOKUP(A357,СПРАВОЧНИК!B:D,2,0)</f>
        <v>КОРЕЯ</v>
      </c>
      <c r="J357" s="142" t="str">
        <f>VLOOKUP(A357,СПРАВОЧНИК!B:D,3,0)</f>
        <v>ИНОМАРКИ</v>
      </c>
    </row>
    <row r="358" spans="1:10" x14ac:dyDescent="0.2">
      <c r="A358" s="141" t="s">
        <v>331</v>
      </c>
      <c r="B358" s="141" t="s">
        <v>1307</v>
      </c>
      <c r="C358" s="141" t="s">
        <v>1249</v>
      </c>
      <c r="D358" s="142">
        <v>2283923</v>
      </c>
      <c r="E358" s="142">
        <v>225</v>
      </c>
      <c r="F358" s="142">
        <v>513882675</v>
      </c>
      <c r="G358" s="142">
        <v>1531</v>
      </c>
      <c r="H358" s="142">
        <v>3527061309</v>
      </c>
      <c r="I358" s="142" t="str">
        <f>VLOOKUP(A358,СПРАВОЧНИК!B:D,2,0)</f>
        <v>КОРЕЯ</v>
      </c>
      <c r="J358" s="142" t="str">
        <f>VLOOKUP(A358,СПРАВОЧНИК!B:D,3,0)</f>
        <v>ИНОМАРКИ</v>
      </c>
    </row>
    <row r="359" spans="1:10" x14ac:dyDescent="0.2">
      <c r="A359" s="141" t="s">
        <v>331</v>
      </c>
      <c r="B359" s="141" t="s">
        <v>1308</v>
      </c>
      <c r="C359" s="141" t="s">
        <v>1249</v>
      </c>
      <c r="D359" s="142">
        <v>2183521</v>
      </c>
      <c r="E359" s="142">
        <v>117</v>
      </c>
      <c r="F359" s="142">
        <v>255471957</v>
      </c>
      <c r="G359" s="142">
        <v>1417</v>
      </c>
      <c r="H359" s="142">
        <v>3101543583</v>
      </c>
      <c r="I359" s="142" t="str">
        <f>VLOOKUP(A359,СПРАВОЧНИК!B:D,2,0)</f>
        <v>КОРЕЯ</v>
      </c>
      <c r="J359" s="142" t="str">
        <f>VLOOKUP(A359,СПРАВОЧНИК!B:D,3,0)</f>
        <v>ИНОМАРКИ</v>
      </c>
    </row>
    <row r="360" spans="1:10" x14ac:dyDescent="0.2">
      <c r="A360" s="141" t="s">
        <v>331</v>
      </c>
      <c r="B360" s="141" t="s">
        <v>1309</v>
      </c>
      <c r="C360" s="141" t="s">
        <v>1249</v>
      </c>
      <c r="D360" s="142">
        <v>2514000</v>
      </c>
      <c r="E360" s="142">
        <v>13</v>
      </c>
      <c r="F360" s="142">
        <v>32682000</v>
      </c>
      <c r="G360" s="142">
        <v>31</v>
      </c>
      <c r="H360" s="142">
        <v>76301000</v>
      </c>
      <c r="I360" s="142" t="str">
        <f>VLOOKUP(A360,СПРАВОЧНИК!B:D,2,0)</f>
        <v>КОРЕЯ</v>
      </c>
      <c r="J360" s="142" t="str">
        <f>VLOOKUP(A360,СПРАВОЧНИК!B:D,3,0)</f>
        <v>ИНОМАРКИ</v>
      </c>
    </row>
    <row r="361" spans="1:10" x14ac:dyDescent="0.2">
      <c r="A361" s="141" t="s">
        <v>331</v>
      </c>
      <c r="B361" s="141" t="s">
        <v>332</v>
      </c>
      <c r="C361" s="141" t="s">
        <v>1244</v>
      </c>
      <c r="D361" s="142">
        <v>0</v>
      </c>
      <c r="E361" s="143"/>
      <c r="F361" s="143"/>
      <c r="G361" s="142">
        <v>4</v>
      </c>
      <c r="H361" s="142">
        <v>22530000</v>
      </c>
      <c r="I361" s="142" t="str">
        <f>VLOOKUP(A361,СПРАВОЧНИК!B:D,2,0)</f>
        <v>КОРЕЯ</v>
      </c>
      <c r="J361" s="142" t="str">
        <f>VLOOKUP(A361,СПРАВОЧНИК!B:D,3,0)</f>
        <v>ИНОМАРКИ</v>
      </c>
    </row>
    <row r="362" spans="1:10" x14ac:dyDescent="0.2">
      <c r="A362" s="141" t="s">
        <v>331</v>
      </c>
      <c r="B362" s="141" t="s">
        <v>333</v>
      </c>
      <c r="C362" s="141" t="s">
        <v>1249</v>
      </c>
      <c r="D362" s="142">
        <v>2600000</v>
      </c>
      <c r="E362" s="142">
        <v>23</v>
      </c>
      <c r="F362" s="142">
        <v>59800000</v>
      </c>
      <c r="G362" s="142">
        <v>51</v>
      </c>
      <c r="H362" s="142">
        <v>120420000</v>
      </c>
      <c r="I362" s="142" t="str">
        <f>VLOOKUP(A362,СПРАВОЧНИК!B:D,2,0)</f>
        <v>КОРЕЯ</v>
      </c>
      <c r="J362" s="142" t="str">
        <f>VLOOKUP(A362,СПРАВОЧНИК!B:D,3,0)</f>
        <v>ИНОМАРКИ</v>
      </c>
    </row>
    <row r="363" spans="1:10" x14ac:dyDescent="0.2">
      <c r="A363" s="141" t="s">
        <v>331</v>
      </c>
      <c r="B363" s="141" t="s">
        <v>334</v>
      </c>
      <c r="C363" s="141" t="s">
        <v>1246</v>
      </c>
      <c r="D363" s="142">
        <v>2897669</v>
      </c>
      <c r="E363" s="142">
        <v>250</v>
      </c>
      <c r="F363" s="142">
        <v>724417250</v>
      </c>
      <c r="G363" s="142">
        <v>1641</v>
      </c>
      <c r="H363" s="142">
        <v>4660328667</v>
      </c>
      <c r="I363" s="142" t="str">
        <f>VLOOKUP(A363,СПРАВОЧНИК!B:D,2,0)</f>
        <v>КОРЕЯ</v>
      </c>
      <c r="J363" s="142" t="str">
        <f>VLOOKUP(A363,СПРАВОЧНИК!B:D,3,0)</f>
        <v>ИНОМАРКИ</v>
      </c>
    </row>
    <row r="364" spans="1:10" x14ac:dyDescent="0.2">
      <c r="A364" s="141" t="s">
        <v>331</v>
      </c>
      <c r="B364" s="141" t="s">
        <v>335</v>
      </c>
      <c r="C364" s="141" t="s">
        <v>1245</v>
      </c>
      <c r="D364" s="142">
        <v>0</v>
      </c>
      <c r="E364" s="143"/>
      <c r="F364" s="143"/>
      <c r="G364" s="142">
        <v>1</v>
      </c>
      <c r="H364" s="142">
        <v>3103700</v>
      </c>
      <c r="I364" s="142" t="str">
        <f>VLOOKUP(A364,СПРАВОЧНИК!B:D,2,0)</f>
        <v>КОРЕЯ</v>
      </c>
      <c r="J364" s="142" t="str">
        <f>VLOOKUP(A364,СПРАВОЧНИК!B:D,3,0)</f>
        <v>ИНОМАРКИ</v>
      </c>
    </row>
    <row r="365" spans="1:10" x14ac:dyDescent="0.2">
      <c r="A365" s="141" t="s">
        <v>331</v>
      </c>
      <c r="B365" s="141" t="s">
        <v>336</v>
      </c>
      <c r="C365" s="141" t="s">
        <v>1245</v>
      </c>
      <c r="D365" s="142">
        <v>4458000</v>
      </c>
      <c r="E365" s="142">
        <v>11</v>
      </c>
      <c r="F365" s="142">
        <v>49038000</v>
      </c>
      <c r="G365" s="142">
        <v>50</v>
      </c>
      <c r="H365" s="142">
        <v>202860000</v>
      </c>
      <c r="I365" s="142" t="str">
        <f>VLOOKUP(A365,СПРАВОЧНИК!B:D,2,0)</f>
        <v>КОРЕЯ</v>
      </c>
      <c r="J365" s="142" t="str">
        <f>VLOOKUP(A365,СПРАВОЧНИК!B:D,3,0)</f>
        <v>ИНОМАРКИ</v>
      </c>
    </row>
    <row r="366" spans="1:10" x14ac:dyDescent="0.2">
      <c r="A366" s="141" t="s">
        <v>331</v>
      </c>
      <c r="B366" s="141" t="s">
        <v>337</v>
      </c>
      <c r="C366" s="141" t="s">
        <v>1247</v>
      </c>
      <c r="D366" s="142">
        <v>7374900</v>
      </c>
      <c r="E366" s="142">
        <v>7</v>
      </c>
      <c r="F366" s="142">
        <v>51624300</v>
      </c>
      <c r="G366" s="142">
        <v>57</v>
      </c>
      <c r="H366" s="142">
        <v>420369300</v>
      </c>
      <c r="I366" s="142" t="str">
        <f>VLOOKUP(A366,СПРАВОЧНИК!B:D,2,0)</f>
        <v>КОРЕЯ</v>
      </c>
      <c r="J366" s="142" t="str">
        <f>VLOOKUP(A366,СПРАВОЧНИК!B:D,3,0)</f>
        <v>ИНОМАРКИ</v>
      </c>
    </row>
    <row r="367" spans="1:10" x14ac:dyDescent="0.2">
      <c r="A367" s="141" t="s">
        <v>331</v>
      </c>
      <c r="B367" s="141" t="s">
        <v>338</v>
      </c>
      <c r="C367" s="141" t="s">
        <v>1247</v>
      </c>
      <c r="D367" s="142">
        <v>0</v>
      </c>
      <c r="E367" s="143"/>
      <c r="F367" s="143"/>
      <c r="G367" s="142">
        <v>2</v>
      </c>
      <c r="H367" s="142">
        <v>10329800</v>
      </c>
      <c r="I367" s="142" t="str">
        <f>VLOOKUP(A367,СПРАВОЧНИК!B:D,2,0)</f>
        <v>КОРЕЯ</v>
      </c>
      <c r="J367" s="142" t="str">
        <f>VLOOKUP(A367,СПРАВОЧНИК!B:D,3,0)</f>
        <v>ИНОМАРКИ</v>
      </c>
    </row>
    <row r="368" spans="1:10" x14ac:dyDescent="0.2">
      <c r="A368" s="141" t="s">
        <v>331</v>
      </c>
      <c r="B368" s="141" t="s">
        <v>339</v>
      </c>
      <c r="C368" s="141" t="s">
        <v>1244</v>
      </c>
      <c r="D368" s="142">
        <v>2862000</v>
      </c>
      <c r="E368" s="142">
        <v>27</v>
      </c>
      <c r="F368" s="142">
        <v>77274000</v>
      </c>
      <c r="G368" s="142">
        <v>50</v>
      </c>
      <c r="H368" s="142">
        <v>143982000</v>
      </c>
      <c r="I368" s="142" t="str">
        <f>VLOOKUP(A368,СПРАВОЧНИК!B:D,2,0)</f>
        <v>КОРЕЯ</v>
      </c>
      <c r="J368" s="142" t="str">
        <f>VLOOKUP(A368,СПРАВОЧНИК!B:D,3,0)</f>
        <v>ИНОМАРКИ</v>
      </c>
    </row>
    <row r="369" spans="1:10" x14ac:dyDescent="0.2">
      <c r="A369" s="141" t="s">
        <v>331</v>
      </c>
      <c r="B369" s="141" t="s">
        <v>693</v>
      </c>
      <c r="C369" s="141" t="s">
        <v>1285</v>
      </c>
      <c r="D369" s="142">
        <v>1889000</v>
      </c>
      <c r="E369" s="142">
        <v>3</v>
      </c>
      <c r="F369" s="142">
        <v>5667000</v>
      </c>
      <c r="G369" s="142">
        <v>4</v>
      </c>
      <c r="H369" s="142">
        <v>7546000</v>
      </c>
      <c r="I369" s="142" t="str">
        <f>VLOOKUP(A369,СПРАВОЧНИК!B:D,2,0)</f>
        <v>КОРЕЯ</v>
      </c>
      <c r="J369" s="142" t="str">
        <f>VLOOKUP(A369,СПРАВОЧНИК!B:D,3,0)</f>
        <v>ИНОМАРКИ</v>
      </c>
    </row>
    <row r="370" spans="1:10" x14ac:dyDescent="0.2">
      <c r="A370" s="141" t="s">
        <v>331</v>
      </c>
      <c r="B370" s="141" t="s">
        <v>340</v>
      </c>
      <c r="C370" s="141" t="s">
        <v>1244</v>
      </c>
      <c r="D370" s="142">
        <v>6450000</v>
      </c>
      <c r="E370" s="142">
        <v>7</v>
      </c>
      <c r="F370" s="142">
        <v>45150000</v>
      </c>
      <c r="G370" s="142">
        <v>22</v>
      </c>
      <c r="H370" s="142">
        <v>139690000</v>
      </c>
      <c r="I370" s="142" t="str">
        <f>VLOOKUP(A370,СПРАВОЧНИК!B:D,2,0)</f>
        <v>КОРЕЯ</v>
      </c>
      <c r="J370" s="142" t="str">
        <f>VLOOKUP(A370,СПРАВОЧНИК!B:D,3,0)</f>
        <v>ИНОМАРКИ</v>
      </c>
    </row>
    <row r="371" spans="1:10" x14ac:dyDescent="0.2">
      <c r="A371" s="141" t="s">
        <v>331</v>
      </c>
      <c r="B371" s="141" t="s">
        <v>1093</v>
      </c>
      <c r="C371" s="141" t="s">
        <v>1282</v>
      </c>
      <c r="D371" s="142">
        <v>1555000</v>
      </c>
      <c r="E371" s="142">
        <v>2</v>
      </c>
      <c r="F371" s="142">
        <v>3110000</v>
      </c>
      <c r="G371" s="142">
        <v>2</v>
      </c>
      <c r="H371" s="142">
        <v>3110000</v>
      </c>
      <c r="I371" s="142" t="str">
        <f>VLOOKUP(A371,СПРАВОЧНИК!B:D,2,0)</f>
        <v>КОРЕЯ</v>
      </c>
      <c r="J371" s="142" t="str">
        <f>VLOOKUP(A371,СПРАВОЧНИК!B:D,3,0)</f>
        <v>ИНОМАРКИ</v>
      </c>
    </row>
    <row r="372" spans="1:10" x14ac:dyDescent="0.2">
      <c r="A372" s="141" t="s">
        <v>331</v>
      </c>
      <c r="B372" s="141" t="s">
        <v>1310</v>
      </c>
      <c r="C372" s="141" t="s">
        <v>1244</v>
      </c>
      <c r="D372" s="142">
        <v>5829900</v>
      </c>
      <c r="E372" s="142">
        <v>191</v>
      </c>
      <c r="F372" s="142">
        <v>1113510900</v>
      </c>
      <c r="G372" s="142">
        <v>770</v>
      </c>
      <c r="H372" s="142">
        <v>4489023000</v>
      </c>
      <c r="I372" s="142" t="str">
        <f>VLOOKUP(A372,СПРАВОЧНИК!B:D,2,0)</f>
        <v>КОРЕЯ</v>
      </c>
      <c r="J372" s="142" t="str">
        <f>VLOOKUP(A372,СПРАВОЧНИК!B:D,3,0)</f>
        <v>ИНОМАРКИ</v>
      </c>
    </row>
    <row r="373" spans="1:10" x14ac:dyDescent="0.2">
      <c r="A373" s="141" t="s">
        <v>331</v>
      </c>
      <c r="B373" s="141" t="s">
        <v>1311</v>
      </c>
      <c r="C373" s="141" t="s">
        <v>1244</v>
      </c>
      <c r="D373" s="142">
        <v>3885000</v>
      </c>
      <c r="E373" s="142">
        <v>1</v>
      </c>
      <c r="F373" s="142">
        <v>3885000</v>
      </c>
      <c r="G373" s="142">
        <v>1</v>
      </c>
      <c r="H373" s="142">
        <v>3885000</v>
      </c>
      <c r="I373" s="142" t="str">
        <f>VLOOKUP(A373,СПРАВОЧНИК!B:D,2,0)</f>
        <v>КОРЕЯ</v>
      </c>
      <c r="J373" s="142" t="str">
        <f>VLOOKUP(A373,СПРАВОЧНИК!B:D,3,0)</f>
        <v>ИНОМАРКИ</v>
      </c>
    </row>
    <row r="374" spans="1:10" x14ac:dyDescent="0.2">
      <c r="A374" s="141" t="s">
        <v>331</v>
      </c>
      <c r="B374" s="141" t="s">
        <v>1312</v>
      </c>
      <c r="C374" s="141" t="s">
        <v>1282</v>
      </c>
      <c r="D374" s="142">
        <v>1409900</v>
      </c>
      <c r="E374" s="142">
        <v>79</v>
      </c>
      <c r="F374" s="142">
        <v>111382100</v>
      </c>
      <c r="G374" s="142">
        <v>588</v>
      </c>
      <c r="H374" s="142">
        <v>828331200</v>
      </c>
      <c r="I374" s="142" t="str">
        <f>VLOOKUP(A374,СПРАВОЧНИК!B:D,2,0)</f>
        <v>КОРЕЯ</v>
      </c>
      <c r="J374" s="142" t="str">
        <f>VLOOKUP(A374,СПРАВОЧНИК!B:D,3,0)</f>
        <v>ИНОМАРКИ</v>
      </c>
    </row>
    <row r="375" spans="1:10" x14ac:dyDescent="0.2">
      <c r="A375" s="141" t="s">
        <v>331</v>
      </c>
      <c r="B375" s="141" t="s">
        <v>1313</v>
      </c>
      <c r="C375" s="141" t="s">
        <v>1280</v>
      </c>
      <c r="D375" s="142">
        <v>0</v>
      </c>
      <c r="E375" s="143"/>
      <c r="F375" s="143"/>
      <c r="G375" s="142">
        <v>1</v>
      </c>
      <c r="H375" s="142">
        <v>1925867</v>
      </c>
      <c r="I375" s="142" t="str">
        <f>VLOOKUP(A375,СПРАВОЧНИК!B:D,2,0)</f>
        <v>КОРЕЯ</v>
      </c>
      <c r="J375" s="142" t="str">
        <f>VLOOKUP(A375,СПРАВОЧНИК!B:D,3,0)</f>
        <v>ИНОМАРКИ</v>
      </c>
    </row>
    <row r="376" spans="1:10" x14ac:dyDescent="0.2">
      <c r="A376" s="141" t="s">
        <v>331</v>
      </c>
      <c r="B376" s="141" t="s">
        <v>1314</v>
      </c>
      <c r="C376" s="141" t="s">
        <v>1288</v>
      </c>
      <c r="D376" s="142">
        <v>1613477</v>
      </c>
      <c r="E376" s="142">
        <v>137</v>
      </c>
      <c r="F376" s="142">
        <v>221046349</v>
      </c>
      <c r="G376" s="142">
        <v>1437</v>
      </c>
      <c r="H376" s="142">
        <v>2279843177</v>
      </c>
      <c r="I376" s="142" t="str">
        <f>VLOOKUP(A376,СПРАВОЧНИК!B:D,2,0)</f>
        <v>КОРЕЯ</v>
      </c>
      <c r="J376" s="142" t="str">
        <f>VLOOKUP(A376,СПРАВОЧНИК!B:D,3,0)</f>
        <v>ИНОМАРКИ</v>
      </c>
    </row>
    <row r="377" spans="1:10" x14ac:dyDescent="0.2">
      <c r="A377" s="141" t="s">
        <v>331</v>
      </c>
      <c r="B377" s="141" t="s">
        <v>1315</v>
      </c>
      <c r="C377" s="141" t="s">
        <v>1244</v>
      </c>
      <c r="D377" s="142">
        <v>2200276</v>
      </c>
      <c r="E377" s="142">
        <v>130</v>
      </c>
      <c r="F377" s="142">
        <v>286035880</v>
      </c>
      <c r="G377" s="142">
        <v>1429</v>
      </c>
      <c r="H377" s="142">
        <v>3118453124</v>
      </c>
      <c r="I377" s="142" t="str">
        <f>VLOOKUP(A377,СПРАВОЧНИК!B:D,2,0)</f>
        <v>КОРЕЯ</v>
      </c>
      <c r="J377" s="142" t="str">
        <f>VLOOKUP(A377,СПРАВОЧНИК!B:D,3,0)</f>
        <v>ИНОМАРКИ</v>
      </c>
    </row>
    <row r="378" spans="1:10" x14ac:dyDescent="0.2">
      <c r="A378" s="141" t="s">
        <v>331</v>
      </c>
      <c r="B378" s="141" t="s">
        <v>1316</v>
      </c>
      <c r="C378" s="141" t="s">
        <v>1244</v>
      </c>
      <c r="D378" s="142">
        <v>3964089</v>
      </c>
      <c r="E378" s="142">
        <v>396</v>
      </c>
      <c r="F378" s="142">
        <v>1569779244</v>
      </c>
      <c r="G378" s="142">
        <v>2391</v>
      </c>
      <c r="H378" s="142">
        <v>9427128183</v>
      </c>
      <c r="I378" s="142" t="str">
        <f>VLOOKUP(A378,СПРАВОЧНИК!B:D,2,0)</f>
        <v>КОРЕЯ</v>
      </c>
      <c r="J378" s="142" t="str">
        <f>VLOOKUP(A378,СПРАВОЧНИК!B:D,3,0)</f>
        <v>ИНОМАРКИ</v>
      </c>
    </row>
    <row r="379" spans="1:10" x14ac:dyDescent="0.2">
      <c r="A379" s="141" t="s">
        <v>331</v>
      </c>
      <c r="B379" s="141" t="s">
        <v>1317</v>
      </c>
      <c r="C379" s="141" t="s">
        <v>1244</v>
      </c>
      <c r="D379" s="142">
        <v>2003567</v>
      </c>
      <c r="E379" s="142">
        <v>120</v>
      </c>
      <c r="F379" s="142">
        <v>240428040</v>
      </c>
      <c r="G379" s="142">
        <v>1167</v>
      </c>
      <c r="H379" s="142">
        <v>2349540676</v>
      </c>
      <c r="I379" s="142" t="str">
        <f>VLOOKUP(A379,СПРАВОЧНИК!B:D,2,0)</f>
        <v>КОРЕЯ</v>
      </c>
      <c r="J379" s="142" t="str">
        <f>VLOOKUP(A379,СПРАВОЧНИК!B:D,3,0)</f>
        <v>ИНОМАРКИ</v>
      </c>
    </row>
    <row r="380" spans="1:10" x14ac:dyDescent="0.2">
      <c r="A380" s="141" t="s">
        <v>331</v>
      </c>
      <c r="B380" s="141" t="s">
        <v>1318</v>
      </c>
      <c r="C380" s="141" t="s">
        <v>1244</v>
      </c>
      <c r="D380" s="142">
        <v>3101215</v>
      </c>
      <c r="E380" s="142">
        <v>1078</v>
      </c>
      <c r="F380" s="142">
        <v>3343109770</v>
      </c>
      <c r="G380" s="142">
        <v>5257</v>
      </c>
      <c r="H380" s="142">
        <v>15028146271</v>
      </c>
      <c r="I380" s="142" t="str">
        <f>VLOOKUP(A380,СПРАВОЧНИК!B:D,2,0)</f>
        <v>КОРЕЯ</v>
      </c>
      <c r="J380" s="142" t="str">
        <f>VLOOKUP(A380,СПРАВОЧНИК!B:D,3,0)</f>
        <v>ИНОМАРКИ</v>
      </c>
    </row>
    <row r="381" spans="1:10" x14ac:dyDescent="0.2">
      <c r="A381" s="141" t="s">
        <v>331</v>
      </c>
      <c r="B381" s="141" t="s">
        <v>1319</v>
      </c>
      <c r="C381" s="141" t="s">
        <v>1245</v>
      </c>
      <c r="D381" s="142">
        <v>4398596</v>
      </c>
      <c r="E381" s="142">
        <v>28</v>
      </c>
      <c r="F381" s="142">
        <v>123160688</v>
      </c>
      <c r="G381" s="142">
        <v>135</v>
      </c>
      <c r="H381" s="142">
        <v>595021354</v>
      </c>
      <c r="I381" s="142" t="str">
        <f>VLOOKUP(A381,СПРАВОЧНИК!B:D,2,0)</f>
        <v>КОРЕЯ</v>
      </c>
      <c r="J381" s="142" t="str">
        <f>VLOOKUP(A381,СПРАВОЧНИК!B:D,3,0)</f>
        <v>ИНОМАРКИ</v>
      </c>
    </row>
    <row r="382" spans="1:10" x14ac:dyDescent="0.2">
      <c r="A382" s="141" t="s">
        <v>343</v>
      </c>
      <c r="B382" s="141" t="s">
        <v>344</v>
      </c>
      <c r="C382" s="141" t="s">
        <v>1244</v>
      </c>
      <c r="D382" s="142">
        <v>821900</v>
      </c>
      <c r="E382" s="142">
        <v>2575</v>
      </c>
      <c r="F382" s="142">
        <v>2116392500</v>
      </c>
      <c r="G382" s="142">
        <v>15223</v>
      </c>
      <c r="H382" s="142">
        <v>12302707700</v>
      </c>
      <c r="I382" s="142" t="str">
        <f>VLOOKUP(A382,СПРАВОЧНИК!B:D,2,0)</f>
        <v>РОССИЯ</v>
      </c>
      <c r="J382" s="142" t="str">
        <f>VLOOKUP(A382,СПРАВОЧНИК!B:D,3,0)</f>
        <v>ОТЕЧЕСТВЕННЫЕ</v>
      </c>
    </row>
    <row r="383" spans="1:10" x14ac:dyDescent="0.2">
      <c r="A383" s="141" t="s">
        <v>343</v>
      </c>
      <c r="B383" s="141" t="s">
        <v>345</v>
      </c>
      <c r="C383" s="141" t="s">
        <v>1244</v>
      </c>
      <c r="D383" s="142">
        <v>1042900</v>
      </c>
      <c r="E383" s="142">
        <v>2965</v>
      </c>
      <c r="F383" s="142">
        <v>3092198500</v>
      </c>
      <c r="G383" s="142">
        <v>20427</v>
      </c>
      <c r="H383" s="142">
        <v>20676450300</v>
      </c>
      <c r="I383" s="142" t="str">
        <f>VLOOKUP(A383,СПРАВОЧНИК!B:D,2,0)</f>
        <v>РОССИЯ</v>
      </c>
      <c r="J383" s="142" t="str">
        <f>VLOOKUP(A383,СПРАВОЧНИК!B:D,3,0)</f>
        <v>ОТЕЧЕСТВЕННЫЕ</v>
      </c>
    </row>
    <row r="384" spans="1:10" x14ac:dyDescent="0.2">
      <c r="A384" s="141" t="s">
        <v>343</v>
      </c>
      <c r="B384" s="141" t="s">
        <v>346</v>
      </c>
      <c r="C384" s="141" t="s">
        <v>1244</v>
      </c>
      <c r="D384" s="142">
        <v>935900</v>
      </c>
      <c r="E384" s="142">
        <v>3</v>
      </c>
      <c r="F384" s="142">
        <v>2807700</v>
      </c>
      <c r="G384" s="142">
        <v>30</v>
      </c>
      <c r="H384" s="142">
        <v>27635000</v>
      </c>
      <c r="I384" s="142" t="str">
        <f>VLOOKUP(A384,СПРАВОЧНИК!B:D,2,0)</f>
        <v>РОССИЯ</v>
      </c>
      <c r="J384" s="142" t="str">
        <f>VLOOKUP(A384,СПРАВОЧНИК!B:D,3,0)</f>
        <v>ОТЕЧЕСТВЕННЫЕ</v>
      </c>
    </row>
    <row r="385" spans="1:10" x14ac:dyDescent="0.2">
      <c r="A385" s="141" t="s">
        <v>343</v>
      </c>
      <c r="B385" s="141" t="s">
        <v>347</v>
      </c>
      <c r="C385" s="141" t="s">
        <v>1285</v>
      </c>
      <c r="D385" s="142">
        <v>743475</v>
      </c>
      <c r="E385" s="142">
        <v>8813</v>
      </c>
      <c r="F385" s="142">
        <v>6552245175</v>
      </c>
      <c r="G385" s="142">
        <v>50845</v>
      </c>
      <c r="H385" s="142">
        <v>37373124161</v>
      </c>
      <c r="I385" s="142" t="str">
        <f>VLOOKUP(A385,СПРАВОЧНИК!B:D,2,0)</f>
        <v>РОССИЯ</v>
      </c>
      <c r="J385" s="142" t="str">
        <f>VLOOKUP(A385,СПРАВОЧНИК!B:D,3,0)</f>
        <v>ОТЕЧЕСТВЕННЫЕ</v>
      </c>
    </row>
    <row r="386" spans="1:10" x14ac:dyDescent="0.2">
      <c r="A386" s="141" t="s">
        <v>343</v>
      </c>
      <c r="B386" s="141" t="s">
        <v>348</v>
      </c>
      <c r="C386" s="141" t="s">
        <v>1285</v>
      </c>
      <c r="D386" s="142">
        <v>774779</v>
      </c>
      <c r="E386" s="142">
        <v>4647</v>
      </c>
      <c r="F386" s="142">
        <v>3600398013</v>
      </c>
      <c r="G386" s="142">
        <v>29292</v>
      </c>
      <c r="H386" s="142">
        <v>22244281130</v>
      </c>
      <c r="I386" s="142" t="str">
        <f>VLOOKUP(A386,СПРАВОЧНИК!B:D,2,0)</f>
        <v>РОССИЯ</v>
      </c>
      <c r="J386" s="142" t="str">
        <f>VLOOKUP(A386,СПРАВОЧНИК!B:D,3,0)</f>
        <v>ОТЕЧЕСТВЕННЫЕ</v>
      </c>
    </row>
    <row r="387" spans="1:10" x14ac:dyDescent="0.2">
      <c r="A387" s="141" t="s">
        <v>343</v>
      </c>
      <c r="B387" s="141" t="s">
        <v>349</v>
      </c>
      <c r="C387" s="141" t="s">
        <v>1285</v>
      </c>
      <c r="D387" s="142">
        <v>832500</v>
      </c>
      <c r="E387" s="142">
        <v>4</v>
      </c>
      <c r="F387" s="142">
        <v>3330000</v>
      </c>
      <c r="G387" s="142">
        <v>33</v>
      </c>
      <c r="H387" s="142">
        <v>26131500</v>
      </c>
      <c r="I387" s="142" t="str">
        <f>VLOOKUP(A387,СПРАВОЧНИК!B:D,2,0)</f>
        <v>РОССИЯ</v>
      </c>
      <c r="J387" s="142" t="str">
        <f>VLOOKUP(A387,СПРАВОЧНИК!B:D,3,0)</f>
        <v>ОТЕЧЕСТВЕННЫЕ</v>
      </c>
    </row>
    <row r="388" spans="1:10" x14ac:dyDescent="0.2">
      <c r="A388" s="141" t="s">
        <v>343</v>
      </c>
      <c r="B388" s="141" t="s">
        <v>350</v>
      </c>
      <c r="C388" s="141" t="s">
        <v>1285</v>
      </c>
      <c r="D388" s="142">
        <v>839636</v>
      </c>
      <c r="E388" s="142">
        <v>2468</v>
      </c>
      <c r="F388" s="142">
        <v>2072221648</v>
      </c>
      <c r="G388" s="142">
        <v>14095</v>
      </c>
      <c r="H388" s="142">
        <v>11322908190</v>
      </c>
      <c r="I388" s="142" t="str">
        <f>VLOOKUP(A388,СПРАВОЧНИК!B:D,2,0)</f>
        <v>РОССИЯ</v>
      </c>
      <c r="J388" s="142" t="str">
        <f>VLOOKUP(A388,СПРАВОЧНИК!B:D,3,0)</f>
        <v>ОТЕЧЕСТВЕННЫЕ</v>
      </c>
    </row>
    <row r="389" spans="1:10" x14ac:dyDescent="0.2">
      <c r="A389" s="141" t="s">
        <v>343</v>
      </c>
      <c r="B389" s="141" t="s">
        <v>352</v>
      </c>
      <c r="C389" s="141" t="s">
        <v>1280</v>
      </c>
      <c r="D389" s="142">
        <v>1367722</v>
      </c>
      <c r="E389" s="142">
        <v>46</v>
      </c>
      <c r="F389" s="142">
        <v>62915212</v>
      </c>
      <c r="G389" s="142">
        <v>744</v>
      </c>
      <c r="H389" s="142">
        <v>1017961718</v>
      </c>
      <c r="I389" s="142" t="str">
        <f>VLOOKUP(A389,СПРАВОЧНИК!B:D,2,0)</f>
        <v>РОССИЯ</v>
      </c>
      <c r="J389" s="142" t="str">
        <f>VLOOKUP(A389,СПРАВОЧНИК!B:D,3,0)</f>
        <v>ОТЕЧЕСТВЕННЫЕ</v>
      </c>
    </row>
    <row r="390" spans="1:10" x14ac:dyDescent="0.2">
      <c r="A390" s="141" t="s">
        <v>343</v>
      </c>
      <c r="B390" s="141" t="s">
        <v>353</v>
      </c>
      <c r="C390" s="141" t="s">
        <v>1288</v>
      </c>
      <c r="D390" s="142">
        <v>1287493</v>
      </c>
      <c r="E390" s="142">
        <v>2316</v>
      </c>
      <c r="F390" s="142">
        <v>2981833788</v>
      </c>
      <c r="G390" s="142">
        <v>3986</v>
      </c>
      <c r="H390" s="142">
        <v>5034126934</v>
      </c>
      <c r="I390" s="142" t="str">
        <f>VLOOKUP(A390,СПРАВОЧНИК!B:D,2,0)</f>
        <v>РОССИЯ</v>
      </c>
      <c r="J390" s="142" t="str">
        <f>VLOOKUP(A390,СПРАВОЧНИК!B:D,3,0)</f>
        <v>ОТЕЧЕСТВЕННЫЕ</v>
      </c>
    </row>
    <row r="391" spans="1:10" x14ac:dyDescent="0.2">
      <c r="A391" s="141" t="s">
        <v>343</v>
      </c>
      <c r="B391" s="141" t="s">
        <v>1018</v>
      </c>
      <c r="C391" s="141" t="s">
        <v>1244</v>
      </c>
      <c r="D391" s="142">
        <v>2169000</v>
      </c>
      <c r="E391" s="142">
        <v>3</v>
      </c>
      <c r="F391" s="142">
        <v>6507000</v>
      </c>
      <c r="G391" s="142">
        <v>3</v>
      </c>
      <c r="H391" s="142">
        <v>6507000</v>
      </c>
      <c r="I391" s="142" t="str">
        <f>VLOOKUP(A391,СПРАВОЧНИК!B:D,2,0)</f>
        <v>РОССИЯ</v>
      </c>
      <c r="J391" s="142" t="str">
        <f>VLOOKUP(A391,СПРАВОЧНИК!B:D,3,0)</f>
        <v>ОТЕЧЕСТВЕННЫЕ</v>
      </c>
    </row>
    <row r="392" spans="1:10" x14ac:dyDescent="0.2">
      <c r="A392" s="141" t="s">
        <v>343</v>
      </c>
      <c r="B392" s="141" t="s">
        <v>354</v>
      </c>
      <c r="C392" s="141" t="s">
        <v>1244</v>
      </c>
      <c r="D392" s="142">
        <v>1310900</v>
      </c>
      <c r="E392" s="142">
        <v>21</v>
      </c>
      <c r="F392" s="142">
        <v>27528900</v>
      </c>
      <c r="G392" s="142">
        <v>204</v>
      </c>
      <c r="H392" s="142">
        <v>244116319</v>
      </c>
      <c r="I392" s="142" t="str">
        <f>VLOOKUP(A392,СПРАВОЧНИК!B:D,2,0)</f>
        <v>РОССИЯ</v>
      </c>
      <c r="J392" s="142" t="str">
        <f>VLOOKUP(A392,СПРАВОЧНИК!B:D,3,0)</f>
        <v>ОТЕЧЕСТВЕННЫЕ</v>
      </c>
    </row>
    <row r="393" spans="1:10" x14ac:dyDescent="0.2">
      <c r="A393" s="141" t="s">
        <v>355</v>
      </c>
      <c r="B393" s="141" t="s">
        <v>356</v>
      </c>
      <c r="C393" s="141" t="s">
        <v>1247</v>
      </c>
      <c r="D393" s="142">
        <v>0</v>
      </c>
      <c r="E393" s="143"/>
      <c r="F393" s="143"/>
      <c r="G393" s="142">
        <v>1</v>
      </c>
      <c r="H393" s="142">
        <v>20023200</v>
      </c>
      <c r="I393" s="142" t="str">
        <f>VLOOKUP(A393,СПРАВОЧНИК!B:D,2,0)</f>
        <v>ЕВРОПА</v>
      </c>
      <c r="J393" s="142" t="str">
        <f>VLOOKUP(A393,СПРАВОЧНИК!B:D,3,0)</f>
        <v>ИНОМАРКИ</v>
      </c>
    </row>
    <row r="394" spans="1:10" x14ac:dyDescent="0.2">
      <c r="A394" s="141" t="s">
        <v>355</v>
      </c>
      <c r="B394" s="141" t="s">
        <v>357</v>
      </c>
      <c r="C394" s="141" t="s">
        <v>1247</v>
      </c>
      <c r="D394" s="142">
        <v>16500000</v>
      </c>
      <c r="E394" s="142">
        <v>2</v>
      </c>
      <c r="F394" s="142">
        <v>33000000</v>
      </c>
      <c r="G394" s="142">
        <v>9</v>
      </c>
      <c r="H394" s="142">
        <v>148500000</v>
      </c>
      <c r="I394" s="142" t="str">
        <f>VLOOKUP(A394,СПРАВОЧНИК!B:D,2,0)</f>
        <v>ЕВРОПА</v>
      </c>
      <c r="J394" s="142" t="str">
        <f>VLOOKUP(A394,СПРАВОЧНИК!B:D,3,0)</f>
        <v>ИНОМАРКИ</v>
      </c>
    </row>
    <row r="395" spans="1:10" x14ac:dyDescent="0.2">
      <c r="A395" s="141" t="s">
        <v>355</v>
      </c>
      <c r="B395" s="141" t="s">
        <v>358</v>
      </c>
      <c r="C395" s="141" t="s">
        <v>1244</v>
      </c>
      <c r="D395" s="142">
        <v>15200000</v>
      </c>
      <c r="E395" s="142">
        <v>12</v>
      </c>
      <c r="F395" s="142">
        <v>182400000</v>
      </c>
      <c r="G395" s="142">
        <v>52</v>
      </c>
      <c r="H395" s="142">
        <v>790400000</v>
      </c>
      <c r="I395" s="142" t="str">
        <f>VLOOKUP(A395,СПРАВОЧНИК!B:D,2,0)</f>
        <v>ЕВРОПА</v>
      </c>
      <c r="J395" s="142" t="str">
        <f>VLOOKUP(A395,СПРАВОЧНИК!B:D,3,0)</f>
        <v>ИНОМАРКИ</v>
      </c>
    </row>
    <row r="396" spans="1:10" x14ac:dyDescent="0.2">
      <c r="A396" s="141" t="s">
        <v>359</v>
      </c>
      <c r="B396" s="141" t="s">
        <v>360</v>
      </c>
      <c r="C396" s="141" t="s">
        <v>1244</v>
      </c>
      <c r="D396" s="142">
        <v>10161810</v>
      </c>
      <c r="E396" s="142">
        <v>32</v>
      </c>
      <c r="F396" s="142">
        <v>325177920</v>
      </c>
      <c r="G396" s="142">
        <v>138</v>
      </c>
      <c r="H396" s="142">
        <v>1073733363</v>
      </c>
      <c r="I396" s="142" t="str">
        <f>VLOOKUP(A396,СПРАВОЧНИК!B:D,2,0)</f>
        <v>ЕВРОПА</v>
      </c>
      <c r="J396" s="142" t="str">
        <f>VLOOKUP(A396,СПРАВОЧНИК!B:D,3,0)</f>
        <v>ИНОМАРКИ</v>
      </c>
    </row>
    <row r="397" spans="1:10" x14ac:dyDescent="0.2">
      <c r="A397" s="141" t="s">
        <v>359</v>
      </c>
      <c r="B397" s="141" t="s">
        <v>361</v>
      </c>
      <c r="C397" s="141" t="s">
        <v>1244</v>
      </c>
      <c r="D397" s="142">
        <v>5647333</v>
      </c>
      <c r="E397" s="142">
        <v>1</v>
      </c>
      <c r="F397" s="142">
        <v>5647333</v>
      </c>
      <c r="G397" s="142">
        <v>16</v>
      </c>
      <c r="H397" s="142">
        <v>84776667</v>
      </c>
      <c r="I397" s="142" t="str">
        <f>VLOOKUP(A397,СПРАВОЧНИК!B:D,2,0)</f>
        <v>ЕВРОПА</v>
      </c>
      <c r="J397" s="142" t="str">
        <f>VLOOKUP(A397,СПРАВОЧНИК!B:D,3,0)</f>
        <v>ИНОМАРКИ</v>
      </c>
    </row>
    <row r="398" spans="1:10" x14ac:dyDescent="0.2">
      <c r="A398" s="141" t="s">
        <v>359</v>
      </c>
      <c r="B398" s="141" t="s">
        <v>362</v>
      </c>
      <c r="C398" s="141" t="s">
        <v>1244</v>
      </c>
      <c r="D398" s="142">
        <v>8801884</v>
      </c>
      <c r="E398" s="142">
        <v>6</v>
      </c>
      <c r="F398" s="142">
        <v>52811304</v>
      </c>
      <c r="G398" s="142">
        <v>28</v>
      </c>
      <c r="H398" s="142">
        <v>229401187</v>
      </c>
      <c r="I398" s="142" t="str">
        <f>VLOOKUP(A398,СПРАВОЧНИК!B:D,2,0)</f>
        <v>ЕВРОПА</v>
      </c>
      <c r="J398" s="142" t="str">
        <f>VLOOKUP(A398,СПРАВОЧНИК!B:D,3,0)</f>
        <v>ИНОМАРКИ</v>
      </c>
    </row>
    <row r="399" spans="1:10" x14ac:dyDescent="0.2">
      <c r="A399" s="141" t="s">
        <v>359</v>
      </c>
      <c r="B399" s="141" t="s">
        <v>363</v>
      </c>
      <c r="C399" s="141" t="s">
        <v>1244</v>
      </c>
      <c r="D399" s="142">
        <v>25073942</v>
      </c>
      <c r="E399" s="142">
        <v>88</v>
      </c>
      <c r="F399" s="142">
        <v>2206506896</v>
      </c>
      <c r="G399" s="142">
        <v>521</v>
      </c>
      <c r="H399" s="142">
        <v>7463852816</v>
      </c>
      <c r="I399" s="142" t="str">
        <f>VLOOKUP(A399,СПРАВОЧНИК!B:D,2,0)</f>
        <v>ЕВРОПА</v>
      </c>
      <c r="J399" s="142" t="str">
        <f>VLOOKUP(A399,СПРАВОЧНИК!B:D,3,0)</f>
        <v>ИНОМАРКИ</v>
      </c>
    </row>
    <row r="400" spans="1:10" x14ac:dyDescent="0.2">
      <c r="A400" s="141" t="s">
        <v>359</v>
      </c>
      <c r="B400" s="141" t="s">
        <v>364</v>
      </c>
      <c r="C400" s="141" t="s">
        <v>1244</v>
      </c>
      <c r="D400" s="142">
        <v>4495167</v>
      </c>
      <c r="E400" s="142">
        <v>4</v>
      </c>
      <c r="F400" s="142">
        <v>17980668</v>
      </c>
      <c r="G400" s="142">
        <v>27</v>
      </c>
      <c r="H400" s="142">
        <v>176779186</v>
      </c>
      <c r="I400" s="142" t="str">
        <f>VLOOKUP(A400,СПРАВОЧНИК!B:D,2,0)</f>
        <v>ЕВРОПА</v>
      </c>
      <c r="J400" s="142" t="str">
        <f>VLOOKUP(A400,СПРАВОЧНИК!B:D,3,0)</f>
        <v>ИНОМАРКИ</v>
      </c>
    </row>
    <row r="401" spans="1:10" x14ac:dyDescent="0.2">
      <c r="A401" s="141" t="s">
        <v>359</v>
      </c>
      <c r="B401" s="141" t="s">
        <v>365</v>
      </c>
      <c r="C401" s="141" t="s">
        <v>1244</v>
      </c>
      <c r="D401" s="142">
        <v>17172086</v>
      </c>
      <c r="E401" s="142">
        <v>50</v>
      </c>
      <c r="F401" s="142">
        <v>858604300</v>
      </c>
      <c r="G401" s="142">
        <v>165</v>
      </c>
      <c r="H401" s="142">
        <v>2435750203</v>
      </c>
      <c r="I401" s="142" t="str">
        <f>VLOOKUP(A401,СПРАВОЧНИК!B:D,2,0)</f>
        <v>ЕВРОПА</v>
      </c>
      <c r="J401" s="142" t="str">
        <f>VLOOKUP(A401,СПРАВОЧНИК!B:D,3,0)</f>
        <v>ИНОМАРКИ</v>
      </c>
    </row>
    <row r="402" spans="1:10" x14ac:dyDescent="0.2">
      <c r="A402" s="141" t="s">
        <v>359</v>
      </c>
      <c r="B402" s="141" t="s">
        <v>366</v>
      </c>
      <c r="C402" s="141" t="s">
        <v>1244</v>
      </c>
      <c r="D402" s="142">
        <v>8186000</v>
      </c>
      <c r="E402" s="142">
        <v>11</v>
      </c>
      <c r="F402" s="142">
        <v>90046000</v>
      </c>
      <c r="G402" s="142">
        <v>41</v>
      </c>
      <c r="H402" s="142">
        <v>271417167</v>
      </c>
      <c r="I402" s="142" t="str">
        <f>VLOOKUP(A402,СПРАВОЧНИК!B:D,2,0)</f>
        <v>ЕВРОПА</v>
      </c>
      <c r="J402" s="142" t="str">
        <f>VLOOKUP(A402,СПРАВОЧНИК!B:D,3,0)</f>
        <v>ИНОМАРКИ</v>
      </c>
    </row>
    <row r="403" spans="1:10" x14ac:dyDescent="0.2">
      <c r="A403" s="141" t="s">
        <v>367</v>
      </c>
      <c r="B403" s="141" t="s">
        <v>368</v>
      </c>
      <c r="C403" s="141" t="s">
        <v>1244</v>
      </c>
      <c r="D403" s="142">
        <v>3400000</v>
      </c>
      <c r="E403" s="142">
        <v>1</v>
      </c>
      <c r="F403" s="142">
        <v>3400000</v>
      </c>
      <c r="G403" s="142">
        <v>6</v>
      </c>
      <c r="H403" s="142">
        <v>21000000</v>
      </c>
      <c r="I403" s="142" t="str">
        <f>VLOOKUP(A403,СПРАВОЧНИК!B:D,2,0)</f>
        <v>КИТАЙ</v>
      </c>
      <c r="J403" s="142" t="str">
        <f>VLOOKUP(A403,СПРАВОЧНИК!B:D,3,0)</f>
        <v>ИНОМАРКИ</v>
      </c>
    </row>
    <row r="404" spans="1:10" x14ac:dyDescent="0.2">
      <c r="A404" s="141" t="s">
        <v>369</v>
      </c>
      <c r="B404" s="141" t="s">
        <v>370</v>
      </c>
      <c r="C404" s="141" t="s">
        <v>1249</v>
      </c>
      <c r="D404" s="142">
        <v>0</v>
      </c>
      <c r="E404" s="143"/>
      <c r="F404" s="143"/>
      <c r="G404" s="142">
        <v>1</v>
      </c>
      <c r="H404" s="142">
        <v>1980000</v>
      </c>
      <c r="I404" s="142" t="str">
        <f>VLOOKUP(A404,СПРАВОЧНИК!B:D,2,0)</f>
        <v>ЯПОНИЯ</v>
      </c>
      <c r="J404" s="142" t="str">
        <f>VLOOKUP(A404,СПРАВОЧНИК!B:D,3,0)</f>
        <v>ИНОМАРКИ</v>
      </c>
    </row>
    <row r="405" spans="1:10" x14ac:dyDescent="0.2">
      <c r="A405" s="141" t="s">
        <v>369</v>
      </c>
      <c r="B405" s="141" t="s">
        <v>371</v>
      </c>
      <c r="C405" s="141" t="s">
        <v>1245</v>
      </c>
      <c r="D405" s="142">
        <v>4525000</v>
      </c>
      <c r="E405" s="142">
        <v>14</v>
      </c>
      <c r="F405" s="142">
        <v>63350000</v>
      </c>
      <c r="G405" s="142">
        <v>110</v>
      </c>
      <c r="H405" s="142">
        <v>513523483</v>
      </c>
      <c r="I405" s="142" t="str">
        <f>VLOOKUP(A405,СПРАВОЧНИК!B:D,2,0)</f>
        <v>ЯПОНИЯ</v>
      </c>
      <c r="J405" s="142" t="str">
        <f>VLOOKUP(A405,СПРАВОЧНИК!B:D,3,0)</f>
        <v>ИНОМАРКИ</v>
      </c>
    </row>
    <row r="406" spans="1:10" x14ac:dyDescent="0.2">
      <c r="A406" s="141" t="s">
        <v>369</v>
      </c>
      <c r="B406" s="141" t="s">
        <v>372</v>
      </c>
      <c r="C406" s="141" t="s">
        <v>1244</v>
      </c>
      <c r="D406" s="142">
        <v>7525000</v>
      </c>
      <c r="E406" s="142">
        <v>10</v>
      </c>
      <c r="F406" s="142">
        <v>75250000</v>
      </c>
      <c r="G406" s="142">
        <v>123</v>
      </c>
      <c r="H406" s="142">
        <v>925575000</v>
      </c>
      <c r="I406" s="142" t="str">
        <f>VLOOKUP(A406,СПРАВОЧНИК!B:D,2,0)</f>
        <v>ЯПОНИЯ</v>
      </c>
      <c r="J406" s="142" t="str">
        <f>VLOOKUP(A406,СПРАВОЧНИК!B:D,3,0)</f>
        <v>ИНОМАРКИ</v>
      </c>
    </row>
    <row r="407" spans="1:10" x14ac:dyDescent="0.2">
      <c r="A407" s="141" t="s">
        <v>369</v>
      </c>
      <c r="B407" s="141" t="s">
        <v>373</v>
      </c>
      <c r="C407" s="141" t="s">
        <v>1246</v>
      </c>
      <c r="D407" s="142">
        <v>2594000</v>
      </c>
      <c r="E407" s="142">
        <v>5</v>
      </c>
      <c r="F407" s="142">
        <v>12970000</v>
      </c>
      <c r="G407" s="142">
        <v>12</v>
      </c>
      <c r="H407" s="142">
        <v>30820000</v>
      </c>
      <c r="I407" s="142" t="str">
        <f>VLOOKUP(A407,СПРАВОЧНИК!B:D,2,0)</f>
        <v>ЯПОНИЯ</v>
      </c>
      <c r="J407" s="142" t="str">
        <f>VLOOKUP(A407,СПРАВОЧНИК!B:D,3,0)</f>
        <v>ИНОМАРКИ</v>
      </c>
    </row>
    <row r="408" spans="1:10" x14ac:dyDescent="0.2">
      <c r="A408" s="141" t="s">
        <v>369</v>
      </c>
      <c r="B408" s="141" t="s">
        <v>374</v>
      </c>
      <c r="C408" s="141" t="s">
        <v>1247</v>
      </c>
      <c r="D408" s="142">
        <v>12113000</v>
      </c>
      <c r="E408" s="142">
        <v>1</v>
      </c>
      <c r="F408" s="142">
        <v>12113000</v>
      </c>
      <c r="G408" s="142">
        <v>2</v>
      </c>
      <c r="H408" s="142">
        <v>24226000</v>
      </c>
      <c r="I408" s="142" t="str">
        <f>VLOOKUP(A408,СПРАВОЧНИК!B:D,2,0)</f>
        <v>ЯПОНИЯ</v>
      </c>
      <c r="J408" s="142" t="str">
        <f>VLOOKUP(A408,СПРАВОЧНИК!B:D,3,0)</f>
        <v>ИНОМАРКИ</v>
      </c>
    </row>
    <row r="409" spans="1:10" x14ac:dyDescent="0.2">
      <c r="A409" s="141" t="s">
        <v>369</v>
      </c>
      <c r="B409" s="141" t="s">
        <v>723</v>
      </c>
      <c r="C409" s="141" t="s">
        <v>1280</v>
      </c>
      <c r="D409" s="142">
        <v>0</v>
      </c>
      <c r="E409" s="143"/>
      <c r="F409" s="143"/>
      <c r="G409" s="142">
        <v>1</v>
      </c>
      <c r="H409" s="142">
        <v>22300000</v>
      </c>
      <c r="I409" s="142" t="str">
        <f>VLOOKUP(A409,СПРАВОЧНИК!B:D,2,0)</f>
        <v>ЯПОНИЯ</v>
      </c>
      <c r="J409" s="142" t="str">
        <f>VLOOKUP(A409,СПРАВОЧНИК!B:D,3,0)</f>
        <v>ИНОМАРКИ</v>
      </c>
    </row>
    <row r="410" spans="1:10" x14ac:dyDescent="0.2">
      <c r="A410" s="141" t="s">
        <v>369</v>
      </c>
      <c r="B410" s="141" t="s">
        <v>375</v>
      </c>
      <c r="C410" s="141" t="s">
        <v>1247</v>
      </c>
      <c r="D410" s="142">
        <v>12762000</v>
      </c>
      <c r="E410" s="142">
        <v>2</v>
      </c>
      <c r="F410" s="142">
        <v>25524000</v>
      </c>
      <c r="G410" s="142">
        <v>8</v>
      </c>
      <c r="H410" s="142">
        <v>102096000</v>
      </c>
      <c r="I410" s="142" t="str">
        <f>VLOOKUP(A410,СПРАВОЧНИК!B:D,2,0)</f>
        <v>ЯПОНИЯ</v>
      </c>
      <c r="J410" s="142" t="str">
        <f>VLOOKUP(A410,СПРАВОЧНИК!B:D,3,0)</f>
        <v>ИНОМАРКИ</v>
      </c>
    </row>
    <row r="411" spans="1:10" x14ac:dyDescent="0.2">
      <c r="A411" s="141" t="s">
        <v>369</v>
      </c>
      <c r="B411" s="141" t="s">
        <v>376</v>
      </c>
      <c r="C411" s="141" t="s">
        <v>1244</v>
      </c>
      <c r="D411" s="142">
        <v>10348000</v>
      </c>
      <c r="E411" s="142">
        <v>106</v>
      </c>
      <c r="F411" s="142">
        <v>1096888000</v>
      </c>
      <c r="G411" s="142">
        <v>572</v>
      </c>
      <c r="H411" s="142">
        <v>5954682128</v>
      </c>
      <c r="I411" s="142" t="str">
        <f>VLOOKUP(A411,СПРАВОЧНИК!B:D,2,0)</f>
        <v>ЯПОНИЯ</v>
      </c>
      <c r="J411" s="142" t="str">
        <f>VLOOKUP(A411,СПРАВОЧНИК!B:D,3,0)</f>
        <v>ИНОМАРКИ</v>
      </c>
    </row>
    <row r="412" spans="1:10" x14ac:dyDescent="0.2">
      <c r="A412" s="141" t="s">
        <v>369</v>
      </c>
      <c r="B412" s="141" t="s">
        <v>377</v>
      </c>
      <c r="C412" s="141" t="s">
        <v>1244</v>
      </c>
      <c r="D412" s="142">
        <v>5047700</v>
      </c>
      <c r="E412" s="142">
        <v>30</v>
      </c>
      <c r="F412" s="142">
        <v>151431000</v>
      </c>
      <c r="G412" s="142">
        <v>213</v>
      </c>
      <c r="H412" s="142">
        <v>1076715395</v>
      </c>
      <c r="I412" s="142" t="str">
        <f>VLOOKUP(A412,СПРАВОЧНИК!B:D,2,0)</f>
        <v>ЯПОНИЯ</v>
      </c>
      <c r="J412" s="142" t="str">
        <f>VLOOKUP(A412,СПРАВОЧНИК!B:D,3,0)</f>
        <v>ИНОМАРКИ</v>
      </c>
    </row>
    <row r="413" spans="1:10" x14ac:dyDescent="0.2">
      <c r="A413" s="141" t="s">
        <v>369</v>
      </c>
      <c r="B413" s="141" t="s">
        <v>378</v>
      </c>
      <c r="C413" s="141" t="s">
        <v>1244</v>
      </c>
      <c r="D413" s="142">
        <v>4862522</v>
      </c>
      <c r="E413" s="142">
        <v>282</v>
      </c>
      <c r="F413" s="142">
        <v>1371231204</v>
      </c>
      <c r="G413" s="142">
        <v>1099</v>
      </c>
      <c r="H413" s="142">
        <v>5702346606</v>
      </c>
      <c r="I413" s="142" t="str">
        <f>VLOOKUP(A413,СПРАВОЧНИК!B:D,2,0)</f>
        <v>ЯПОНИЯ</v>
      </c>
      <c r="J413" s="142" t="str">
        <f>VLOOKUP(A413,СПРАВОЧНИК!B:D,3,0)</f>
        <v>ИНОМАРКИ</v>
      </c>
    </row>
    <row r="414" spans="1:10" x14ac:dyDescent="0.2">
      <c r="A414" s="141" t="s">
        <v>369</v>
      </c>
      <c r="B414" s="141" t="s">
        <v>379</v>
      </c>
      <c r="C414" s="141" t="s">
        <v>1244</v>
      </c>
      <c r="D414" s="142">
        <v>3286000</v>
      </c>
      <c r="E414" s="142">
        <v>1</v>
      </c>
      <c r="F414" s="142">
        <v>3286000</v>
      </c>
      <c r="G414" s="142">
        <v>6</v>
      </c>
      <c r="H414" s="142">
        <v>20416000</v>
      </c>
      <c r="I414" s="142" t="str">
        <f>VLOOKUP(A414,СПРАВОЧНИК!B:D,2,0)</f>
        <v>ЯПОНИЯ</v>
      </c>
      <c r="J414" s="142" t="str">
        <f>VLOOKUP(A414,СПРАВОЧНИК!B:D,3,0)</f>
        <v>ИНОМАРКИ</v>
      </c>
    </row>
    <row r="415" spans="1:10" x14ac:dyDescent="0.2">
      <c r="A415" s="141" t="s">
        <v>380</v>
      </c>
      <c r="B415" s="141" t="s">
        <v>381</v>
      </c>
      <c r="C415" s="141" t="s">
        <v>1244</v>
      </c>
      <c r="D415" s="142">
        <v>5900000</v>
      </c>
      <c r="E415" s="142">
        <v>6</v>
      </c>
      <c r="F415" s="142">
        <v>35400000</v>
      </c>
      <c r="G415" s="142">
        <v>25</v>
      </c>
      <c r="H415" s="142">
        <v>143930000</v>
      </c>
      <c r="I415" s="142" t="str">
        <f>VLOOKUP(A415,СПРАВОЧНИК!B:D,2,0)</f>
        <v>КИТАЙ</v>
      </c>
      <c r="J415" s="142" t="str">
        <f>VLOOKUP(A415,СПРАВОЧНИК!B:D,3,0)</f>
        <v>ИНОМАРКИ</v>
      </c>
    </row>
    <row r="416" spans="1:10" x14ac:dyDescent="0.2">
      <c r="A416" s="141" t="s">
        <v>380</v>
      </c>
      <c r="B416" s="141" t="s">
        <v>681</v>
      </c>
      <c r="C416" s="141" t="s">
        <v>1244</v>
      </c>
      <c r="D416" s="142">
        <v>6600000</v>
      </c>
      <c r="E416" s="142">
        <v>22</v>
      </c>
      <c r="F416" s="142">
        <v>145200000</v>
      </c>
      <c r="G416" s="142">
        <v>26</v>
      </c>
      <c r="H416" s="142">
        <v>176800000</v>
      </c>
      <c r="I416" s="142" t="str">
        <f>VLOOKUP(A416,СПРАВОЧНИК!B:D,2,0)</f>
        <v>КИТАЙ</v>
      </c>
      <c r="J416" s="142" t="str">
        <f>VLOOKUP(A416,СПРАВОЧНИК!B:D,3,0)</f>
        <v>ИНОМАРКИ</v>
      </c>
    </row>
    <row r="417" spans="1:10" x14ac:dyDescent="0.2">
      <c r="A417" s="141" t="s">
        <v>380</v>
      </c>
      <c r="B417" s="141" t="s">
        <v>382</v>
      </c>
      <c r="C417" s="141" t="s">
        <v>1244</v>
      </c>
      <c r="D417" s="142">
        <v>7300000</v>
      </c>
      <c r="E417" s="142">
        <v>8</v>
      </c>
      <c r="F417" s="142">
        <v>58400000</v>
      </c>
      <c r="G417" s="142">
        <v>15</v>
      </c>
      <c r="H417" s="142">
        <v>103900000</v>
      </c>
      <c r="I417" s="142" t="str">
        <f>VLOOKUP(A417,СПРАВОЧНИК!B:D,2,0)</f>
        <v>КИТАЙ</v>
      </c>
      <c r="J417" s="142" t="str">
        <f>VLOOKUP(A417,СПРАВОЧНИК!B:D,3,0)</f>
        <v>ИНОМАРКИ</v>
      </c>
    </row>
    <row r="418" spans="1:10" x14ac:dyDescent="0.2">
      <c r="A418" s="141" t="s">
        <v>380</v>
      </c>
      <c r="B418" s="141" t="s">
        <v>383</v>
      </c>
      <c r="C418" s="141" t="s">
        <v>1244</v>
      </c>
      <c r="D418" s="142">
        <v>10900000</v>
      </c>
      <c r="E418" s="142">
        <v>68</v>
      </c>
      <c r="F418" s="142">
        <v>741200000</v>
      </c>
      <c r="G418" s="142">
        <v>181</v>
      </c>
      <c r="H418" s="142">
        <v>1642310000</v>
      </c>
      <c r="I418" s="142" t="str">
        <f>VLOOKUP(A418,СПРАВОЧНИК!B:D,2,0)</f>
        <v>КИТАЙ</v>
      </c>
      <c r="J418" s="142" t="str">
        <f>VLOOKUP(A418,СПРАВОЧНИК!B:D,3,0)</f>
        <v>ИНОМАРКИ</v>
      </c>
    </row>
    <row r="419" spans="1:10" x14ac:dyDescent="0.2">
      <c r="A419" s="141" t="s">
        <v>384</v>
      </c>
      <c r="B419" s="141" t="s">
        <v>385</v>
      </c>
      <c r="C419" s="141" t="s">
        <v>1244</v>
      </c>
      <c r="D419" s="142">
        <v>10160000</v>
      </c>
      <c r="E419" s="142">
        <v>3</v>
      </c>
      <c r="F419" s="142">
        <v>30480000</v>
      </c>
      <c r="G419" s="142">
        <v>12</v>
      </c>
      <c r="H419" s="142">
        <v>111765000</v>
      </c>
      <c r="I419" s="142" t="str">
        <f>VLOOKUP(A419,СПРАВОЧНИК!B:D,2,0)</f>
        <v>США</v>
      </c>
      <c r="J419" s="142" t="str">
        <f>VLOOKUP(A419,СПРАВОЧНИК!B:D,3,0)</f>
        <v>ИНОМАРКИ</v>
      </c>
    </row>
    <row r="420" spans="1:10" x14ac:dyDescent="0.2">
      <c r="A420" s="141" t="s">
        <v>384</v>
      </c>
      <c r="B420" s="141" t="s">
        <v>386</v>
      </c>
      <c r="C420" s="141" t="s">
        <v>1244</v>
      </c>
      <c r="D420" s="142">
        <v>0</v>
      </c>
      <c r="E420" s="143"/>
      <c r="F420" s="143"/>
      <c r="G420" s="142">
        <v>4</v>
      </c>
      <c r="H420" s="142">
        <v>32560000</v>
      </c>
      <c r="I420" s="142" t="str">
        <f>VLOOKUP(A420,СПРАВОЧНИК!B:D,2,0)</f>
        <v>США</v>
      </c>
      <c r="J420" s="142" t="str">
        <f>VLOOKUP(A420,СПРАВОЧНИК!B:D,3,0)</f>
        <v>ИНОМАРКИ</v>
      </c>
    </row>
    <row r="421" spans="1:10" x14ac:dyDescent="0.2">
      <c r="A421" s="141" t="s">
        <v>384</v>
      </c>
      <c r="B421" s="141" t="s">
        <v>387</v>
      </c>
      <c r="C421" s="141" t="s">
        <v>1247</v>
      </c>
      <c r="D421" s="142">
        <v>0</v>
      </c>
      <c r="E421" s="143"/>
      <c r="F421" s="143"/>
      <c r="G421" s="142">
        <v>1</v>
      </c>
      <c r="H421" s="142">
        <v>3560000</v>
      </c>
      <c r="I421" s="142" t="str">
        <f>VLOOKUP(A421,СПРАВОЧНИК!B:D,2,0)</f>
        <v>США</v>
      </c>
      <c r="J421" s="142" t="str">
        <f>VLOOKUP(A421,СПРАВОЧНИК!B:D,3,0)</f>
        <v>ИНОМАРКИ</v>
      </c>
    </row>
    <row r="422" spans="1:10" x14ac:dyDescent="0.2">
      <c r="A422" s="141" t="s">
        <v>384</v>
      </c>
      <c r="B422" s="141" t="s">
        <v>388</v>
      </c>
      <c r="C422" s="141" t="s">
        <v>1244</v>
      </c>
      <c r="D422" s="142">
        <v>5857000</v>
      </c>
      <c r="E422" s="142">
        <v>1</v>
      </c>
      <c r="F422" s="142">
        <v>5857000</v>
      </c>
      <c r="G422" s="142">
        <v>4</v>
      </c>
      <c r="H422" s="142">
        <v>28877000</v>
      </c>
      <c r="I422" s="142" t="str">
        <f>VLOOKUP(A422,СПРАВОЧНИК!B:D,2,0)</f>
        <v>США</v>
      </c>
      <c r="J422" s="142" t="str">
        <f>VLOOKUP(A422,СПРАВОЧНИК!B:D,3,0)</f>
        <v>ИНОМАРКИ</v>
      </c>
    </row>
    <row r="423" spans="1:10" x14ac:dyDescent="0.2">
      <c r="A423" s="141" t="s">
        <v>384</v>
      </c>
      <c r="B423" s="141" t="s">
        <v>389</v>
      </c>
      <c r="C423" s="141" t="s">
        <v>1244</v>
      </c>
      <c r="D423" s="142">
        <v>13850000</v>
      </c>
      <c r="E423" s="142">
        <v>4</v>
      </c>
      <c r="F423" s="142">
        <v>55400000</v>
      </c>
      <c r="G423" s="142">
        <v>11</v>
      </c>
      <c r="H423" s="142">
        <v>142770000</v>
      </c>
      <c r="I423" s="142" t="str">
        <f>VLOOKUP(A423,СПРАВОЧНИК!B:D,2,0)</f>
        <v>США</v>
      </c>
      <c r="J423" s="142" t="str">
        <f>VLOOKUP(A423,СПРАВОЧНИК!B:D,3,0)</f>
        <v>ИНОМАРКИ</v>
      </c>
    </row>
    <row r="424" spans="1:10" x14ac:dyDescent="0.2">
      <c r="A424" s="141" t="s">
        <v>911</v>
      </c>
      <c r="B424" s="141" t="s">
        <v>1095</v>
      </c>
      <c r="C424" s="141" t="s">
        <v>1282</v>
      </c>
      <c r="D424" s="142">
        <v>1603000</v>
      </c>
      <c r="E424" s="142">
        <v>1</v>
      </c>
      <c r="F424" s="142">
        <v>1603000</v>
      </c>
      <c r="G424" s="142">
        <v>1</v>
      </c>
      <c r="H424" s="142">
        <v>1603000</v>
      </c>
      <c r="I424" s="142" t="str">
        <f>VLOOKUP(A424,СПРАВОЧНИК!B:D,2,0)</f>
        <v>КИТАЙ</v>
      </c>
      <c r="J424" s="142" t="str">
        <f>VLOOKUP(A424,СПРАВОЧНИК!B:D,3,0)</f>
        <v>ИНОМАРКИ</v>
      </c>
    </row>
    <row r="425" spans="1:10" x14ac:dyDescent="0.2">
      <c r="A425" s="141" t="s">
        <v>724</v>
      </c>
      <c r="B425" s="141" t="s">
        <v>725</v>
      </c>
      <c r="C425" s="141" t="s">
        <v>1249</v>
      </c>
      <c r="D425" s="142">
        <v>0</v>
      </c>
      <c r="E425" s="143"/>
      <c r="F425" s="143"/>
      <c r="G425" s="142">
        <v>1</v>
      </c>
      <c r="H425" s="142">
        <v>2499000</v>
      </c>
      <c r="I425" s="142" t="str">
        <f>VLOOKUP(A425,СПРАВОЧНИК!B:D,2,0)</f>
        <v>КИТАЙ</v>
      </c>
      <c r="J425" s="142" t="str">
        <f>VLOOKUP(A425,СПРАВОЧНИК!B:D,3,0)</f>
        <v>ИНОМАРКИ</v>
      </c>
    </row>
    <row r="426" spans="1:10" x14ac:dyDescent="0.2">
      <c r="A426" s="141" t="s">
        <v>724</v>
      </c>
      <c r="B426" s="141" t="s">
        <v>1019</v>
      </c>
      <c r="C426" s="141" t="s">
        <v>1244</v>
      </c>
      <c r="D426" s="142">
        <v>1840000</v>
      </c>
      <c r="E426" s="142">
        <v>25</v>
      </c>
      <c r="F426" s="142">
        <v>46000000</v>
      </c>
      <c r="G426" s="142">
        <v>25</v>
      </c>
      <c r="H426" s="142">
        <v>46000000</v>
      </c>
      <c r="I426" s="142" t="str">
        <f>VLOOKUP(A426,СПРАВОЧНИК!B:D,2,0)</f>
        <v>КИТАЙ</v>
      </c>
      <c r="J426" s="142" t="str">
        <f>VLOOKUP(A426,СПРАВОЧНИК!B:D,3,0)</f>
        <v>ИНОМАРКИ</v>
      </c>
    </row>
    <row r="427" spans="1:10" x14ac:dyDescent="0.2">
      <c r="A427" s="141" t="s">
        <v>724</v>
      </c>
      <c r="B427" s="141" t="s">
        <v>726</v>
      </c>
      <c r="C427" s="141" t="s">
        <v>1244</v>
      </c>
      <c r="D427" s="142">
        <v>2519000</v>
      </c>
      <c r="E427" s="142">
        <v>1</v>
      </c>
      <c r="F427" s="142">
        <v>2519000</v>
      </c>
      <c r="G427" s="142">
        <v>3</v>
      </c>
      <c r="H427" s="142">
        <v>7517000</v>
      </c>
      <c r="I427" s="142" t="str">
        <f>VLOOKUP(A427,СПРАВОЧНИК!B:D,2,0)</f>
        <v>КИТАЙ</v>
      </c>
      <c r="J427" s="142" t="str">
        <f>VLOOKUP(A427,СПРАВОЧНИК!B:D,3,0)</f>
        <v>ИНОМАРКИ</v>
      </c>
    </row>
    <row r="428" spans="1:10" x14ac:dyDescent="0.2">
      <c r="A428" s="141" t="s">
        <v>694</v>
      </c>
      <c r="B428" s="141" t="s">
        <v>695</v>
      </c>
      <c r="C428" s="141" t="s">
        <v>1244</v>
      </c>
      <c r="D428" s="142">
        <v>4750000</v>
      </c>
      <c r="E428" s="142">
        <v>7</v>
      </c>
      <c r="F428" s="142">
        <v>33250000</v>
      </c>
      <c r="G428" s="142">
        <v>13</v>
      </c>
      <c r="H428" s="142">
        <v>62709400</v>
      </c>
      <c r="I428" s="142" t="str">
        <f>VLOOKUP(A428,СПРАВОЧНИК!B:D,2,0)</f>
        <v>КИТАЙ</v>
      </c>
      <c r="J428" s="142" t="str">
        <f>VLOOKUP(A428,СПРАВОЧНИК!B:D,3,0)</f>
        <v>ИНОМАРКИ</v>
      </c>
    </row>
    <row r="429" spans="1:10" x14ac:dyDescent="0.2">
      <c r="A429" s="141" t="s">
        <v>694</v>
      </c>
      <c r="B429" s="141" t="s">
        <v>696</v>
      </c>
      <c r="C429" s="141" t="s">
        <v>1244</v>
      </c>
      <c r="D429" s="142">
        <v>6683900</v>
      </c>
      <c r="E429" s="142">
        <v>13</v>
      </c>
      <c r="F429" s="142">
        <v>86890700</v>
      </c>
      <c r="G429" s="142">
        <v>23</v>
      </c>
      <c r="H429" s="142">
        <v>153729700</v>
      </c>
      <c r="I429" s="142" t="str">
        <f>VLOOKUP(A429,СПРАВОЧНИК!B:D,2,0)</f>
        <v>КИТАЙ</v>
      </c>
      <c r="J429" s="142" t="str">
        <f>VLOOKUP(A429,СПРАВОЧНИК!B:D,3,0)</f>
        <v>ИНОМАРКИ</v>
      </c>
    </row>
    <row r="430" spans="1:10" x14ac:dyDescent="0.2">
      <c r="A430" s="141" t="s">
        <v>390</v>
      </c>
      <c r="B430" s="141" t="s">
        <v>391</v>
      </c>
      <c r="C430" s="141" t="s">
        <v>1244</v>
      </c>
      <c r="D430" s="142">
        <v>12999000</v>
      </c>
      <c r="E430" s="142">
        <v>1</v>
      </c>
      <c r="F430" s="142">
        <v>12999000</v>
      </c>
      <c r="G430" s="142">
        <v>12</v>
      </c>
      <c r="H430" s="142">
        <v>154491000</v>
      </c>
      <c r="I430" s="142" t="str">
        <f>VLOOKUP(A430,СПРАВОЧНИК!B:D,2,0)</f>
        <v>ЕВРОПА</v>
      </c>
      <c r="J430" s="142" t="str">
        <f>VLOOKUP(A430,СПРАВОЧНИК!B:D,3,0)</f>
        <v>ИНОМАРКИ</v>
      </c>
    </row>
    <row r="431" spans="1:10" x14ac:dyDescent="0.2">
      <c r="A431" s="141" t="s">
        <v>390</v>
      </c>
      <c r="B431" s="141" t="s">
        <v>392</v>
      </c>
      <c r="C431" s="141" t="s">
        <v>1244</v>
      </c>
      <c r="D431" s="142">
        <v>5850000</v>
      </c>
      <c r="E431" s="142">
        <v>2</v>
      </c>
      <c r="F431" s="142">
        <v>11700000</v>
      </c>
      <c r="G431" s="142">
        <v>14</v>
      </c>
      <c r="H431" s="142">
        <v>92000001</v>
      </c>
      <c r="I431" s="142" t="str">
        <f>VLOOKUP(A431,СПРАВОЧНИК!B:D,2,0)</f>
        <v>ЕВРОПА</v>
      </c>
      <c r="J431" s="142" t="str">
        <f>VLOOKUP(A431,СПРАВОЧНИК!B:D,3,0)</f>
        <v>ИНОМАРКИ</v>
      </c>
    </row>
    <row r="432" spans="1:10" x14ac:dyDescent="0.2">
      <c r="A432" s="141" t="s">
        <v>393</v>
      </c>
      <c r="B432" s="141" t="s">
        <v>394</v>
      </c>
      <c r="C432" s="141" t="s">
        <v>1246</v>
      </c>
      <c r="D432" s="142">
        <v>3690000</v>
      </c>
      <c r="E432" s="142">
        <v>170</v>
      </c>
      <c r="F432" s="142">
        <v>627300000</v>
      </c>
      <c r="G432" s="142">
        <v>325</v>
      </c>
      <c r="H432" s="142">
        <v>1187042000</v>
      </c>
      <c r="I432" s="142" t="str">
        <f>VLOOKUP(A432,СПРАВОЧНИК!B:D,2,0)</f>
        <v>ЯПОНИЯ</v>
      </c>
      <c r="J432" s="142" t="str">
        <f>VLOOKUP(A432,СПРАВОЧНИК!B:D,3,0)</f>
        <v>ИНОМАРКИ</v>
      </c>
    </row>
    <row r="433" spans="1:10" x14ac:dyDescent="0.2">
      <c r="A433" s="141" t="s">
        <v>393</v>
      </c>
      <c r="B433" s="141" t="s">
        <v>395</v>
      </c>
      <c r="C433" s="141" t="s">
        <v>1244</v>
      </c>
      <c r="D433" s="142">
        <v>2450000</v>
      </c>
      <c r="E433" s="142">
        <v>3</v>
      </c>
      <c r="F433" s="142">
        <v>7350000</v>
      </c>
      <c r="G433" s="142">
        <v>10</v>
      </c>
      <c r="H433" s="142">
        <v>21380000</v>
      </c>
      <c r="I433" s="142" t="str">
        <f>VLOOKUP(A433,СПРАВОЧНИК!B:D,2,0)</f>
        <v>ЯПОНИЯ</v>
      </c>
      <c r="J433" s="142" t="str">
        <f>VLOOKUP(A433,СПРАВОЧНИК!B:D,3,0)</f>
        <v>ИНОМАРКИ</v>
      </c>
    </row>
    <row r="434" spans="1:10" x14ac:dyDescent="0.2">
      <c r="A434" s="141" t="s">
        <v>393</v>
      </c>
      <c r="B434" s="141" t="s">
        <v>396</v>
      </c>
      <c r="C434" s="141" t="s">
        <v>1244</v>
      </c>
      <c r="D434" s="142">
        <v>2600000</v>
      </c>
      <c r="E434" s="142">
        <v>10</v>
      </c>
      <c r="F434" s="142">
        <v>26000000</v>
      </c>
      <c r="G434" s="142">
        <v>59</v>
      </c>
      <c r="H434" s="142">
        <v>153400000</v>
      </c>
      <c r="I434" s="142" t="str">
        <f>VLOOKUP(A434,СПРАВОЧНИК!B:D,2,0)</f>
        <v>ЯПОНИЯ</v>
      </c>
      <c r="J434" s="142" t="str">
        <f>VLOOKUP(A434,СПРАВОЧНИК!B:D,3,0)</f>
        <v>ИНОМАРКИ</v>
      </c>
    </row>
    <row r="435" spans="1:10" x14ac:dyDescent="0.2">
      <c r="A435" s="141" t="s">
        <v>393</v>
      </c>
      <c r="B435" s="141" t="s">
        <v>397</v>
      </c>
      <c r="C435" s="141" t="s">
        <v>1244</v>
      </c>
      <c r="D435" s="142">
        <v>3146312</v>
      </c>
      <c r="E435" s="142">
        <v>193</v>
      </c>
      <c r="F435" s="142">
        <v>607238216</v>
      </c>
      <c r="G435" s="142">
        <v>1288</v>
      </c>
      <c r="H435" s="142">
        <v>4056841268</v>
      </c>
      <c r="I435" s="142" t="str">
        <f>VLOOKUP(A435,СПРАВОЧНИК!B:D,2,0)</f>
        <v>ЯПОНИЯ</v>
      </c>
      <c r="J435" s="142" t="str">
        <f>VLOOKUP(A435,СПРАВОЧНИК!B:D,3,0)</f>
        <v>ИНОМАРКИ</v>
      </c>
    </row>
    <row r="436" spans="1:10" x14ac:dyDescent="0.2">
      <c r="A436" s="141" t="s">
        <v>393</v>
      </c>
      <c r="B436" s="141" t="s">
        <v>727</v>
      </c>
      <c r="C436" s="141" t="s">
        <v>1244</v>
      </c>
      <c r="D436" s="142">
        <v>0</v>
      </c>
      <c r="E436" s="143"/>
      <c r="F436" s="143"/>
      <c r="G436" s="142">
        <v>1</v>
      </c>
      <c r="H436" s="142">
        <v>4940000</v>
      </c>
      <c r="I436" s="142" t="str">
        <f>VLOOKUP(A436,СПРАВОЧНИК!B:D,2,0)</f>
        <v>ЯПОНИЯ</v>
      </c>
      <c r="J436" s="142" t="str">
        <f>VLOOKUP(A436,СПРАВОЧНИК!B:D,3,0)</f>
        <v>ИНОМАРКИ</v>
      </c>
    </row>
    <row r="437" spans="1:10" x14ac:dyDescent="0.2">
      <c r="A437" s="141" t="s">
        <v>393</v>
      </c>
      <c r="B437" s="141" t="s">
        <v>398</v>
      </c>
      <c r="C437" s="141" t="s">
        <v>1244</v>
      </c>
      <c r="D437" s="142">
        <v>0</v>
      </c>
      <c r="E437" s="143"/>
      <c r="F437" s="143"/>
      <c r="G437" s="142">
        <v>5</v>
      </c>
      <c r="H437" s="142">
        <v>30748000</v>
      </c>
      <c r="I437" s="142" t="str">
        <f>VLOOKUP(A437,СПРАВОЧНИК!B:D,2,0)</f>
        <v>ЯПОНИЯ</v>
      </c>
      <c r="J437" s="142" t="str">
        <f>VLOOKUP(A437,СПРАВОЧНИК!B:D,3,0)</f>
        <v>ИНОМАРКИ</v>
      </c>
    </row>
    <row r="438" spans="1:10" x14ac:dyDescent="0.2">
      <c r="A438" s="141" t="s">
        <v>393</v>
      </c>
      <c r="B438" s="141" t="s">
        <v>399</v>
      </c>
      <c r="C438" s="141" t="s">
        <v>1244</v>
      </c>
      <c r="D438" s="142">
        <v>4979000</v>
      </c>
      <c r="E438" s="142">
        <v>9</v>
      </c>
      <c r="F438" s="142">
        <v>44811000</v>
      </c>
      <c r="G438" s="142">
        <v>10</v>
      </c>
      <c r="H438" s="142">
        <v>48696000</v>
      </c>
      <c r="I438" s="142" t="str">
        <f>VLOOKUP(A438,СПРАВОЧНИК!B:D,2,0)</f>
        <v>ЯПОНИЯ</v>
      </c>
      <c r="J438" s="142" t="str">
        <f>VLOOKUP(A438,СПРАВОЧНИК!B:D,3,0)</f>
        <v>ИНОМАРКИ</v>
      </c>
    </row>
    <row r="439" spans="1:10" x14ac:dyDescent="0.2">
      <c r="A439" s="141" t="s">
        <v>393</v>
      </c>
      <c r="B439" s="141" t="s">
        <v>400</v>
      </c>
      <c r="C439" s="141" t="s">
        <v>1244</v>
      </c>
      <c r="D439" s="142">
        <v>4585000</v>
      </c>
      <c r="E439" s="142">
        <v>23</v>
      </c>
      <c r="F439" s="142">
        <v>105455000</v>
      </c>
      <c r="G439" s="142">
        <v>141</v>
      </c>
      <c r="H439" s="142">
        <v>646485000</v>
      </c>
      <c r="I439" s="142" t="str">
        <f>VLOOKUP(A439,СПРАВОЧНИК!B:D,2,0)</f>
        <v>ЯПОНИЯ</v>
      </c>
      <c r="J439" s="142" t="str">
        <f>VLOOKUP(A439,СПРАВОЧНИК!B:D,3,0)</f>
        <v>ИНОМАРКИ</v>
      </c>
    </row>
    <row r="440" spans="1:10" x14ac:dyDescent="0.2">
      <c r="A440" s="141" t="s">
        <v>393</v>
      </c>
      <c r="B440" s="141" t="s">
        <v>402</v>
      </c>
      <c r="C440" s="141" t="s">
        <v>1285</v>
      </c>
      <c r="D440" s="142">
        <v>0</v>
      </c>
      <c r="E440" s="143"/>
      <c r="F440" s="143"/>
      <c r="G440" s="142">
        <v>2</v>
      </c>
      <c r="H440" s="142">
        <v>3300000</v>
      </c>
      <c r="I440" s="142" t="str">
        <f>VLOOKUP(A440,СПРАВОЧНИК!B:D,2,0)</f>
        <v>ЯПОНИЯ</v>
      </c>
      <c r="J440" s="142" t="str">
        <f>VLOOKUP(A440,СПРАВОЧНИК!B:D,3,0)</f>
        <v>ИНОМАРКИ</v>
      </c>
    </row>
    <row r="441" spans="1:10" x14ac:dyDescent="0.2">
      <c r="A441" s="141" t="s">
        <v>393</v>
      </c>
      <c r="B441" s="141" t="s">
        <v>403</v>
      </c>
      <c r="C441" s="141" t="s">
        <v>1249</v>
      </c>
      <c r="D441" s="142">
        <v>1590000</v>
      </c>
      <c r="E441" s="142">
        <v>13</v>
      </c>
      <c r="F441" s="142">
        <v>20670000</v>
      </c>
      <c r="G441" s="142">
        <v>54</v>
      </c>
      <c r="H441" s="142">
        <v>81246000</v>
      </c>
      <c r="I441" s="142" t="str">
        <f>VLOOKUP(A441,СПРАВОЧНИК!B:D,2,0)</f>
        <v>ЯПОНИЯ</v>
      </c>
      <c r="J441" s="142" t="str">
        <f>VLOOKUP(A441,СПРАВОЧНИК!B:D,3,0)</f>
        <v>ИНОМАРКИ</v>
      </c>
    </row>
    <row r="442" spans="1:10" x14ac:dyDescent="0.2">
      <c r="A442" s="141" t="s">
        <v>393</v>
      </c>
      <c r="B442" s="141" t="s">
        <v>404</v>
      </c>
      <c r="C442" s="141" t="s">
        <v>1246</v>
      </c>
      <c r="D442" s="142">
        <v>3113286</v>
      </c>
      <c r="E442" s="142">
        <v>11</v>
      </c>
      <c r="F442" s="142">
        <v>34246146</v>
      </c>
      <c r="G442" s="142">
        <v>114</v>
      </c>
      <c r="H442" s="142">
        <v>345204366</v>
      </c>
      <c r="I442" s="142" t="str">
        <f>VLOOKUP(A442,СПРАВОЧНИК!B:D,2,0)</f>
        <v>ЯПОНИЯ</v>
      </c>
      <c r="J442" s="142" t="str">
        <f>VLOOKUP(A442,СПРАВОЧНИК!B:D,3,0)</f>
        <v>ИНОМАРКИ</v>
      </c>
    </row>
    <row r="443" spans="1:10" x14ac:dyDescent="0.2">
      <c r="A443" s="141" t="s">
        <v>393</v>
      </c>
      <c r="B443" s="141" t="s">
        <v>405</v>
      </c>
      <c r="C443" s="141" t="s">
        <v>1244</v>
      </c>
      <c r="D443" s="142">
        <v>3250000</v>
      </c>
      <c r="E443" s="142">
        <v>240</v>
      </c>
      <c r="F443" s="142">
        <v>780000000</v>
      </c>
      <c r="G443" s="142">
        <v>848</v>
      </c>
      <c r="H443" s="142">
        <v>2592200000</v>
      </c>
      <c r="I443" s="142" t="str">
        <f>VLOOKUP(A443,СПРАВОЧНИК!B:D,2,0)</f>
        <v>ЯПОНИЯ</v>
      </c>
      <c r="J443" s="142" t="str">
        <f>VLOOKUP(A443,СПРАВОЧНИК!B:D,3,0)</f>
        <v>ИНОМАРКИ</v>
      </c>
    </row>
    <row r="444" spans="1:10" x14ac:dyDescent="0.2">
      <c r="A444" s="141" t="s">
        <v>393</v>
      </c>
      <c r="B444" s="141" t="s">
        <v>406</v>
      </c>
      <c r="C444" s="141" t="s">
        <v>1283</v>
      </c>
      <c r="D444" s="142">
        <v>2650000</v>
      </c>
      <c r="E444" s="142">
        <v>1</v>
      </c>
      <c r="F444" s="142">
        <v>2650000</v>
      </c>
      <c r="G444" s="142">
        <v>2</v>
      </c>
      <c r="H444" s="142">
        <v>5300000</v>
      </c>
      <c r="I444" s="142" t="str">
        <f>VLOOKUP(A444,СПРАВОЧНИК!B:D,2,0)</f>
        <v>ЯПОНИЯ</v>
      </c>
      <c r="J444" s="142" t="str">
        <f>VLOOKUP(A444,СПРАВОЧНИК!B:D,3,0)</f>
        <v>ИНОМАРКИ</v>
      </c>
    </row>
    <row r="445" spans="1:10" x14ac:dyDescent="0.2">
      <c r="A445" s="141" t="s">
        <v>393</v>
      </c>
      <c r="B445" s="141" t="s">
        <v>407</v>
      </c>
      <c r="C445" s="141" t="s">
        <v>1244</v>
      </c>
      <c r="D445" s="142">
        <v>0</v>
      </c>
      <c r="E445" s="143"/>
      <c r="F445" s="143"/>
      <c r="G445" s="142">
        <v>5</v>
      </c>
      <c r="H445" s="142">
        <v>20750000</v>
      </c>
      <c r="I445" s="142" t="str">
        <f>VLOOKUP(A445,СПРАВОЧНИК!B:D,2,0)</f>
        <v>ЯПОНИЯ</v>
      </c>
      <c r="J445" s="142" t="str">
        <f>VLOOKUP(A445,СПРАВОЧНИК!B:D,3,0)</f>
        <v>ИНОМАРКИ</v>
      </c>
    </row>
    <row r="446" spans="1:10" x14ac:dyDescent="0.2">
      <c r="A446" s="141" t="s">
        <v>393</v>
      </c>
      <c r="B446" s="141" t="s">
        <v>408</v>
      </c>
      <c r="C446" s="141" t="s">
        <v>1247</v>
      </c>
      <c r="D446" s="142">
        <v>0</v>
      </c>
      <c r="E446" s="143"/>
      <c r="F446" s="143"/>
      <c r="G446" s="142">
        <v>2</v>
      </c>
      <c r="H446" s="142">
        <v>6774000</v>
      </c>
      <c r="I446" s="142" t="str">
        <f>VLOOKUP(A446,СПРАВОЧНИК!B:D,2,0)</f>
        <v>ЯПОНИЯ</v>
      </c>
      <c r="J446" s="142" t="str">
        <f>VLOOKUP(A446,СПРАВОЧНИК!B:D,3,0)</f>
        <v>ИНОМАРКИ</v>
      </c>
    </row>
    <row r="447" spans="1:10" x14ac:dyDescent="0.2">
      <c r="A447" s="141" t="s">
        <v>409</v>
      </c>
      <c r="B447" s="141" t="s">
        <v>410</v>
      </c>
      <c r="C447" s="141" t="s">
        <v>1247</v>
      </c>
      <c r="D447" s="142">
        <v>0</v>
      </c>
      <c r="E447" s="143"/>
      <c r="F447" s="143"/>
      <c r="G447" s="142">
        <v>1</v>
      </c>
      <c r="H447" s="142">
        <v>49679000</v>
      </c>
      <c r="I447" s="142" t="str">
        <f>VLOOKUP(A447,СПРАВОЧНИК!B:D,2,0)</f>
        <v>ЕВРОПА</v>
      </c>
      <c r="J447" s="142" t="str">
        <f>VLOOKUP(A447,СПРАВОЧНИК!B:D,3,0)</f>
        <v>ИНОМАРКИ</v>
      </c>
    </row>
    <row r="448" spans="1:10" x14ac:dyDescent="0.2">
      <c r="A448" s="141" t="s">
        <v>409</v>
      </c>
      <c r="B448" s="141" t="s">
        <v>1096</v>
      </c>
      <c r="C448" s="141" t="s">
        <v>1247</v>
      </c>
      <c r="D448" s="142">
        <v>47100000</v>
      </c>
      <c r="E448" s="142">
        <v>1</v>
      </c>
      <c r="F448" s="142">
        <v>47100000</v>
      </c>
      <c r="G448" s="142">
        <v>1</v>
      </c>
      <c r="H448" s="142">
        <v>47100000</v>
      </c>
      <c r="I448" s="142" t="str">
        <f>VLOOKUP(A448,СПРАВОЧНИК!B:D,2,0)</f>
        <v>ЕВРОПА</v>
      </c>
      <c r="J448" s="142" t="str">
        <f>VLOOKUP(A448,СПРАВОЧНИК!B:D,3,0)</f>
        <v>ИНОМАРКИ</v>
      </c>
    </row>
    <row r="449" spans="1:10" x14ac:dyDescent="0.2">
      <c r="A449" s="141" t="s">
        <v>411</v>
      </c>
      <c r="B449" s="141" t="s">
        <v>412</v>
      </c>
      <c r="C449" s="141" t="s">
        <v>1285</v>
      </c>
      <c r="D449" s="142">
        <v>5025020</v>
      </c>
      <c r="E449" s="142">
        <v>4</v>
      </c>
      <c r="F449" s="142">
        <v>20100080</v>
      </c>
      <c r="G449" s="142">
        <v>12</v>
      </c>
      <c r="H449" s="142">
        <v>62026800</v>
      </c>
      <c r="I449" s="142" t="str">
        <f>VLOOKUP(A449,СПРАВОЧНИК!B:D,2,0)</f>
        <v>ЕВРОПА</v>
      </c>
      <c r="J449" s="142" t="str">
        <f>VLOOKUP(A449,СПРАВОЧНИК!B:D,3,0)</f>
        <v>ИНОМАРКИ</v>
      </c>
    </row>
    <row r="450" spans="1:10" x14ac:dyDescent="0.2">
      <c r="A450" s="141" t="s">
        <v>411</v>
      </c>
      <c r="B450" s="141" t="s">
        <v>413</v>
      </c>
      <c r="C450" s="141" t="s">
        <v>1247</v>
      </c>
      <c r="D450" s="142">
        <v>20956667</v>
      </c>
      <c r="E450" s="142">
        <v>3</v>
      </c>
      <c r="F450" s="142">
        <v>62870001</v>
      </c>
      <c r="G450" s="142">
        <v>17</v>
      </c>
      <c r="H450" s="142">
        <v>323158001</v>
      </c>
      <c r="I450" s="142" t="str">
        <f>VLOOKUP(A450,СПРАВОЧНИК!B:D,2,0)</f>
        <v>ЕВРОПА</v>
      </c>
      <c r="J450" s="142" t="str">
        <f>VLOOKUP(A450,СПРАВОЧНИК!B:D,3,0)</f>
        <v>ИНОМАРКИ</v>
      </c>
    </row>
    <row r="451" spans="1:10" x14ac:dyDescent="0.2">
      <c r="A451" s="141" t="s">
        <v>411</v>
      </c>
      <c r="B451" s="141" t="s">
        <v>414</v>
      </c>
      <c r="C451" s="141" t="s">
        <v>1246</v>
      </c>
      <c r="D451" s="142">
        <v>5238906</v>
      </c>
      <c r="E451" s="142">
        <v>15</v>
      </c>
      <c r="F451" s="142">
        <v>78583590</v>
      </c>
      <c r="G451" s="142">
        <v>79</v>
      </c>
      <c r="H451" s="142">
        <v>460042323</v>
      </c>
      <c r="I451" s="142" t="str">
        <f>VLOOKUP(A451,СПРАВОЧНИК!B:D,2,0)</f>
        <v>ЕВРОПА</v>
      </c>
      <c r="J451" s="142" t="str">
        <f>VLOOKUP(A451,СПРАВОЧНИК!B:D,3,0)</f>
        <v>ИНОМАРКИ</v>
      </c>
    </row>
    <row r="452" spans="1:10" x14ac:dyDescent="0.2">
      <c r="A452" s="141" t="s">
        <v>411</v>
      </c>
      <c r="B452" s="141" t="s">
        <v>415</v>
      </c>
      <c r="C452" s="141" t="s">
        <v>1249</v>
      </c>
      <c r="D452" s="142">
        <v>5136255</v>
      </c>
      <c r="E452" s="142">
        <v>6</v>
      </c>
      <c r="F452" s="142">
        <v>30817530</v>
      </c>
      <c r="G452" s="142">
        <v>48</v>
      </c>
      <c r="H452" s="142">
        <v>232317137</v>
      </c>
      <c r="I452" s="142" t="str">
        <f>VLOOKUP(A452,СПРАВОЧНИК!B:D,2,0)</f>
        <v>ЕВРОПА</v>
      </c>
      <c r="J452" s="142" t="str">
        <f>VLOOKUP(A452,СПРАВОЧНИК!B:D,3,0)</f>
        <v>ИНОМАРКИ</v>
      </c>
    </row>
    <row r="453" spans="1:10" x14ac:dyDescent="0.2">
      <c r="A453" s="141" t="s">
        <v>411</v>
      </c>
      <c r="B453" s="141" t="s">
        <v>416</v>
      </c>
      <c r="C453" s="141" t="s">
        <v>1245</v>
      </c>
      <c r="D453" s="142">
        <v>7420000</v>
      </c>
      <c r="E453" s="142">
        <v>2</v>
      </c>
      <c r="F453" s="142">
        <v>14840000</v>
      </c>
      <c r="G453" s="142">
        <v>9</v>
      </c>
      <c r="H453" s="142">
        <v>79268000</v>
      </c>
      <c r="I453" s="142" t="str">
        <f>VLOOKUP(A453,СПРАВОЧНИК!B:D,2,0)</f>
        <v>ЕВРОПА</v>
      </c>
      <c r="J453" s="142" t="str">
        <f>VLOOKUP(A453,СПРАВОЧНИК!B:D,3,0)</f>
        <v>ИНОМАРКИ</v>
      </c>
    </row>
    <row r="454" spans="1:10" x14ac:dyDescent="0.2">
      <c r="A454" s="141" t="s">
        <v>411</v>
      </c>
      <c r="B454" s="141" t="s">
        <v>417</v>
      </c>
      <c r="C454" s="141" t="s">
        <v>1245</v>
      </c>
      <c r="D454" s="142">
        <v>6899848</v>
      </c>
      <c r="E454" s="142">
        <v>56</v>
      </c>
      <c r="F454" s="142">
        <v>386391488</v>
      </c>
      <c r="G454" s="142">
        <v>263</v>
      </c>
      <c r="H454" s="142">
        <v>1935651867</v>
      </c>
      <c r="I454" s="142" t="str">
        <f>VLOOKUP(A454,СПРАВОЧНИК!B:D,2,0)</f>
        <v>ЕВРОПА</v>
      </c>
      <c r="J454" s="142" t="str">
        <f>VLOOKUP(A454,СПРАВОЧНИК!B:D,3,0)</f>
        <v>ИНОМАРКИ</v>
      </c>
    </row>
    <row r="455" spans="1:10" x14ac:dyDescent="0.2">
      <c r="A455" s="141" t="s">
        <v>411</v>
      </c>
      <c r="B455" s="141" t="s">
        <v>418</v>
      </c>
      <c r="C455" s="141" t="s">
        <v>1244</v>
      </c>
      <c r="D455" s="142">
        <v>27074028</v>
      </c>
      <c r="E455" s="142">
        <v>84</v>
      </c>
      <c r="F455" s="142">
        <v>2274218352</v>
      </c>
      <c r="G455" s="142">
        <v>550</v>
      </c>
      <c r="H455" s="142">
        <v>18013985107</v>
      </c>
      <c r="I455" s="142" t="str">
        <f>VLOOKUP(A455,СПРАВОЧНИК!B:D,2,0)</f>
        <v>ЕВРОПА</v>
      </c>
      <c r="J455" s="142" t="str">
        <f>VLOOKUP(A455,СПРАВОЧНИК!B:D,3,0)</f>
        <v>ИНОМАРКИ</v>
      </c>
    </row>
    <row r="456" spans="1:10" x14ac:dyDescent="0.2">
      <c r="A456" s="141" t="s">
        <v>411</v>
      </c>
      <c r="B456" s="141" t="s">
        <v>419</v>
      </c>
      <c r="C456" s="141" t="s">
        <v>1244</v>
      </c>
      <c r="D456" s="142">
        <v>3647400</v>
      </c>
      <c r="E456" s="142">
        <v>6</v>
      </c>
      <c r="F456" s="142">
        <v>21884400</v>
      </c>
      <c r="G456" s="142">
        <v>23</v>
      </c>
      <c r="H456" s="142">
        <v>113823720</v>
      </c>
      <c r="I456" s="142" t="str">
        <f>VLOOKUP(A456,СПРАВОЧНИК!B:D,2,0)</f>
        <v>ЕВРОПА</v>
      </c>
      <c r="J456" s="142" t="str">
        <f>VLOOKUP(A456,СПРАВОЧНИК!B:D,3,0)</f>
        <v>ИНОМАРКИ</v>
      </c>
    </row>
    <row r="457" spans="1:10" x14ac:dyDescent="0.2">
      <c r="A457" s="141" t="s">
        <v>411</v>
      </c>
      <c r="B457" s="141" t="s">
        <v>420</v>
      </c>
      <c r="C457" s="141" t="s">
        <v>1244</v>
      </c>
      <c r="D457" s="142">
        <v>7260370</v>
      </c>
      <c r="E457" s="142">
        <v>7</v>
      </c>
      <c r="F457" s="142">
        <v>50822590</v>
      </c>
      <c r="G457" s="142">
        <v>47</v>
      </c>
      <c r="H457" s="142">
        <v>326517376</v>
      </c>
      <c r="I457" s="142" t="str">
        <f>VLOOKUP(A457,СПРАВОЧНИК!B:D,2,0)</f>
        <v>ЕВРОПА</v>
      </c>
      <c r="J457" s="142" t="str">
        <f>VLOOKUP(A457,СПРАВОЧНИК!B:D,3,0)</f>
        <v>ИНОМАРКИ</v>
      </c>
    </row>
    <row r="458" spans="1:10" x14ac:dyDescent="0.2">
      <c r="A458" s="141" t="s">
        <v>411</v>
      </c>
      <c r="B458" s="141" t="s">
        <v>421</v>
      </c>
      <c r="C458" s="141" t="s">
        <v>1244</v>
      </c>
      <c r="D458" s="142">
        <v>8897540</v>
      </c>
      <c r="E458" s="142">
        <v>48</v>
      </c>
      <c r="F458" s="142">
        <v>427081920</v>
      </c>
      <c r="G458" s="142">
        <v>188</v>
      </c>
      <c r="H458" s="142">
        <v>1672726132</v>
      </c>
      <c r="I458" s="142" t="str">
        <f>VLOOKUP(A458,СПРАВОЧНИК!B:D,2,0)</f>
        <v>ЕВРОПА</v>
      </c>
      <c r="J458" s="142" t="str">
        <f>VLOOKUP(A458,СПРАВОЧНИК!B:D,3,0)</f>
        <v>ИНОМАРКИ</v>
      </c>
    </row>
    <row r="459" spans="1:10" x14ac:dyDescent="0.2">
      <c r="A459" s="141" t="s">
        <v>411</v>
      </c>
      <c r="B459" s="141" t="s">
        <v>422</v>
      </c>
      <c r="C459" s="141" t="s">
        <v>1244</v>
      </c>
      <c r="D459" s="142">
        <v>15227904</v>
      </c>
      <c r="E459" s="142">
        <v>153</v>
      </c>
      <c r="F459" s="142">
        <v>2329869312</v>
      </c>
      <c r="G459" s="142">
        <v>755</v>
      </c>
      <c r="H459" s="142">
        <v>12625589968</v>
      </c>
      <c r="I459" s="142" t="str">
        <f>VLOOKUP(A459,СПРАВОЧНИК!B:D,2,0)</f>
        <v>ЕВРОПА</v>
      </c>
      <c r="J459" s="142" t="str">
        <f>VLOOKUP(A459,СПРАВОЧНИК!B:D,3,0)</f>
        <v>ИНОМАРКИ</v>
      </c>
    </row>
    <row r="460" spans="1:10" x14ac:dyDescent="0.2">
      <c r="A460" s="141" t="s">
        <v>411</v>
      </c>
      <c r="B460" s="141" t="s">
        <v>423</v>
      </c>
      <c r="C460" s="141" t="s">
        <v>1244</v>
      </c>
      <c r="D460" s="142">
        <v>0</v>
      </c>
      <c r="E460" s="143"/>
      <c r="F460" s="143"/>
      <c r="G460" s="142">
        <v>1</v>
      </c>
      <c r="H460" s="142">
        <v>7150000</v>
      </c>
      <c r="I460" s="142" t="str">
        <f>VLOOKUP(A460,СПРАВОЧНИК!B:D,2,0)</f>
        <v>ЕВРОПА</v>
      </c>
      <c r="J460" s="142" t="str">
        <f>VLOOKUP(A460,СПРАВОЧНИК!B:D,3,0)</f>
        <v>ИНОМАРКИ</v>
      </c>
    </row>
    <row r="461" spans="1:10" x14ac:dyDescent="0.2">
      <c r="A461" s="141" t="s">
        <v>411</v>
      </c>
      <c r="B461" s="141" t="s">
        <v>424</v>
      </c>
      <c r="C461" s="141" t="s">
        <v>1244</v>
      </c>
      <c r="D461" s="142">
        <v>19441884</v>
      </c>
      <c r="E461" s="142">
        <v>77</v>
      </c>
      <c r="F461" s="142">
        <v>1497025068</v>
      </c>
      <c r="G461" s="142">
        <v>488</v>
      </c>
      <c r="H461" s="142">
        <v>9490798629</v>
      </c>
      <c r="I461" s="142" t="str">
        <f>VLOOKUP(A461,СПРАВОЧНИК!B:D,2,0)</f>
        <v>ЕВРОПА</v>
      </c>
      <c r="J461" s="142" t="str">
        <f>VLOOKUP(A461,СПРАВОЧНИК!B:D,3,0)</f>
        <v>ИНОМАРКИ</v>
      </c>
    </row>
    <row r="462" spans="1:10" x14ac:dyDescent="0.2">
      <c r="A462" s="141" t="s">
        <v>411</v>
      </c>
      <c r="B462" s="141" t="s">
        <v>425</v>
      </c>
      <c r="C462" s="141" t="s">
        <v>1285</v>
      </c>
      <c r="D462" s="142">
        <v>0</v>
      </c>
      <c r="E462" s="143"/>
      <c r="F462" s="143"/>
      <c r="G462" s="142">
        <v>1</v>
      </c>
      <c r="H462" s="142">
        <v>3800000</v>
      </c>
      <c r="I462" s="142" t="str">
        <f>VLOOKUP(A462,СПРАВОЧНИК!B:D,2,0)</f>
        <v>ЕВРОПА</v>
      </c>
      <c r="J462" s="142" t="str">
        <f>VLOOKUP(A462,СПРАВОЧНИК!B:D,3,0)</f>
        <v>ИНОМАРКИ</v>
      </c>
    </row>
    <row r="463" spans="1:10" x14ac:dyDescent="0.2">
      <c r="A463" s="141" t="s">
        <v>411</v>
      </c>
      <c r="B463" s="141" t="s">
        <v>426</v>
      </c>
      <c r="C463" s="141" t="s">
        <v>1244</v>
      </c>
      <c r="D463" s="142">
        <v>4900000</v>
      </c>
      <c r="E463" s="142">
        <v>2</v>
      </c>
      <c r="F463" s="142">
        <v>9800000</v>
      </c>
      <c r="G463" s="142">
        <v>4</v>
      </c>
      <c r="H463" s="142">
        <v>18200000</v>
      </c>
      <c r="I463" s="142" t="str">
        <f>VLOOKUP(A463,СПРАВОЧНИК!B:D,2,0)</f>
        <v>ЕВРОПА</v>
      </c>
      <c r="J463" s="142" t="str">
        <f>VLOOKUP(A463,СПРАВОЧНИК!B:D,3,0)</f>
        <v>ИНОМАРКИ</v>
      </c>
    </row>
    <row r="464" spans="1:10" x14ac:dyDescent="0.2">
      <c r="A464" s="141" t="s">
        <v>411</v>
      </c>
      <c r="B464" s="141" t="s">
        <v>427</v>
      </c>
      <c r="C464" s="141" t="s">
        <v>1244</v>
      </c>
      <c r="D464" s="142">
        <v>6305000</v>
      </c>
      <c r="E464" s="142">
        <v>4</v>
      </c>
      <c r="F464" s="142">
        <v>25220000</v>
      </c>
      <c r="G464" s="142">
        <v>11</v>
      </c>
      <c r="H464" s="142">
        <v>66945000</v>
      </c>
      <c r="I464" s="142" t="str">
        <f>VLOOKUP(A464,СПРАВОЧНИК!B:D,2,0)</f>
        <v>ЕВРОПА</v>
      </c>
      <c r="J464" s="142" t="str">
        <f>VLOOKUP(A464,СПРАВОЧНИК!B:D,3,0)</f>
        <v>ИНОМАРКИ</v>
      </c>
    </row>
    <row r="465" spans="1:10" x14ac:dyDescent="0.2">
      <c r="A465" s="141" t="s">
        <v>411</v>
      </c>
      <c r="B465" s="141" t="s">
        <v>428</v>
      </c>
      <c r="C465" s="141" t="s">
        <v>1245</v>
      </c>
      <c r="D465" s="142">
        <v>5430000</v>
      </c>
      <c r="E465" s="142">
        <v>5</v>
      </c>
      <c r="F465" s="142">
        <v>27150000</v>
      </c>
      <c r="G465" s="142">
        <v>11</v>
      </c>
      <c r="H465" s="142">
        <v>63441000</v>
      </c>
      <c r="I465" s="142" t="str">
        <f>VLOOKUP(A465,СПРАВОЧНИК!B:D,2,0)</f>
        <v>ЕВРОПА</v>
      </c>
      <c r="J465" s="142" t="str">
        <f>VLOOKUP(A465,СПРАВОЧНИК!B:D,3,0)</f>
        <v>ИНОМАРКИ</v>
      </c>
    </row>
    <row r="466" spans="1:10" x14ac:dyDescent="0.2">
      <c r="A466" s="141" t="s">
        <v>411</v>
      </c>
      <c r="B466" s="141" t="s">
        <v>429</v>
      </c>
      <c r="C466" s="141" t="s">
        <v>1247</v>
      </c>
      <c r="D466" s="142">
        <v>16300000</v>
      </c>
      <c r="E466" s="142">
        <v>9</v>
      </c>
      <c r="F466" s="142">
        <v>146700000</v>
      </c>
      <c r="G466" s="142">
        <v>48</v>
      </c>
      <c r="H466" s="142">
        <v>812172000</v>
      </c>
      <c r="I466" s="142" t="str">
        <f>VLOOKUP(A466,СПРАВОЧНИК!B:D,2,0)</f>
        <v>ЕВРОПА</v>
      </c>
      <c r="J466" s="142" t="str">
        <f>VLOOKUP(A466,СПРАВОЧНИК!B:D,3,0)</f>
        <v>ИНОМАРКИ</v>
      </c>
    </row>
    <row r="467" spans="1:10" x14ac:dyDescent="0.2">
      <c r="A467" s="141" t="s">
        <v>411</v>
      </c>
      <c r="B467" s="141" t="s">
        <v>430</v>
      </c>
      <c r="C467" s="141" t="s">
        <v>1247</v>
      </c>
      <c r="D467" s="142">
        <v>23235920</v>
      </c>
      <c r="E467" s="142">
        <v>107</v>
      </c>
      <c r="F467" s="142">
        <v>2486243440</v>
      </c>
      <c r="G467" s="142">
        <v>547</v>
      </c>
      <c r="H467" s="142">
        <v>16346926417</v>
      </c>
      <c r="I467" s="142" t="str">
        <f>VLOOKUP(A467,СПРАВОЧНИК!B:D,2,0)</f>
        <v>ЕВРОПА</v>
      </c>
      <c r="J467" s="142" t="str">
        <f>VLOOKUP(A467,СПРАВОЧНИК!B:D,3,0)</f>
        <v>ИНОМАРКИ</v>
      </c>
    </row>
    <row r="468" spans="1:10" x14ac:dyDescent="0.2">
      <c r="A468" s="141" t="s">
        <v>411</v>
      </c>
      <c r="B468" s="141" t="s">
        <v>431</v>
      </c>
      <c r="C468" s="141" t="s">
        <v>1247</v>
      </c>
      <c r="D468" s="142">
        <v>12160000</v>
      </c>
      <c r="E468" s="142">
        <v>6</v>
      </c>
      <c r="F468" s="142">
        <v>72960000</v>
      </c>
      <c r="G468" s="142">
        <v>26</v>
      </c>
      <c r="H468" s="142">
        <v>316160000</v>
      </c>
      <c r="I468" s="142" t="str">
        <f>VLOOKUP(A468,СПРАВОЧНИК!B:D,2,0)</f>
        <v>ЕВРОПА</v>
      </c>
      <c r="J468" s="142" t="str">
        <f>VLOOKUP(A468,СПРАВОЧНИК!B:D,3,0)</f>
        <v>ИНОМАРКИ</v>
      </c>
    </row>
    <row r="469" spans="1:10" x14ac:dyDescent="0.2">
      <c r="A469" s="141" t="s">
        <v>432</v>
      </c>
      <c r="B469" s="141" t="s">
        <v>433</v>
      </c>
      <c r="C469" s="141" t="s">
        <v>1285</v>
      </c>
      <c r="D469" s="142">
        <v>0</v>
      </c>
      <c r="E469" s="143"/>
      <c r="F469" s="143"/>
      <c r="G469" s="142">
        <v>2</v>
      </c>
      <c r="H469" s="142">
        <v>2662000</v>
      </c>
      <c r="I469" s="142" t="str">
        <f>VLOOKUP(A469,СПРАВОЧНИК!B:D,2,0)</f>
        <v>КИТАЙ</v>
      </c>
      <c r="J469" s="142" t="str">
        <f>VLOOKUP(A469,СПРАВОЧНИК!B:D,3,0)</f>
        <v>ИНОМАРКИ</v>
      </c>
    </row>
    <row r="470" spans="1:10" x14ac:dyDescent="0.2">
      <c r="A470" s="141" t="s">
        <v>432</v>
      </c>
      <c r="B470" s="141" t="s">
        <v>434</v>
      </c>
      <c r="C470" s="141" t="s">
        <v>1249</v>
      </c>
      <c r="D470" s="142">
        <v>1421000</v>
      </c>
      <c r="E470" s="142">
        <v>1</v>
      </c>
      <c r="F470" s="142">
        <v>1421000</v>
      </c>
      <c r="G470" s="142">
        <v>2</v>
      </c>
      <c r="H470" s="142">
        <v>2842000</v>
      </c>
      <c r="I470" s="142" t="str">
        <f>VLOOKUP(A470,СПРАВОЧНИК!B:D,2,0)</f>
        <v>КИТАЙ</v>
      </c>
      <c r="J470" s="142" t="str">
        <f>VLOOKUP(A470,СПРАВОЧНИК!B:D,3,0)</f>
        <v>ИНОМАРКИ</v>
      </c>
    </row>
    <row r="471" spans="1:10" x14ac:dyDescent="0.2">
      <c r="A471" s="141" t="s">
        <v>432</v>
      </c>
      <c r="B471" s="141" t="s">
        <v>435</v>
      </c>
      <c r="C471" s="141" t="s">
        <v>1244</v>
      </c>
      <c r="D471" s="142">
        <v>0</v>
      </c>
      <c r="E471" s="143"/>
      <c r="F471" s="143"/>
      <c r="G471" s="142">
        <v>1</v>
      </c>
      <c r="H471" s="142">
        <v>1382000</v>
      </c>
      <c r="I471" s="142" t="str">
        <f>VLOOKUP(A471,СПРАВОЧНИК!B:D,2,0)</f>
        <v>КИТАЙ</v>
      </c>
      <c r="J471" s="142" t="str">
        <f>VLOOKUP(A471,СПРАВОЧНИК!B:D,3,0)</f>
        <v>ИНОМАРКИ</v>
      </c>
    </row>
    <row r="472" spans="1:10" x14ac:dyDescent="0.2">
      <c r="A472" s="141" t="s">
        <v>437</v>
      </c>
      <c r="B472" s="141" t="s">
        <v>438</v>
      </c>
      <c r="C472" s="141" t="s">
        <v>1285</v>
      </c>
      <c r="D472" s="142">
        <v>3056000</v>
      </c>
      <c r="E472" s="142">
        <v>14</v>
      </c>
      <c r="F472" s="142">
        <v>42784000</v>
      </c>
      <c r="G472" s="142">
        <v>88</v>
      </c>
      <c r="H472" s="142">
        <v>262848995</v>
      </c>
      <c r="I472" s="142" t="str">
        <f>VLOOKUP(A472,СПРАВОЧНИК!B:D,2,0)</f>
        <v>ЕВРОПА</v>
      </c>
      <c r="J472" s="142" t="str">
        <f>VLOOKUP(A472,СПРАВОЧНИК!B:D,3,0)</f>
        <v>ИНОМАРКИ</v>
      </c>
    </row>
    <row r="473" spans="1:10" x14ac:dyDescent="0.2">
      <c r="A473" s="141" t="s">
        <v>439</v>
      </c>
      <c r="B473" s="141" t="s">
        <v>440</v>
      </c>
      <c r="C473" s="141" t="s">
        <v>1244</v>
      </c>
      <c r="D473" s="142">
        <v>0</v>
      </c>
      <c r="E473" s="143"/>
      <c r="F473" s="143"/>
      <c r="G473" s="142">
        <v>5</v>
      </c>
      <c r="H473" s="142">
        <v>15978000</v>
      </c>
      <c r="I473" s="142" t="str">
        <f>VLOOKUP(A473,СПРАВОЧНИК!B:D,2,0)</f>
        <v>ЯПОНИЯ</v>
      </c>
      <c r="J473" s="142" t="str">
        <f>VLOOKUP(A473,СПРАВОЧНИК!B:D,3,0)</f>
        <v>ИНОМАРКИ</v>
      </c>
    </row>
    <row r="474" spans="1:10" x14ac:dyDescent="0.2">
      <c r="A474" s="141" t="s">
        <v>439</v>
      </c>
      <c r="B474" s="141" t="s">
        <v>441</v>
      </c>
      <c r="C474" s="141" t="s">
        <v>1244</v>
      </c>
      <c r="D474" s="142">
        <v>2989667</v>
      </c>
      <c r="E474" s="142">
        <v>22</v>
      </c>
      <c r="F474" s="142">
        <v>65772674</v>
      </c>
      <c r="G474" s="142">
        <v>170</v>
      </c>
      <c r="H474" s="142">
        <v>515544674</v>
      </c>
      <c r="I474" s="142" t="str">
        <f>VLOOKUP(A474,СПРАВОЧНИК!B:D,2,0)</f>
        <v>ЯПОНИЯ</v>
      </c>
      <c r="J474" s="142" t="str">
        <f>VLOOKUP(A474,СПРАВОЧНИК!B:D,3,0)</f>
        <v>ИНОМАРКИ</v>
      </c>
    </row>
    <row r="475" spans="1:10" x14ac:dyDescent="0.2">
      <c r="A475" s="141" t="s">
        <v>439</v>
      </c>
      <c r="B475" s="141" t="s">
        <v>442</v>
      </c>
      <c r="C475" s="141" t="s">
        <v>1244</v>
      </c>
      <c r="D475" s="142">
        <v>4109000</v>
      </c>
      <c r="E475" s="142">
        <v>12</v>
      </c>
      <c r="F475" s="142">
        <v>49308000</v>
      </c>
      <c r="G475" s="142">
        <v>70</v>
      </c>
      <c r="H475" s="142">
        <v>276727139</v>
      </c>
      <c r="I475" s="142" t="str">
        <f>VLOOKUP(A475,СПРАВОЧНИК!B:D,2,0)</f>
        <v>ЯПОНИЯ</v>
      </c>
      <c r="J475" s="142" t="str">
        <f>VLOOKUP(A475,СПРАВОЧНИК!B:D,3,0)</f>
        <v>ИНОМАРКИ</v>
      </c>
    </row>
    <row r="476" spans="1:10" x14ac:dyDescent="0.2">
      <c r="A476" s="141" t="s">
        <v>439</v>
      </c>
      <c r="B476" s="141" t="s">
        <v>444</v>
      </c>
      <c r="C476" s="141" t="s">
        <v>1285</v>
      </c>
      <c r="D476" s="142">
        <v>0</v>
      </c>
      <c r="E476" s="143"/>
      <c r="F476" s="143"/>
      <c r="G476" s="142">
        <v>4</v>
      </c>
      <c r="H476" s="142">
        <v>6698970</v>
      </c>
      <c r="I476" s="142" t="str">
        <f>VLOOKUP(A476,СПРАВОЧНИК!B:D,2,0)</f>
        <v>ЯПОНИЯ</v>
      </c>
      <c r="J476" s="142" t="str">
        <f>VLOOKUP(A476,СПРАВОЧНИК!B:D,3,0)</f>
        <v>ИНОМАРКИ</v>
      </c>
    </row>
    <row r="477" spans="1:10" x14ac:dyDescent="0.2">
      <c r="A477" s="141" t="s">
        <v>439</v>
      </c>
      <c r="B477" s="141" t="s">
        <v>1069</v>
      </c>
      <c r="C477" s="141" t="s">
        <v>1282</v>
      </c>
      <c r="D477" s="142">
        <v>818000</v>
      </c>
      <c r="E477" s="142">
        <v>1</v>
      </c>
      <c r="F477" s="142">
        <v>818000</v>
      </c>
      <c r="G477" s="142">
        <v>1</v>
      </c>
      <c r="H477" s="142">
        <v>818000</v>
      </c>
      <c r="I477" s="142" t="str">
        <f>VLOOKUP(A477,СПРАВОЧНИК!B:D,2,0)</f>
        <v>ЯПОНИЯ</v>
      </c>
      <c r="J477" s="142" t="str">
        <f>VLOOKUP(A477,СПРАВОЧНИК!B:D,3,0)</f>
        <v>ИНОМАРКИ</v>
      </c>
    </row>
    <row r="478" spans="1:10" x14ac:dyDescent="0.2">
      <c r="A478" s="141" t="s">
        <v>439</v>
      </c>
      <c r="B478" s="141" t="s">
        <v>445</v>
      </c>
      <c r="C478" s="141" t="s">
        <v>1244</v>
      </c>
      <c r="D478" s="142">
        <v>2649000</v>
      </c>
      <c r="E478" s="142">
        <v>115</v>
      </c>
      <c r="F478" s="142">
        <v>304635000</v>
      </c>
      <c r="G478" s="142">
        <v>566</v>
      </c>
      <c r="H478" s="142">
        <v>1431225000</v>
      </c>
      <c r="I478" s="142" t="str">
        <f>VLOOKUP(A478,СПРАВОЧНИК!B:D,2,0)</f>
        <v>ЯПОНИЯ</v>
      </c>
      <c r="J478" s="142" t="str">
        <f>VLOOKUP(A478,СПРАВОЧНИК!B:D,3,0)</f>
        <v>ИНОМАРКИ</v>
      </c>
    </row>
    <row r="479" spans="1:10" x14ac:dyDescent="0.2">
      <c r="A479" s="141" t="s">
        <v>439</v>
      </c>
      <c r="B479" s="141" t="s">
        <v>446</v>
      </c>
      <c r="C479" s="141" t="s">
        <v>1244</v>
      </c>
      <c r="D479" s="142">
        <v>4075737</v>
      </c>
      <c r="E479" s="142">
        <v>109</v>
      </c>
      <c r="F479" s="142">
        <v>444255333</v>
      </c>
      <c r="G479" s="142">
        <v>799</v>
      </c>
      <c r="H479" s="142">
        <v>3120278023</v>
      </c>
      <c r="I479" s="142" t="str">
        <f>VLOOKUP(A479,СПРАВОЧНИК!B:D,2,0)</f>
        <v>ЯПОНИЯ</v>
      </c>
      <c r="J479" s="142" t="str">
        <f>VLOOKUP(A479,СПРАВОЧНИК!B:D,3,0)</f>
        <v>ИНОМАРКИ</v>
      </c>
    </row>
    <row r="480" spans="1:10" x14ac:dyDescent="0.2">
      <c r="A480" s="141" t="s">
        <v>439</v>
      </c>
      <c r="B480" s="141" t="s">
        <v>447</v>
      </c>
      <c r="C480" s="141" t="s">
        <v>1244</v>
      </c>
      <c r="D480" s="142">
        <v>2729533</v>
      </c>
      <c r="E480" s="142">
        <v>360</v>
      </c>
      <c r="F480" s="142">
        <v>982631880</v>
      </c>
      <c r="G480" s="142">
        <v>1288</v>
      </c>
      <c r="H480" s="142">
        <v>3572735900</v>
      </c>
      <c r="I480" s="142" t="str">
        <f>VLOOKUP(A480,СПРАВОЧНИК!B:D,2,0)</f>
        <v>ЯПОНИЯ</v>
      </c>
      <c r="J480" s="142" t="str">
        <f>VLOOKUP(A480,СПРАВОЧНИК!B:D,3,0)</f>
        <v>ИНОМАРКИ</v>
      </c>
    </row>
    <row r="481" spans="1:10" x14ac:dyDescent="0.2">
      <c r="A481" s="141" t="s">
        <v>439</v>
      </c>
      <c r="B481" s="141" t="s">
        <v>448</v>
      </c>
      <c r="C481" s="141" t="s">
        <v>1244</v>
      </c>
      <c r="D481" s="142">
        <v>2929495</v>
      </c>
      <c r="E481" s="142">
        <v>9</v>
      </c>
      <c r="F481" s="142">
        <v>26365455</v>
      </c>
      <c r="G481" s="142">
        <v>216</v>
      </c>
      <c r="H481" s="142">
        <v>634734585</v>
      </c>
      <c r="I481" s="142" t="str">
        <f>VLOOKUP(A481,СПРАВОЧНИК!B:D,2,0)</f>
        <v>ЯПОНИЯ</v>
      </c>
      <c r="J481" s="142" t="str">
        <f>VLOOKUP(A481,СПРАВОЧНИК!B:D,3,0)</f>
        <v>ИНОМАРКИ</v>
      </c>
    </row>
    <row r="482" spans="1:10" x14ac:dyDescent="0.2">
      <c r="A482" s="141" t="s">
        <v>439</v>
      </c>
      <c r="B482" s="141" t="s">
        <v>449</v>
      </c>
      <c r="C482" s="141" t="s">
        <v>1244</v>
      </c>
      <c r="D482" s="142">
        <v>5449588</v>
      </c>
      <c r="E482" s="142">
        <v>74</v>
      </c>
      <c r="F482" s="142">
        <v>403269512</v>
      </c>
      <c r="G482" s="142">
        <v>372</v>
      </c>
      <c r="H482" s="142">
        <v>2024784370</v>
      </c>
      <c r="I482" s="142" t="str">
        <f>VLOOKUP(A482,СПРАВОЧНИК!B:D,2,0)</f>
        <v>ЯПОНИЯ</v>
      </c>
      <c r="J482" s="142" t="str">
        <f>VLOOKUP(A482,СПРАВОЧНИК!B:D,3,0)</f>
        <v>ИНОМАРКИ</v>
      </c>
    </row>
    <row r="483" spans="1:10" x14ac:dyDescent="0.2">
      <c r="A483" s="141" t="s">
        <v>439</v>
      </c>
      <c r="B483" s="141" t="s">
        <v>450</v>
      </c>
      <c r="C483" s="141" t="s">
        <v>1280</v>
      </c>
      <c r="D483" s="142">
        <v>3380000</v>
      </c>
      <c r="E483" s="142">
        <v>2</v>
      </c>
      <c r="F483" s="142">
        <v>6760000</v>
      </c>
      <c r="G483" s="142">
        <v>6</v>
      </c>
      <c r="H483" s="142">
        <v>20096000</v>
      </c>
      <c r="I483" s="142" t="str">
        <f>VLOOKUP(A483,СПРАВОЧНИК!B:D,2,0)</f>
        <v>ЯПОНИЯ</v>
      </c>
      <c r="J483" s="142" t="str">
        <f>VLOOKUP(A483,СПРАВОЧНИК!B:D,3,0)</f>
        <v>ИНОМАРКИ</v>
      </c>
    </row>
    <row r="484" spans="1:10" x14ac:dyDescent="0.2">
      <c r="A484" s="141" t="s">
        <v>451</v>
      </c>
      <c r="B484" s="141" t="s">
        <v>452</v>
      </c>
      <c r="C484" s="141" t="s">
        <v>1244</v>
      </c>
      <c r="D484" s="142">
        <v>8530000</v>
      </c>
      <c r="E484" s="142">
        <v>1</v>
      </c>
      <c r="F484" s="142">
        <v>8530000</v>
      </c>
      <c r="G484" s="142">
        <v>3</v>
      </c>
      <c r="H484" s="142">
        <v>19465000</v>
      </c>
      <c r="I484" s="142" t="str">
        <f>VLOOKUP(A484,СПРАВОЧНИК!B:D,2,0)</f>
        <v>КИТАЙ</v>
      </c>
      <c r="J484" s="142" t="str">
        <f>VLOOKUP(A484,СПРАВОЧНИК!B:D,3,0)</f>
        <v>ИНОМАРКИ</v>
      </c>
    </row>
    <row r="485" spans="1:10" x14ac:dyDescent="0.2">
      <c r="A485" s="141" t="s">
        <v>451</v>
      </c>
      <c r="B485" s="141" t="s">
        <v>453</v>
      </c>
      <c r="C485" s="141" t="s">
        <v>1244</v>
      </c>
      <c r="D485" s="142">
        <v>0</v>
      </c>
      <c r="E485" s="143"/>
      <c r="F485" s="143"/>
      <c r="G485" s="142">
        <v>1</v>
      </c>
      <c r="H485" s="142">
        <v>9080000</v>
      </c>
      <c r="I485" s="142" t="str">
        <f>VLOOKUP(A485,СПРАВОЧНИК!B:D,2,0)</f>
        <v>КИТАЙ</v>
      </c>
      <c r="J485" s="142" t="str">
        <f>VLOOKUP(A485,СПРАВОЧНИК!B:D,3,0)</f>
        <v>ИНОМАРКИ</v>
      </c>
    </row>
    <row r="486" spans="1:10" x14ac:dyDescent="0.2">
      <c r="A486" s="141" t="s">
        <v>451</v>
      </c>
      <c r="B486" s="141" t="s">
        <v>706</v>
      </c>
      <c r="C486" s="141" t="s">
        <v>1244</v>
      </c>
      <c r="D486" s="142">
        <v>8590000</v>
      </c>
      <c r="E486" s="142">
        <v>1</v>
      </c>
      <c r="F486" s="142">
        <v>8590000</v>
      </c>
      <c r="G486" s="142">
        <v>2</v>
      </c>
      <c r="H486" s="142">
        <v>17180000</v>
      </c>
      <c r="I486" s="142" t="str">
        <f>VLOOKUP(A486,СПРАВОЧНИК!B:D,2,0)</f>
        <v>КИТАЙ</v>
      </c>
      <c r="J486" s="142" t="str">
        <f>VLOOKUP(A486,СПРАВОЧНИК!B:D,3,0)</f>
        <v>ИНОМАРКИ</v>
      </c>
    </row>
    <row r="487" spans="1:10" x14ac:dyDescent="0.2">
      <c r="A487" s="141" t="s">
        <v>451</v>
      </c>
      <c r="B487" s="141" t="s">
        <v>454</v>
      </c>
      <c r="C487" s="141" t="s">
        <v>1244</v>
      </c>
      <c r="D487" s="142">
        <v>9340000</v>
      </c>
      <c r="E487" s="142">
        <v>3</v>
      </c>
      <c r="F487" s="142">
        <v>28020000</v>
      </c>
      <c r="G487" s="142">
        <v>4</v>
      </c>
      <c r="H487" s="142">
        <v>37570000</v>
      </c>
      <c r="I487" s="142" t="str">
        <f>VLOOKUP(A487,СПРАВОЧНИК!B:D,2,0)</f>
        <v>КИТАЙ</v>
      </c>
      <c r="J487" s="142" t="str">
        <f>VLOOKUP(A487,СПРАВОЧНИК!B:D,3,0)</f>
        <v>ИНОМАРКИ</v>
      </c>
    </row>
    <row r="488" spans="1:10" x14ac:dyDescent="0.2">
      <c r="A488" s="141" t="s">
        <v>451</v>
      </c>
      <c r="B488" s="141" t="s">
        <v>455</v>
      </c>
      <c r="C488" s="141" t="s">
        <v>1245</v>
      </c>
      <c r="D488" s="142">
        <v>9250000</v>
      </c>
      <c r="E488" s="142">
        <v>1</v>
      </c>
      <c r="F488" s="142">
        <v>9250000</v>
      </c>
      <c r="G488" s="142">
        <v>4</v>
      </c>
      <c r="H488" s="142">
        <v>34600000</v>
      </c>
      <c r="I488" s="142" t="str">
        <f>VLOOKUP(A488,СПРАВОЧНИК!B:D,2,0)</f>
        <v>КИТАЙ</v>
      </c>
      <c r="J488" s="142" t="str">
        <f>VLOOKUP(A488,СПРАВОЧНИК!B:D,3,0)</f>
        <v>ИНОМАРКИ</v>
      </c>
    </row>
    <row r="489" spans="1:10" x14ac:dyDescent="0.2">
      <c r="A489" s="141" t="s">
        <v>456</v>
      </c>
      <c r="B489" s="141" t="s">
        <v>457</v>
      </c>
      <c r="C489" s="141" t="s">
        <v>1245</v>
      </c>
      <c r="D489" s="142">
        <v>0</v>
      </c>
      <c r="E489" s="143"/>
      <c r="F489" s="143"/>
      <c r="G489" s="142">
        <v>4</v>
      </c>
      <c r="H489" s="142">
        <v>14268000</v>
      </c>
      <c r="I489" s="142" t="str">
        <f>VLOOKUP(A489,СПРАВОЧНИК!B:D,2,0)</f>
        <v>ЯПОНИЯ</v>
      </c>
      <c r="J489" s="142" t="str">
        <f>VLOOKUP(A489,СПРАВОЧНИК!B:D,3,0)</f>
        <v>ИНОМАРКИ</v>
      </c>
    </row>
    <row r="490" spans="1:10" x14ac:dyDescent="0.2">
      <c r="A490" s="141" t="s">
        <v>456</v>
      </c>
      <c r="B490" s="141" t="s">
        <v>458</v>
      </c>
      <c r="C490" s="141" t="s">
        <v>1280</v>
      </c>
      <c r="D490" s="142">
        <v>888900</v>
      </c>
      <c r="E490" s="142">
        <v>1</v>
      </c>
      <c r="F490" s="142">
        <v>888900</v>
      </c>
      <c r="G490" s="142">
        <v>5</v>
      </c>
      <c r="H490" s="142">
        <v>4688900</v>
      </c>
      <c r="I490" s="142" t="str">
        <f>VLOOKUP(A490,СПРАВОЧНИК!B:D,2,0)</f>
        <v>ЯПОНИЯ</v>
      </c>
      <c r="J490" s="142" t="str">
        <f>VLOOKUP(A490,СПРАВОЧНИК!B:D,3,0)</f>
        <v>ИНОМАРКИ</v>
      </c>
    </row>
    <row r="491" spans="1:10" x14ac:dyDescent="0.2">
      <c r="A491" s="141" t="s">
        <v>456</v>
      </c>
      <c r="B491" s="141" t="s">
        <v>459</v>
      </c>
      <c r="C491" s="141" t="s">
        <v>1247</v>
      </c>
      <c r="D491" s="142">
        <v>0</v>
      </c>
      <c r="E491" s="143"/>
      <c r="F491" s="143"/>
      <c r="G491" s="142">
        <v>1</v>
      </c>
      <c r="H491" s="142">
        <v>7626000</v>
      </c>
      <c r="I491" s="142" t="str">
        <f>VLOOKUP(A491,СПРАВОЧНИК!B:D,2,0)</f>
        <v>ЯПОНИЯ</v>
      </c>
      <c r="J491" s="142" t="str">
        <f>VLOOKUP(A491,СПРАВОЧНИК!B:D,3,0)</f>
        <v>ИНОМАРКИ</v>
      </c>
    </row>
    <row r="492" spans="1:10" x14ac:dyDescent="0.2">
      <c r="A492" s="141" t="s">
        <v>456</v>
      </c>
      <c r="B492" s="141" t="s">
        <v>460</v>
      </c>
      <c r="C492" s="141" t="s">
        <v>1244</v>
      </c>
      <c r="D492" s="142">
        <v>0</v>
      </c>
      <c r="E492" s="143"/>
      <c r="F492" s="143"/>
      <c r="G492" s="142">
        <v>1</v>
      </c>
      <c r="H492" s="142">
        <v>1115000</v>
      </c>
      <c r="I492" s="142" t="str">
        <f>VLOOKUP(A492,СПРАВОЧНИК!B:D,2,0)</f>
        <v>ЯПОНИЯ</v>
      </c>
      <c r="J492" s="142" t="str">
        <f>VLOOKUP(A492,СПРАВОЧНИК!B:D,3,0)</f>
        <v>ИНОМАРКИ</v>
      </c>
    </row>
    <row r="493" spans="1:10" x14ac:dyDescent="0.2">
      <c r="A493" s="141" t="s">
        <v>456</v>
      </c>
      <c r="B493" s="141" t="s">
        <v>461</v>
      </c>
      <c r="C493" s="141" t="s">
        <v>1244</v>
      </c>
      <c r="D493" s="142">
        <v>2356987</v>
      </c>
      <c r="E493" s="142">
        <v>3</v>
      </c>
      <c r="F493" s="142">
        <v>7070961</v>
      </c>
      <c r="G493" s="142">
        <v>12</v>
      </c>
      <c r="H493" s="142">
        <v>25970961</v>
      </c>
      <c r="I493" s="142" t="str">
        <f>VLOOKUP(A493,СПРАВОЧНИК!B:D,2,0)</f>
        <v>ЯПОНИЯ</v>
      </c>
      <c r="J493" s="142" t="str">
        <f>VLOOKUP(A493,СПРАВОЧНИК!B:D,3,0)</f>
        <v>ИНОМАРКИ</v>
      </c>
    </row>
    <row r="494" spans="1:10" x14ac:dyDescent="0.2">
      <c r="A494" s="141" t="s">
        <v>456</v>
      </c>
      <c r="B494" s="141" t="s">
        <v>462</v>
      </c>
      <c r="C494" s="141" t="s">
        <v>1249</v>
      </c>
      <c r="D494" s="142">
        <v>2899000</v>
      </c>
      <c r="E494" s="142">
        <v>5</v>
      </c>
      <c r="F494" s="142">
        <v>14495000</v>
      </c>
      <c r="G494" s="142">
        <v>15</v>
      </c>
      <c r="H494" s="142">
        <v>43485000</v>
      </c>
      <c r="I494" s="142" t="str">
        <f>VLOOKUP(A494,СПРАВОЧНИК!B:D,2,0)</f>
        <v>ЯПОНИЯ</v>
      </c>
      <c r="J494" s="142" t="str">
        <f>VLOOKUP(A494,СПРАВОЧНИК!B:D,3,0)</f>
        <v>ИНОМАРКИ</v>
      </c>
    </row>
    <row r="495" spans="1:10" x14ac:dyDescent="0.2">
      <c r="A495" s="141" t="s">
        <v>456</v>
      </c>
      <c r="B495" s="141" t="s">
        <v>463</v>
      </c>
      <c r="C495" s="141" t="s">
        <v>1245</v>
      </c>
      <c r="D495" s="142">
        <v>4500000</v>
      </c>
      <c r="E495" s="142">
        <v>1</v>
      </c>
      <c r="F495" s="142">
        <v>4500000</v>
      </c>
      <c r="G495" s="142">
        <v>2</v>
      </c>
      <c r="H495" s="142">
        <v>7845000</v>
      </c>
      <c r="I495" s="142" t="str">
        <f>VLOOKUP(A495,СПРАВОЧНИК!B:D,2,0)</f>
        <v>ЯПОНИЯ</v>
      </c>
      <c r="J495" s="142" t="str">
        <f>VLOOKUP(A495,СПРАВОЧНИК!B:D,3,0)</f>
        <v>ИНОМАРКИ</v>
      </c>
    </row>
    <row r="496" spans="1:10" x14ac:dyDescent="0.2">
      <c r="A496" s="141" t="s">
        <v>456</v>
      </c>
      <c r="B496" s="141" t="s">
        <v>464</v>
      </c>
      <c r="C496" s="141" t="s">
        <v>1244</v>
      </c>
      <c r="D496" s="142">
        <v>4409000</v>
      </c>
      <c r="E496" s="142">
        <v>6</v>
      </c>
      <c r="F496" s="142">
        <v>26454000</v>
      </c>
      <c r="G496" s="142">
        <v>52</v>
      </c>
      <c r="H496" s="142">
        <v>229268000</v>
      </c>
      <c r="I496" s="142" t="str">
        <f>VLOOKUP(A496,СПРАВОЧНИК!B:D,2,0)</f>
        <v>ЯПОНИЯ</v>
      </c>
      <c r="J496" s="142" t="str">
        <f>VLOOKUP(A496,СПРАВОЧНИК!B:D,3,0)</f>
        <v>ИНОМАРКИ</v>
      </c>
    </row>
    <row r="497" spans="1:10" x14ac:dyDescent="0.2">
      <c r="A497" s="141" t="s">
        <v>456</v>
      </c>
      <c r="B497" s="141" t="s">
        <v>682</v>
      </c>
      <c r="C497" s="141" t="s">
        <v>1244</v>
      </c>
      <c r="D497" s="142">
        <v>0</v>
      </c>
      <c r="E497" s="143"/>
      <c r="F497" s="143"/>
      <c r="G497" s="142">
        <v>2</v>
      </c>
      <c r="H497" s="142">
        <v>11120000</v>
      </c>
      <c r="I497" s="142" t="str">
        <f>VLOOKUP(A497,СПРАВОЧНИК!B:D,2,0)</f>
        <v>ЯПОНИЯ</v>
      </c>
      <c r="J497" s="142" t="str">
        <f>VLOOKUP(A497,СПРАВОЧНИК!B:D,3,0)</f>
        <v>ИНОМАРКИ</v>
      </c>
    </row>
    <row r="498" spans="1:10" x14ac:dyDescent="0.2">
      <c r="A498" s="141" t="s">
        <v>456</v>
      </c>
      <c r="B498" s="141" t="s">
        <v>1020</v>
      </c>
      <c r="C498" s="141" t="s">
        <v>1280</v>
      </c>
      <c r="D498" s="142">
        <v>2798000</v>
      </c>
      <c r="E498" s="142">
        <v>3</v>
      </c>
      <c r="F498" s="142">
        <v>8394000</v>
      </c>
      <c r="G498" s="142">
        <v>3</v>
      </c>
      <c r="H498" s="142">
        <v>8394000</v>
      </c>
      <c r="I498" s="142" t="str">
        <f>VLOOKUP(A498,СПРАВОЧНИК!B:D,2,0)</f>
        <v>ЯПОНИЯ</v>
      </c>
      <c r="J498" s="142" t="str">
        <f>VLOOKUP(A498,СПРАВОЧНИК!B:D,3,0)</f>
        <v>ИНОМАРКИ</v>
      </c>
    </row>
    <row r="499" spans="1:10" x14ac:dyDescent="0.2">
      <c r="A499" s="141" t="s">
        <v>456</v>
      </c>
      <c r="B499" s="141" t="s">
        <v>465</v>
      </c>
      <c r="C499" s="141" t="s">
        <v>1283</v>
      </c>
      <c r="D499" s="142">
        <v>2500000</v>
      </c>
      <c r="E499" s="142">
        <v>1</v>
      </c>
      <c r="F499" s="142">
        <v>2500000</v>
      </c>
      <c r="G499" s="142">
        <v>3</v>
      </c>
      <c r="H499" s="142">
        <v>5800000</v>
      </c>
      <c r="I499" s="142" t="str">
        <f>VLOOKUP(A499,СПРАВОЧНИК!B:D,2,0)</f>
        <v>ЯПОНИЯ</v>
      </c>
      <c r="J499" s="142" t="str">
        <f>VLOOKUP(A499,СПРАВОЧНИК!B:D,3,0)</f>
        <v>ИНОМАРКИ</v>
      </c>
    </row>
    <row r="500" spans="1:10" x14ac:dyDescent="0.2">
      <c r="A500" s="141" t="s">
        <v>456</v>
      </c>
      <c r="B500" s="141" t="s">
        <v>466</v>
      </c>
      <c r="C500" s="141" t="s">
        <v>1280</v>
      </c>
      <c r="D500" s="142">
        <v>517000</v>
      </c>
      <c r="E500" s="142">
        <v>4</v>
      </c>
      <c r="F500" s="142">
        <v>2068000</v>
      </c>
      <c r="G500" s="142">
        <v>24</v>
      </c>
      <c r="H500" s="142">
        <v>13384500</v>
      </c>
      <c r="I500" s="142" t="str">
        <f>VLOOKUP(A500,СПРАВОЧНИК!B:D,2,0)</f>
        <v>ЯПОНИЯ</v>
      </c>
      <c r="J500" s="142" t="str">
        <f>VLOOKUP(A500,СПРАВОЧНИК!B:D,3,0)</f>
        <v>ИНОМАРКИ</v>
      </c>
    </row>
    <row r="501" spans="1:10" x14ac:dyDescent="0.2">
      <c r="A501" s="141" t="s">
        <v>456</v>
      </c>
      <c r="B501" s="141" t="s">
        <v>467</v>
      </c>
      <c r="C501" s="141" t="s">
        <v>1244</v>
      </c>
      <c r="D501" s="142">
        <v>5785000</v>
      </c>
      <c r="E501" s="142">
        <v>4</v>
      </c>
      <c r="F501" s="142">
        <v>23140000</v>
      </c>
      <c r="G501" s="142">
        <v>28</v>
      </c>
      <c r="H501" s="142">
        <v>161980000</v>
      </c>
      <c r="I501" s="142" t="str">
        <f>VLOOKUP(A501,СПРАВОЧНИК!B:D,2,0)</f>
        <v>ЯПОНИЯ</v>
      </c>
      <c r="J501" s="142" t="str">
        <f>VLOOKUP(A501,СПРАВОЧНИК!B:D,3,0)</f>
        <v>ИНОМАРКИ</v>
      </c>
    </row>
    <row r="502" spans="1:10" x14ac:dyDescent="0.2">
      <c r="A502" s="141" t="s">
        <v>456</v>
      </c>
      <c r="B502" s="141" t="s">
        <v>468</v>
      </c>
      <c r="C502" s="141" t="s">
        <v>1244</v>
      </c>
      <c r="D502" s="142">
        <v>4550000</v>
      </c>
      <c r="E502" s="142">
        <v>13</v>
      </c>
      <c r="F502" s="142">
        <v>59150000</v>
      </c>
      <c r="G502" s="142">
        <v>91</v>
      </c>
      <c r="H502" s="142">
        <v>414050000</v>
      </c>
      <c r="I502" s="142" t="str">
        <f>VLOOKUP(A502,СПРАВОЧНИК!B:D,2,0)</f>
        <v>ЯПОНИЯ</v>
      </c>
      <c r="J502" s="142" t="str">
        <f>VLOOKUP(A502,СПРАВОЧНИК!B:D,3,0)</f>
        <v>ИНОМАРКИ</v>
      </c>
    </row>
    <row r="503" spans="1:10" x14ac:dyDescent="0.2">
      <c r="A503" s="141" t="s">
        <v>456</v>
      </c>
      <c r="B503" s="141" t="s">
        <v>469</v>
      </c>
      <c r="C503" s="141" t="s">
        <v>1244</v>
      </c>
      <c r="D503" s="142">
        <v>3157440</v>
      </c>
      <c r="E503" s="142">
        <v>64</v>
      </c>
      <c r="F503" s="142">
        <v>202076160</v>
      </c>
      <c r="G503" s="142">
        <v>660</v>
      </c>
      <c r="H503" s="142">
        <v>1698655775</v>
      </c>
      <c r="I503" s="142" t="str">
        <f>VLOOKUP(A503,СПРАВОЧНИК!B:D,2,0)</f>
        <v>ЯПОНИЯ</v>
      </c>
      <c r="J503" s="142" t="str">
        <f>VLOOKUP(A503,СПРАВОЧНИК!B:D,3,0)</f>
        <v>ИНОМАРКИ</v>
      </c>
    </row>
    <row r="504" spans="1:10" x14ac:dyDescent="0.2">
      <c r="A504" s="141" t="s">
        <v>456</v>
      </c>
      <c r="B504" s="141" t="s">
        <v>470</v>
      </c>
      <c r="C504" s="141" t="s">
        <v>1244</v>
      </c>
      <c r="D504" s="142">
        <v>3550000</v>
      </c>
      <c r="E504" s="142">
        <v>2</v>
      </c>
      <c r="F504" s="142">
        <v>7100000</v>
      </c>
      <c r="G504" s="142">
        <v>17</v>
      </c>
      <c r="H504" s="142">
        <v>54350000</v>
      </c>
      <c r="I504" s="142" t="str">
        <f>VLOOKUP(A504,СПРАВОЧНИК!B:D,2,0)</f>
        <v>ЯПОНИЯ</v>
      </c>
      <c r="J504" s="142" t="str">
        <f>VLOOKUP(A504,СПРАВОЧНИК!B:D,3,0)</f>
        <v>ИНОМАРКИ</v>
      </c>
    </row>
    <row r="505" spans="1:10" x14ac:dyDescent="0.2">
      <c r="A505" s="141" t="s">
        <v>456</v>
      </c>
      <c r="B505" s="141" t="s">
        <v>1320</v>
      </c>
      <c r="C505" s="141" t="s">
        <v>1249</v>
      </c>
      <c r="D505" s="142">
        <v>1041000</v>
      </c>
      <c r="E505" s="142">
        <v>1</v>
      </c>
      <c r="F505" s="142">
        <v>1041000</v>
      </c>
      <c r="G505" s="142">
        <v>1</v>
      </c>
      <c r="H505" s="142">
        <v>1041000</v>
      </c>
      <c r="I505" s="142" t="str">
        <f>VLOOKUP(A505,СПРАВОЧНИК!B:D,2,0)</f>
        <v>ЯПОНИЯ</v>
      </c>
      <c r="J505" s="142" t="str">
        <f>VLOOKUP(A505,СПРАВОЧНИК!B:D,3,0)</f>
        <v>ИНОМАРКИ</v>
      </c>
    </row>
    <row r="506" spans="1:10" x14ac:dyDescent="0.2">
      <c r="A506" s="141" t="s">
        <v>456</v>
      </c>
      <c r="B506" s="141" t="s">
        <v>471</v>
      </c>
      <c r="C506" s="141" t="s">
        <v>1280</v>
      </c>
      <c r="D506" s="142">
        <v>0</v>
      </c>
      <c r="E506" s="143"/>
      <c r="F506" s="143"/>
      <c r="G506" s="142">
        <v>5</v>
      </c>
      <c r="H506" s="142">
        <v>16750000</v>
      </c>
      <c r="I506" s="142" t="str">
        <f>VLOOKUP(A506,СПРАВОЧНИК!B:D,2,0)</f>
        <v>ЯПОНИЯ</v>
      </c>
      <c r="J506" s="142" t="str">
        <f>VLOOKUP(A506,СПРАВОЧНИК!B:D,3,0)</f>
        <v>ИНОМАРКИ</v>
      </c>
    </row>
    <row r="507" spans="1:10" x14ac:dyDescent="0.2">
      <c r="A507" s="141" t="s">
        <v>456</v>
      </c>
      <c r="B507" s="141" t="s">
        <v>472</v>
      </c>
      <c r="C507" s="141" t="s">
        <v>1244</v>
      </c>
      <c r="D507" s="142">
        <v>1690000</v>
      </c>
      <c r="E507" s="142">
        <v>8</v>
      </c>
      <c r="F507" s="142">
        <v>13520000</v>
      </c>
      <c r="G507" s="142">
        <v>74</v>
      </c>
      <c r="H507" s="142">
        <v>125060000</v>
      </c>
      <c r="I507" s="142" t="str">
        <f>VLOOKUP(A507,СПРАВОЧНИК!B:D,2,0)</f>
        <v>ЯПОНИЯ</v>
      </c>
      <c r="J507" s="142" t="str">
        <f>VLOOKUP(A507,СПРАВОЧНИК!B:D,3,0)</f>
        <v>ИНОМАРКИ</v>
      </c>
    </row>
    <row r="508" spans="1:10" x14ac:dyDescent="0.2">
      <c r="A508" s="141" t="s">
        <v>456</v>
      </c>
      <c r="B508" s="141" t="s">
        <v>1098</v>
      </c>
      <c r="C508" s="141" t="s">
        <v>1249</v>
      </c>
      <c r="D508" s="142">
        <v>2150000</v>
      </c>
      <c r="E508" s="142">
        <v>1</v>
      </c>
      <c r="F508" s="142">
        <v>2150000</v>
      </c>
      <c r="G508" s="142">
        <v>1</v>
      </c>
      <c r="H508" s="142">
        <v>2150000</v>
      </c>
      <c r="I508" s="142" t="str">
        <f>VLOOKUP(A508,СПРАВОЧНИК!B:D,2,0)</f>
        <v>ЯПОНИЯ</v>
      </c>
      <c r="J508" s="142" t="str">
        <f>VLOOKUP(A508,СПРАВОЧНИК!B:D,3,0)</f>
        <v>ИНОМАРКИ</v>
      </c>
    </row>
    <row r="509" spans="1:10" x14ac:dyDescent="0.2">
      <c r="A509" s="141" t="s">
        <v>456</v>
      </c>
      <c r="B509" s="141" t="s">
        <v>1321</v>
      </c>
      <c r="C509" s="141" t="s">
        <v>1244</v>
      </c>
      <c r="D509" s="142">
        <v>2756000</v>
      </c>
      <c r="E509" s="142">
        <v>1</v>
      </c>
      <c r="F509" s="142">
        <v>2756000</v>
      </c>
      <c r="G509" s="142">
        <v>13</v>
      </c>
      <c r="H509" s="142">
        <v>37665000</v>
      </c>
      <c r="I509" s="142" t="str">
        <f>VLOOKUP(A509,СПРАВОЧНИК!B:D,2,0)</f>
        <v>ЯПОНИЯ</v>
      </c>
      <c r="J509" s="142" t="str">
        <f>VLOOKUP(A509,СПРАВОЧНИК!B:D,3,0)</f>
        <v>ИНОМАРКИ</v>
      </c>
    </row>
    <row r="510" spans="1:10" x14ac:dyDescent="0.2">
      <c r="A510" s="141" t="s">
        <v>456</v>
      </c>
      <c r="B510" s="141" t="s">
        <v>474</v>
      </c>
      <c r="C510" s="141" t="s">
        <v>1244</v>
      </c>
      <c r="D510" s="142">
        <v>3638083</v>
      </c>
      <c r="E510" s="142">
        <v>28</v>
      </c>
      <c r="F510" s="142">
        <v>101866324</v>
      </c>
      <c r="G510" s="142">
        <v>357</v>
      </c>
      <c r="H510" s="142">
        <v>1123475523</v>
      </c>
      <c r="I510" s="142" t="str">
        <f>VLOOKUP(A510,СПРАВОЧНИК!B:D,2,0)</f>
        <v>ЯПОНИЯ</v>
      </c>
      <c r="J510" s="142" t="str">
        <f>VLOOKUP(A510,СПРАВОЧНИК!B:D,3,0)</f>
        <v>ИНОМАРКИ</v>
      </c>
    </row>
    <row r="511" spans="1:10" x14ac:dyDescent="0.2">
      <c r="A511" s="141" t="s">
        <v>475</v>
      </c>
      <c r="B511" s="141" t="s">
        <v>476</v>
      </c>
      <c r="C511" s="141" t="s">
        <v>1244</v>
      </c>
      <c r="D511" s="142">
        <v>2734900</v>
      </c>
      <c r="E511" s="142">
        <v>3073</v>
      </c>
      <c r="F511" s="142">
        <v>8404347700</v>
      </c>
      <c r="G511" s="142">
        <v>13438</v>
      </c>
      <c r="H511" s="142">
        <v>34542556200</v>
      </c>
      <c r="I511" s="142" t="str">
        <f>VLOOKUP(A511,СПРАВОЧНИК!B:D,2,0)</f>
        <v>КИТАЙ</v>
      </c>
      <c r="J511" s="142" t="str">
        <f>VLOOKUP(A511,СПРАВОЧНИК!B:D,3,0)</f>
        <v>ИНОМАРКИ</v>
      </c>
    </row>
    <row r="512" spans="1:10" x14ac:dyDescent="0.2">
      <c r="A512" s="141" t="s">
        <v>475</v>
      </c>
      <c r="B512" s="141" t="s">
        <v>683</v>
      </c>
      <c r="C512" s="141" t="s">
        <v>1244</v>
      </c>
      <c r="D512" s="142">
        <v>2214900</v>
      </c>
      <c r="E512" s="142">
        <v>295</v>
      </c>
      <c r="F512" s="142">
        <v>653395500</v>
      </c>
      <c r="G512" s="142">
        <v>386</v>
      </c>
      <c r="H512" s="142">
        <v>849946400</v>
      </c>
      <c r="I512" s="142" t="str">
        <f>VLOOKUP(A512,СПРАВОЧНИК!B:D,2,0)</f>
        <v>КИТАЙ</v>
      </c>
      <c r="J512" s="142" t="str">
        <f>VLOOKUP(A512,СПРАВОЧНИК!B:D,3,0)</f>
        <v>ИНОМАРКИ</v>
      </c>
    </row>
    <row r="513" spans="1:10" x14ac:dyDescent="0.2">
      <c r="A513" s="141" t="s">
        <v>477</v>
      </c>
      <c r="B513" s="141" t="s">
        <v>480</v>
      </c>
      <c r="C513" s="141" t="s">
        <v>1244</v>
      </c>
      <c r="D513" s="142">
        <v>0</v>
      </c>
      <c r="E513" s="143"/>
      <c r="F513" s="143"/>
      <c r="G513" s="142">
        <v>2</v>
      </c>
      <c r="H513" s="142">
        <v>2370000</v>
      </c>
      <c r="I513" s="142" t="str">
        <f>VLOOKUP(A513,СПРАВОЧНИК!B:D,2,0)</f>
        <v>ЕВРОПА</v>
      </c>
      <c r="J513" s="142" t="str">
        <f>VLOOKUP(A513,СПРАВОЧНИК!B:D,3,0)</f>
        <v>ИНОМАРКИ</v>
      </c>
    </row>
    <row r="514" spans="1:10" x14ac:dyDescent="0.2">
      <c r="A514" s="141" t="s">
        <v>477</v>
      </c>
      <c r="B514" s="141" t="s">
        <v>1099</v>
      </c>
      <c r="C514" s="141" t="s">
        <v>1285</v>
      </c>
      <c r="D514" s="142">
        <v>690000</v>
      </c>
      <c r="E514" s="142">
        <v>1</v>
      </c>
      <c r="F514" s="142">
        <v>690000</v>
      </c>
      <c r="G514" s="142">
        <v>1</v>
      </c>
      <c r="H514" s="142">
        <v>690000</v>
      </c>
      <c r="I514" s="142" t="str">
        <f>VLOOKUP(A514,СПРАВОЧНИК!B:D,2,0)</f>
        <v>ЕВРОПА</v>
      </c>
      <c r="J514" s="142" t="str">
        <f>VLOOKUP(A514,СПРАВОЧНИК!B:D,3,0)</f>
        <v>ИНОМАРКИ</v>
      </c>
    </row>
    <row r="515" spans="1:10" x14ac:dyDescent="0.2">
      <c r="A515" s="141" t="s">
        <v>477</v>
      </c>
      <c r="B515" s="141" t="s">
        <v>481</v>
      </c>
      <c r="C515" s="141" t="s">
        <v>1244</v>
      </c>
      <c r="D515" s="142">
        <v>2109000</v>
      </c>
      <c r="E515" s="142">
        <v>1</v>
      </c>
      <c r="F515" s="142">
        <v>2109000</v>
      </c>
      <c r="G515" s="142">
        <v>8</v>
      </c>
      <c r="H515" s="142">
        <v>17222000</v>
      </c>
      <c r="I515" s="142" t="str">
        <f>VLOOKUP(A515,СПРАВОЧНИК!B:D,2,0)</f>
        <v>ЕВРОПА</v>
      </c>
      <c r="J515" s="142" t="str">
        <f>VLOOKUP(A515,СПРАВОЧНИК!B:D,3,0)</f>
        <v>ИНОМАРКИ</v>
      </c>
    </row>
    <row r="516" spans="1:10" x14ac:dyDescent="0.2">
      <c r="A516" s="141" t="s">
        <v>482</v>
      </c>
      <c r="B516" s="141" t="s">
        <v>483</v>
      </c>
      <c r="C516" s="141" t="s">
        <v>1249</v>
      </c>
      <c r="D516" s="142">
        <v>3280000</v>
      </c>
      <c r="E516" s="142">
        <v>1</v>
      </c>
      <c r="F516" s="142">
        <v>3280000</v>
      </c>
      <c r="G516" s="142">
        <v>2</v>
      </c>
      <c r="H516" s="142">
        <v>5930000</v>
      </c>
      <c r="I516" s="142" t="str">
        <f>VLOOKUP(A516,СПРАВОЧНИК!B:D,2,0)</f>
        <v>КИТАЙ</v>
      </c>
      <c r="J516" s="142" t="str">
        <f>VLOOKUP(A516,СПРАВОЧНИК!B:D,3,0)</f>
        <v>ИНОМАРКИ</v>
      </c>
    </row>
    <row r="517" spans="1:10" x14ac:dyDescent="0.2">
      <c r="A517" s="141" t="s">
        <v>485</v>
      </c>
      <c r="B517" s="141" t="s">
        <v>486</v>
      </c>
      <c r="C517" s="141" t="s">
        <v>1244</v>
      </c>
      <c r="D517" s="142">
        <v>4374000</v>
      </c>
      <c r="E517" s="142">
        <v>2</v>
      </c>
      <c r="F517" s="142">
        <v>8748000</v>
      </c>
      <c r="G517" s="142">
        <v>8</v>
      </c>
      <c r="H517" s="142">
        <v>22488000</v>
      </c>
      <c r="I517" s="142" t="str">
        <f>VLOOKUP(A517,СПРАВОЧНИК!B:D,2,0)</f>
        <v>ЕВРОПА</v>
      </c>
      <c r="J517" s="142" t="str">
        <f>VLOOKUP(A517,СПРАВОЧНИК!B:D,3,0)</f>
        <v>ИНОМАРКИ</v>
      </c>
    </row>
    <row r="518" spans="1:10" x14ac:dyDescent="0.2">
      <c r="A518" s="141" t="s">
        <v>485</v>
      </c>
      <c r="B518" s="141" t="s">
        <v>488</v>
      </c>
      <c r="C518" s="141" t="s">
        <v>1244</v>
      </c>
      <c r="D518" s="142">
        <v>4676965</v>
      </c>
      <c r="E518" s="142">
        <v>1</v>
      </c>
      <c r="F518" s="142">
        <v>4676965</v>
      </c>
      <c r="G518" s="142">
        <v>19</v>
      </c>
      <c r="H518" s="142">
        <v>82962566</v>
      </c>
      <c r="I518" s="142" t="str">
        <f>VLOOKUP(A518,СПРАВОЧНИК!B:D,2,0)</f>
        <v>ЕВРОПА</v>
      </c>
      <c r="J518" s="142" t="str">
        <f>VLOOKUP(A518,СПРАВОЧНИК!B:D,3,0)</f>
        <v>ИНОМАРКИ</v>
      </c>
    </row>
    <row r="519" spans="1:10" x14ac:dyDescent="0.2">
      <c r="A519" s="141" t="s">
        <v>485</v>
      </c>
      <c r="B519" s="141" t="s">
        <v>489</v>
      </c>
      <c r="C519" s="141" t="s">
        <v>1249</v>
      </c>
      <c r="D519" s="142">
        <v>1636000</v>
      </c>
      <c r="E519" s="142">
        <v>6</v>
      </c>
      <c r="F519" s="142">
        <v>9816000</v>
      </c>
      <c r="G519" s="142">
        <v>29</v>
      </c>
      <c r="H519" s="142">
        <v>47444000</v>
      </c>
      <c r="I519" s="142" t="str">
        <f>VLOOKUP(A519,СПРАВОЧНИК!B:D,2,0)</f>
        <v>ЕВРОПА</v>
      </c>
      <c r="J519" s="142" t="str">
        <f>VLOOKUP(A519,СПРАВОЧНИК!B:D,3,0)</f>
        <v>ИНОМАРКИ</v>
      </c>
    </row>
    <row r="520" spans="1:10" x14ac:dyDescent="0.2">
      <c r="A520" s="141" t="s">
        <v>485</v>
      </c>
      <c r="B520" s="141" t="s">
        <v>490</v>
      </c>
      <c r="C520" s="141" t="s">
        <v>1280</v>
      </c>
      <c r="D520" s="142">
        <v>0</v>
      </c>
      <c r="E520" s="143"/>
      <c r="F520" s="143"/>
      <c r="G520" s="142">
        <v>3</v>
      </c>
      <c r="H520" s="142">
        <v>10109500</v>
      </c>
      <c r="I520" s="142" t="str">
        <f>VLOOKUP(A520,СПРАВОЧНИК!B:D,2,0)</f>
        <v>ЕВРОПА</v>
      </c>
      <c r="J520" s="142" t="str">
        <f>VLOOKUP(A520,СПРАВОЧНИК!B:D,3,0)</f>
        <v>ИНОМАРКИ</v>
      </c>
    </row>
    <row r="521" spans="1:10" x14ac:dyDescent="0.2">
      <c r="A521" s="141" t="s">
        <v>485</v>
      </c>
      <c r="B521" s="141" t="s">
        <v>697</v>
      </c>
      <c r="C521" s="141" t="s">
        <v>1246</v>
      </c>
      <c r="D521" s="142">
        <v>0</v>
      </c>
      <c r="E521" s="143"/>
      <c r="F521" s="143"/>
      <c r="G521" s="142">
        <v>1</v>
      </c>
      <c r="H521" s="142">
        <v>1890000</v>
      </c>
      <c r="I521" s="142" t="str">
        <f>VLOOKUP(A521,СПРАВОЧНИК!B:D,2,0)</f>
        <v>ЕВРОПА</v>
      </c>
      <c r="J521" s="142" t="str">
        <f>VLOOKUP(A521,СПРАВОЧНИК!B:D,3,0)</f>
        <v>ИНОМАРКИ</v>
      </c>
    </row>
    <row r="522" spans="1:10" x14ac:dyDescent="0.2">
      <c r="A522" s="141" t="s">
        <v>491</v>
      </c>
      <c r="B522" s="141" t="s">
        <v>492</v>
      </c>
      <c r="C522" s="141" t="s">
        <v>1246</v>
      </c>
      <c r="D522" s="142">
        <v>4100000</v>
      </c>
      <c r="E522" s="142">
        <v>4</v>
      </c>
      <c r="F522" s="142">
        <v>16400000</v>
      </c>
      <c r="G522" s="142">
        <v>9</v>
      </c>
      <c r="H522" s="142">
        <v>36600000</v>
      </c>
      <c r="I522" s="142" t="str">
        <f>VLOOKUP(A522,СПРАВОЧНИК!B:D,2,0)</f>
        <v>КИТАЙ</v>
      </c>
      <c r="J522" s="142" t="str">
        <f>VLOOKUP(A522,СПРАВОЧНИК!B:D,3,0)</f>
        <v>ИНОМАРКИ</v>
      </c>
    </row>
    <row r="523" spans="1:10" x14ac:dyDescent="0.2">
      <c r="A523" s="141" t="s">
        <v>493</v>
      </c>
      <c r="B523" s="141" t="s">
        <v>494</v>
      </c>
      <c r="C523" s="141" t="s">
        <v>1247</v>
      </c>
      <c r="D523" s="142">
        <v>11900000</v>
      </c>
      <c r="E523" s="142">
        <v>1</v>
      </c>
      <c r="F523" s="142">
        <v>11900000</v>
      </c>
      <c r="G523" s="142">
        <v>2</v>
      </c>
      <c r="H523" s="142">
        <v>23800000</v>
      </c>
      <c r="I523" s="142" t="str">
        <f>VLOOKUP(A523,СПРАВОЧНИК!B:D,2,0)</f>
        <v>ЕВРОПА</v>
      </c>
      <c r="J523" s="142" t="str">
        <f>VLOOKUP(A523,СПРАВОЧНИК!B:D,3,0)</f>
        <v>ИНОМАРКИ</v>
      </c>
    </row>
    <row r="524" spans="1:10" x14ac:dyDescent="0.2">
      <c r="A524" s="141" t="s">
        <v>493</v>
      </c>
      <c r="B524" s="141" t="s">
        <v>495</v>
      </c>
      <c r="C524" s="141" t="s">
        <v>1244</v>
      </c>
      <c r="D524" s="142">
        <v>14204388</v>
      </c>
      <c r="E524" s="142">
        <v>105</v>
      </c>
      <c r="F524" s="142">
        <v>1491460740</v>
      </c>
      <c r="G524" s="142">
        <v>599</v>
      </c>
      <c r="H524" s="142">
        <v>8915296960</v>
      </c>
      <c r="I524" s="142" t="str">
        <f>VLOOKUP(A524,СПРАВОЧНИК!B:D,2,0)</f>
        <v>ЕВРОПА</v>
      </c>
      <c r="J524" s="142" t="str">
        <f>VLOOKUP(A524,СПРАВОЧНИК!B:D,3,0)</f>
        <v>ИНОМАРКИ</v>
      </c>
    </row>
    <row r="525" spans="1:10" x14ac:dyDescent="0.2">
      <c r="A525" s="141" t="s">
        <v>493</v>
      </c>
      <c r="B525" s="141" t="s">
        <v>496</v>
      </c>
      <c r="C525" s="141" t="s">
        <v>1247</v>
      </c>
      <c r="D525" s="142">
        <v>6070634</v>
      </c>
      <c r="E525" s="142">
        <v>1</v>
      </c>
      <c r="F525" s="142">
        <v>6070634</v>
      </c>
      <c r="G525" s="142">
        <v>3</v>
      </c>
      <c r="H525" s="142">
        <v>20498376</v>
      </c>
      <c r="I525" s="142" t="str">
        <f>VLOOKUP(A525,СПРАВОЧНИК!B:D,2,0)</f>
        <v>ЕВРОПА</v>
      </c>
      <c r="J525" s="142" t="str">
        <f>VLOOKUP(A525,СПРАВОЧНИК!B:D,3,0)</f>
        <v>ИНОМАРКИ</v>
      </c>
    </row>
    <row r="526" spans="1:10" x14ac:dyDescent="0.2">
      <c r="A526" s="141" t="s">
        <v>493</v>
      </c>
      <c r="B526" s="141" t="s">
        <v>497</v>
      </c>
      <c r="C526" s="141" t="s">
        <v>1244</v>
      </c>
      <c r="D526" s="142">
        <v>9236636</v>
      </c>
      <c r="E526" s="142">
        <v>23</v>
      </c>
      <c r="F526" s="142">
        <v>212442628</v>
      </c>
      <c r="G526" s="142">
        <v>152</v>
      </c>
      <c r="H526" s="142">
        <v>1324753515</v>
      </c>
      <c r="I526" s="142" t="str">
        <f>VLOOKUP(A526,СПРАВОЧНИК!B:D,2,0)</f>
        <v>ЕВРОПА</v>
      </c>
      <c r="J526" s="142" t="str">
        <f>VLOOKUP(A526,СПРАВОЧНИК!B:D,3,0)</f>
        <v>ИНОМАРКИ</v>
      </c>
    </row>
    <row r="527" spans="1:10" x14ac:dyDescent="0.2">
      <c r="A527" s="141" t="s">
        <v>493</v>
      </c>
      <c r="B527" s="141" t="s">
        <v>498</v>
      </c>
      <c r="C527" s="141" t="s">
        <v>1247</v>
      </c>
      <c r="D527" s="142">
        <v>20387273</v>
      </c>
      <c r="E527" s="142">
        <v>15</v>
      </c>
      <c r="F527" s="142">
        <v>305809095</v>
      </c>
      <c r="G527" s="142">
        <v>50</v>
      </c>
      <c r="H527" s="142">
        <v>731160383</v>
      </c>
      <c r="I527" s="142" t="str">
        <f>VLOOKUP(A527,СПРАВОЧНИК!B:D,2,0)</f>
        <v>ЕВРОПА</v>
      </c>
      <c r="J527" s="142" t="str">
        <f>VLOOKUP(A527,СПРАВОЧНИК!B:D,3,0)</f>
        <v>ИНОМАРКИ</v>
      </c>
    </row>
    <row r="528" spans="1:10" x14ac:dyDescent="0.2">
      <c r="A528" s="141" t="s">
        <v>493</v>
      </c>
      <c r="B528" s="141" t="s">
        <v>1056</v>
      </c>
      <c r="C528" s="141" t="s">
        <v>1247</v>
      </c>
      <c r="D528" s="142">
        <v>24866667</v>
      </c>
      <c r="E528" s="142">
        <v>6</v>
      </c>
      <c r="F528" s="142">
        <v>149200002</v>
      </c>
      <c r="G528" s="142">
        <v>6</v>
      </c>
      <c r="H528" s="142">
        <v>149200002</v>
      </c>
      <c r="I528" s="142" t="str">
        <f>VLOOKUP(A528,СПРАВОЧНИК!B:D,2,0)</f>
        <v>ЕВРОПА</v>
      </c>
      <c r="J528" s="142" t="str">
        <f>VLOOKUP(A528,СПРАВОЧНИК!B:D,3,0)</f>
        <v>ИНОМАРКИ</v>
      </c>
    </row>
    <row r="529" spans="1:10" x14ac:dyDescent="0.2">
      <c r="A529" s="141" t="s">
        <v>493</v>
      </c>
      <c r="B529" s="141" t="s">
        <v>499</v>
      </c>
      <c r="C529" s="141" t="s">
        <v>1247</v>
      </c>
      <c r="D529" s="142">
        <v>0</v>
      </c>
      <c r="E529" s="143"/>
      <c r="F529" s="143"/>
      <c r="G529" s="142">
        <v>23</v>
      </c>
      <c r="H529" s="142">
        <v>365016668</v>
      </c>
      <c r="I529" s="142" t="str">
        <f>VLOOKUP(A529,СПРАВОЧНИК!B:D,2,0)</f>
        <v>ЕВРОПА</v>
      </c>
      <c r="J529" s="142" t="str">
        <f>VLOOKUP(A529,СПРАВОЧНИК!B:D,3,0)</f>
        <v>ИНОМАРКИ</v>
      </c>
    </row>
    <row r="530" spans="1:10" x14ac:dyDescent="0.2">
      <c r="A530" s="141" t="s">
        <v>493</v>
      </c>
      <c r="B530" s="141" t="s">
        <v>500</v>
      </c>
      <c r="C530" s="141" t="s">
        <v>1247</v>
      </c>
      <c r="D530" s="142">
        <v>0</v>
      </c>
      <c r="E530" s="143"/>
      <c r="F530" s="143"/>
      <c r="G530" s="142">
        <v>7</v>
      </c>
      <c r="H530" s="142">
        <v>185650000</v>
      </c>
      <c r="I530" s="142" t="str">
        <f>VLOOKUP(A530,СПРАВОЧНИК!B:D,2,0)</f>
        <v>ЕВРОПА</v>
      </c>
      <c r="J530" s="142" t="str">
        <f>VLOOKUP(A530,СПРАВОЧНИК!B:D,3,0)</f>
        <v>ИНОМАРКИ</v>
      </c>
    </row>
    <row r="531" spans="1:10" x14ac:dyDescent="0.2">
      <c r="A531" s="141" t="s">
        <v>493</v>
      </c>
      <c r="B531" s="141" t="s">
        <v>501</v>
      </c>
      <c r="C531" s="141" t="s">
        <v>1247</v>
      </c>
      <c r="D531" s="142">
        <v>10170000</v>
      </c>
      <c r="E531" s="142">
        <v>8</v>
      </c>
      <c r="F531" s="142">
        <v>81360000</v>
      </c>
      <c r="G531" s="142">
        <v>51</v>
      </c>
      <c r="H531" s="142">
        <v>562259181</v>
      </c>
      <c r="I531" s="142" t="str">
        <f>VLOOKUP(A531,СПРАВОЧНИК!B:D,2,0)</f>
        <v>ЕВРОПА</v>
      </c>
      <c r="J531" s="142" t="str">
        <f>VLOOKUP(A531,СПРАВОЧНИК!B:D,3,0)</f>
        <v>ИНОМАРКИ</v>
      </c>
    </row>
    <row r="532" spans="1:10" x14ac:dyDescent="0.2">
      <c r="A532" s="141" t="s">
        <v>504</v>
      </c>
      <c r="B532" s="141" t="s">
        <v>505</v>
      </c>
      <c r="C532" s="141" t="s">
        <v>1244</v>
      </c>
      <c r="D532" s="142">
        <v>2092413</v>
      </c>
      <c r="E532" s="142">
        <v>86</v>
      </c>
      <c r="F532" s="142">
        <v>179947518</v>
      </c>
      <c r="G532" s="142">
        <v>527</v>
      </c>
      <c r="H532" s="142">
        <v>1111965756</v>
      </c>
      <c r="I532" s="142" t="str">
        <f>VLOOKUP(A532,СПРАВОЧНИК!B:D,2,0)</f>
        <v>ЕВРОПА</v>
      </c>
      <c r="J532" s="142" t="str">
        <f>VLOOKUP(A532,СПРАВОЧНИК!B:D,3,0)</f>
        <v>ИНОМАРКИ</v>
      </c>
    </row>
    <row r="533" spans="1:10" x14ac:dyDescent="0.2">
      <c r="A533" s="141" t="s">
        <v>504</v>
      </c>
      <c r="B533" s="141" t="s">
        <v>728</v>
      </c>
      <c r="C533" s="141" t="s">
        <v>1285</v>
      </c>
      <c r="D533" s="142">
        <v>0</v>
      </c>
      <c r="E533" s="143"/>
      <c r="F533" s="143"/>
      <c r="G533" s="142">
        <v>1</v>
      </c>
      <c r="H533" s="142">
        <v>1683000</v>
      </c>
      <c r="I533" s="142" t="str">
        <f>VLOOKUP(A533,СПРАВОЧНИК!B:D,2,0)</f>
        <v>ЕВРОПА</v>
      </c>
      <c r="J533" s="142" t="str">
        <f>VLOOKUP(A533,СПРАВОЧНИК!B:D,3,0)</f>
        <v>ИНОМАРКИ</v>
      </c>
    </row>
    <row r="534" spans="1:10" x14ac:dyDescent="0.2">
      <c r="A534" s="141" t="s">
        <v>504</v>
      </c>
      <c r="B534" s="141" t="s">
        <v>506</v>
      </c>
      <c r="C534" s="141" t="s">
        <v>1244</v>
      </c>
      <c r="D534" s="142">
        <v>1857538</v>
      </c>
      <c r="E534" s="142">
        <v>30</v>
      </c>
      <c r="F534" s="142">
        <v>55726140</v>
      </c>
      <c r="G534" s="142">
        <v>368</v>
      </c>
      <c r="H534" s="142">
        <v>659470008</v>
      </c>
      <c r="I534" s="142" t="str">
        <f>VLOOKUP(A534,СПРАВОЧНИК!B:D,2,0)</f>
        <v>ЕВРОПА</v>
      </c>
      <c r="J534" s="142" t="str">
        <f>VLOOKUP(A534,СПРАВОЧНИК!B:D,3,0)</f>
        <v>ИНОМАРКИ</v>
      </c>
    </row>
    <row r="535" spans="1:10" x14ac:dyDescent="0.2">
      <c r="A535" s="141" t="s">
        <v>504</v>
      </c>
      <c r="B535" s="141" t="s">
        <v>507</v>
      </c>
      <c r="C535" s="141" t="s">
        <v>1244</v>
      </c>
      <c r="D535" s="142">
        <v>1931400</v>
      </c>
      <c r="E535" s="142">
        <v>61</v>
      </c>
      <c r="F535" s="142">
        <v>117815400</v>
      </c>
      <c r="G535" s="142">
        <v>393</v>
      </c>
      <c r="H535" s="142">
        <v>765103971</v>
      </c>
      <c r="I535" s="142" t="str">
        <f>VLOOKUP(A535,СПРАВОЧНИК!B:D,2,0)</f>
        <v>ЕВРОПА</v>
      </c>
      <c r="J535" s="142" t="str">
        <f>VLOOKUP(A535,СПРАВОЧНИК!B:D,3,0)</f>
        <v>ИНОМАРКИ</v>
      </c>
    </row>
    <row r="536" spans="1:10" x14ac:dyDescent="0.2">
      <c r="A536" s="141" t="s">
        <v>504</v>
      </c>
      <c r="B536" s="141" t="s">
        <v>508</v>
      </c>
      <c r="C536" s="141" t="s">
        <v>1244</v>
      </c>
      <c r="D536" s="142">
        <v>2177900</v>
      </c>
      <c r="E536" s="142">
        <v>7</v>
      </c>
      <c r="F536" s="142">
        <v>15245300</v>
      </c>
      <c r="G536" s="142">
        <v>42</v>
      </c>
      <c r="H536" s="142">
        <v>91471800</v>
      </c>
      <c r="I536" s="142" t="str">
        <f>VLOOKUP(A536,СПРАВОЧНИК!B:D,2,0)</f>
        <v>ЕВРОПА</v>
      </c>
      <c r="J536" s="142" t="str">
        <f>VLOOKUP(A536,СПРАВОЧНИК!B:D,3,0)</f>
        <v>ИНОМАРКИ</v>
      </c>
    </row>
    <row r="537" spans="1:10" x14ac:dyDescent="0.2">
      <c r="A537" s="141" t="s">
        <v>504</v>
      </c>
      <c r="B537" s="141" t="s">
        <v>1100</v>
      </c>
      <c r="C537" s="141" t="s">
        <v>1249</v>
      </c>
      <c r="D537" s="142">
        <v>1619990</v>
      </c>
      <c r="E537" s="142">
        <v>1</v>
      </c>
      <c r="F537" s="142">
        <v>1619990</v>
      </c>
      <c r="G537" s="142">
        <v>1</v>
      </c>
      <c r="H537" s="142">
        <v>1619990</v>
      </c>
      <c r="I537" s="142" t="str">
        <f>VLOOKUP(A537,СПРАВОЧНИК!B:D,2,0)</f>
        <v>ЕВРОПА</v>
      </c>
      <c r="J537" s="142" t="str">
        <f>VLOOKUP(A537,СПРАВОЧНИК!B:D,3,0)</f>
        <v>ИНОМАРКИ</v>
      </c>
    </row>
    <row r="538" spans="1:10" x14ac:dyDescent="0.2">
      <c r="A538" s="141" t="s">
        <v>504</v>
      </c>
      <c r="B538" s="141" t="s">
        <v>1101</v>
      </c>
      <c r="C538" s="141" t="s">
        <v>1244</v>
      </c>
      <c r="D538" s="142">
        <v>5790500</v>
      </c>
      <c r="E538" s="142">
        <v>1</v>
      </c>
      <c r="F538" s="142">
        <v>5790500</v>
      </c>
      <c r="G538" s="142">
        <v>1</v>
      </c>
      <c r="H538" s="142">
        <v>5790500</v>
      </c>
      <c r="I538" s="142" t="str">
        <f>VLOOKUP(A538,СПРАВОЧНИК!B:D,2,0)</f>
        <v>ЕВРОПА</v>
      </c>
      <c r="J538" s="142" t="str">
        <f>VLOOKUP(A538,СПРАВОЧНИК!B:D,3,0)</f>
        <v>ИНОМАРКИ</v>
      </c>
    </row>
    <row r="539" spans="1:10" x14ac:dyDescent="0.2">
      <c r="A539" s="141" t="s">
        <v>504</v>
      </c>
      <c r="B539" s="141" t="s">
        <v>509</v>
      </c>
      <c r="C539" s="141" t="s">
        <v>1283</v>
      </c>
      <c r="D539" s="142">
        <v>0</v>
      </c>
      <c r="E539" s="143"/>
      <c r="F539" s="143"/>
      <c r="G539" s="142">
        <v>1</v>
      </c>
      <c r="H539" s="142">
        <v>2450000</v>
      </c>
      <c r="I539" s="142" t="str">
        <f>VLOOKUP(A539,СПРАВОЧНИК!B:D,2,0)</f>
        <v>ЕВРОПА</v>
      </c>
      <c r="J539" s="142" t="str">
        <f>VLOOKUP(A539,СПРАВОЧНИК!B:D,3,0)</f>
        <v>ИНОМАРКИ</v>
      </c>
    </row>
    <row r="540" spans="1:10" x14ac:dyDescent="0.2">
      <c r="A540" s="141" t="s">
        <v>504</v>
      </c>
      <c r="B540" s="141" t="s">
        <v>510</v>
      </c>
      <c r="C540" s="141" t="s">
        <v>1285</v>
      </c>
      <c r="D540" s="142">
        <v>1216000</v>
      </c>
      <c r="E540" s="142">
        <v>128</v>
      </c>
      <c r="F540" s="142">
        <v>155648000</v>
      </c>
      <c r="G540" s="142">
        <v>1303</v>
      </c>
      <c r="H540" s="142">
        <v>1516284421</v>
      </c>
      <c r="I540" s="142" t="str">
        <f>VLOOKUP(A540,СПРАВОЧНИК!B:D,2,0)</f>
        <v>ЕВРОПА</v>
      </c>
      <c r="J540" s="142" t="str">
        <f>VLOOKUP(A540,СПРАВОЧНИК!B:D,3,0)</f>
        <v>ИНОМАРКИ</v>
      </c>
    </row>
    <row r="541" spans="1:10" x14ac:dyDescent="0.2">
      <c r="A541" s="141" t="s">
        <v>504</v>
      </c>
      <c r="B541" s="141" t="s">
        <v>511</v>
      </c>
      <c r="C541" s="141" t="s">
        <v>1285</v>
      </c>
      <c r="D541" s="142">
        <v>1070547</v>
      </c>
      <c r="E541" s="142">
        <v>96</v>
      </c>
      <c r="F541" s="142">
        <v>102772512</v>
      </c>
      <c r="G541" s="142">
        <v>976</v>
      </c>
      <c r="H541" s="142">
        <v>1065169650</v>
      </c>
      <c r="I541" s="142" t="str">
        <f>VLOOKUP(A541,СПРАВОЧНИК!B:D,2,0)</f>
        <v>ЕВРОПА</v>
      </c>
      <c r="J541" s="142" t="str">
        <f>VLOOKUP(A541,СПРАВОЧНИК!B:D,3,0)</f>
        <v>ИНОМАРКИ</v>
      </c>
    </row>
    <row r="542" spans="1:10" x14ac:dyDescent="0.2">
      <c r="A542" s="141" t="s">
        <v>504</v>
      </c>
      <c r="B542" s="141" t="s">
        <v>512</v>
      </c>
      <c r="C542" s="141" t="s">
        <v>1282</v>
      </c>
      <c r="D542" s="142">
        <v>0</v>
      </c>
      <c r="E542" s="143"/>
      <c r="F542" s="143"/>
      <c r="G542" s="142">
        <v>1</v>
      </c>
      <c r="H542" s="142">
        <v>2450000</v>
      </c>
      <c r="I542" s="142" t="str">
        <f>VLOOKUP(A542,СПРАВОЧНИК!B:D,2,0)</f>
        <v>ЕВРОПА</v>
      </c>
      <c r="J542" s="142" t="str">
        <f>VLOOKUP(A542,СПРАВОЧНИК!B:D,3,0)</f>
        <v>ИНОМАРКИ</v>
      </c>
    </row>
    <row r="543" spans="1:10" x14ac:dyDescent="0.2">
      <c r="A543" s="141" t="s">
        <v>513</v>
      </c>
      <c r="B543" s="141" t="s">
        <v>514</v>
      </c>
      <c r="C543" s="141" t="s">
        <v>1244</v>
      </c>
      <c r="D543" s="142">
        <v>0</v>
      </c>
      <c r="E543" s="143"/>
      <c r="F543" s="143"/>
      <c r="G543" s="142">
        <v>2</v>
      </c>
      <c r="H543" s="142">
        <v>24960000</v>
      </c>
      <c r="I543" s="142" t="str">
        <f>VLOOKUP(A543,СПРАВОЧНИК!B:D,2,0)</f>
        <v>КИТАЙ</v>
      </c>
      <c r="J543" s="142" t="str">
        <f>VLOOKUP(A543,СПРАВОЧНИК!B:D,3,0)</f>
        <v>ИНОМАРКИ</v>
      </c>
    </row>
    <row r="544" spans="1:10" x14ac:dyDescent="0.2">
      <c r="A544" s="141" t="s">
        <v>515</v>
      </c>
      <c r="B544" s="141" t="s">
        <v>1102</v>
      </c>
      <c r="C544" s="141" t="s">
        <v>1285</v>
      </c>
      <c r="D544" s="142">
        <v>3120000</v>
      </c>
      <c r="E544" s="142">
        <v>1</v>
      </c>
      <c r="F544" s="142">
        <v>3120000</v>
      </c>
      <c r="G544" s="142">
        <v>1</v>
      </c>
      <c r="H544" s="142">
        <v>3120000</v>
      </c>
      <c r="I544" s="142" t="str">
        <f>VLOOKUP(A544,СПРАВОЧНИК!B:D,2,0)</f>
        <v>КИТАЙ</v>
      </c>
      <c r="J544" s="142" t="str">
        <f>VLOOKUP(A544,СПРАВОЧНИК!B:D,3,0)</f>
        <v>ИНОМАРКИ</v>
      </c>
    </row>
    <row r="545" spans="1:10" x14ac:dyDescent="0.2">
      <c r="A545" s="141" t="s">
        <v>515</v>
      </c>
      <c r="B545" s="141" t="s">
        <v>516</v>
      </c>
      <c r="C545" s="141" t="s">
        <v>1280</v>
      </c>
      <c r="D545" s="142">
        <v>0</v>
      </c>
      <c r="E545" s="143"/>
      <c r="F545" s="143"/>
      <c r="G545" s="142">
        <v>1</v>
      </c>
      <c r="H545" s="142">
        <v>4133000</v>
      </c>
      <c r="I545" s="142" t="str">
        <f>VLOOKUP(A545,СПРАВОЧНИК!B:D,2,0)</f>
        <v>КИТАЙ</v>
      </c>
      <c r="J545" s="142" t="str">
        <f>VLOOKUP(A545,СПРАВОЧНИК!B:D,3,0)</f>
        <v>ИНОМАРКИ</v>
      </c>
    </row>
    <row r="546" spans="1:10" x14ac:dyDescent="0.2">
      <c r="A546" s="141" t="s">
        <v>517</v>
      </c>
      <c r="B546" s="141" t="s">
        <v>518</v>
      </c>
      <c r="C546" s="141" t="s">
        <v>1244</v>
      </c>
      <c r="D546" s="142">
        <v>69400000</v>
      </c>
      <c r="E546" s="142">
        <v>6</v>
      </c>
      <c r="F546" s="142">
        <v>416400000</v>
      </c>
      <c r="G546" s="142">
        <v>24</v>
      </c>
      <c r="H546" s="142">
        <v>1648683333</v>
      </c>
      <c r="I546" s="142" t="str">
        <f>VLOOKUP(A546,СПРАВОЧНИК!B:D,2,0)</f>
        <v>ЕВРОПА</v>
      </c>
      <c r="J546" s="142" t="str">
        <f>VLOOKUP(A546,СПРАВОЧНИК!B:D,3,0)</f>
        <v>ИНОМАРКИ</v>
      </c>
    </row>
    <row r="547" spans="1:10" x14ac:dyDescent="0.2">
      <c r="A547" s="141" t="s">
        <v>517</v>
      </c>
      <c r="B547" s="141" t="s">
        <v>519</v>
      </c>
      <c r="C547" s="141" t="s">
        <v>1247</v>
      </c>
      <c r="D547" s="142">
        <v>45000000</v>
      </c>
      <c r="E547" s="142">
        <v>2</v>
      </c>
      <c r="F547" s="142">
        <v>90000000</v>
      </c>
      <c r="G547" s="142">
        <v>11</v>
      </c>
      <c r="H547" s="142">
        <v>495000000</v>
      </c>
      <c r="I547" s="142" t="str">
        <f>VLOOKUP(A547,СПРАВОЧНИК!B:D,2,0)</f>
        <v>ЕВРОПА</v>
      </c>
      <c r="J547" s="142" t="str">
        <f>VLOOKUP(A547,СПРАВОЧНИК!B:D,3,0)</f>
        <v>ИНОМАРКИ</v>
      </c>
    </row>
    <row r="548" spans="1:10" x14ac:dyDescent="0.2">
      <c r="A548" s="141" t="s">
        <v>517</v>
      </c>
      <c r="B548" s="141" t="s">
        <v>520</v>
      </c>
      <c r="C548" s="141" t="s">
        <v>1247</v>
      </c>
      <c r="D548" s="142">
        <v>0</v>
      </c>
      <c r="E548" s="143"/>
      <c r="F548" s="143"/>
      <c r="G548" s="142">
        <v>4</v>
      </c>
      <c r="H548" s="142">
        <v>332000000</v>
      </c>
      <c r="I548" s="142" t="str">
        <f>VLOOKUP(A548,СПРАВОЧНИК!B:D,2,0)</f>
        <v>ЕВРОПА</v>
      </c>
      <c r="J548" s="142" t="str">
        <f>VLOOKUP(A548,СПРАВОЧНИК!B:D,3,0)</f>
        <v>ИНОМАРКИ</v>
      </c>
    </row>
    <row r="549" spans="1:10" x14ac:dyDescent="0.2">
      <c r="A549" s="141" t="s">
        <v>729</v>
      </c>
      <c r="B549" s="141" t="s">
        <v>730</v>
      </c>
      <c r="C549" s="141" t="s">
        <v>1247</v>
      </c>
      <c r="D549" s="142">
        <v>0</v>
      </c>
      <c r="E549" s="143"/>
      <c r="F549" s="143"/>
      <c r="G549" s="142">
        <v>1</v>
      </c>
      <c r="H549" s="142">
        <v>6300000</v>
      </c>
      <c r="I549" s="142" t="str">
        <f>VLOOKUP(A549,СПРАВОЧНИК!B:D,2,0)</f>
        <v>КИТАЙ</v>
      </c>
      <c r="J549" s="142" t="str">
        <f>VLOOKUP(A549,СПРАВОЧНИК!B:D,3,0)</f>
        <v>ИНОМАРКИ</v>
      </c>
    </row>
    <row r="550" spans="1:10" x14ac:dyDescent="0.2">
      <c r="A550" s="141" t="s">
        <v>910</v>
      </c>
      <c r="B550" s="141" t="s">
        <v>1057</v>
      </c>
      <c r="C550" s="141" t="s">
        <v>1244</v>
      </c>
      <c r="D550" s="142">
        <v>3564000</v>
      </c>
      <c r="E550" s="142">
        <v>1</v>
      </c>
      <c r="F550" s="142">
        <v>3564000</v>
      </c>
      <c r="G550" s="142">
        <v>1</v>
      </c>
      <c r="H550" s="142">
        <v>3564000</v>
      </c>
      <c r="I550" s="142" t="str">
        <f>VLOOKUP(A550,СПРАВОЧНИК!B:D,2,0)</f>
        <v>ЕВРОПА</v>
      </c>
      <c r="J550" s="142" t="str">
        <f>VLOOKUP(A550,СПРАВОЧНИК!B:D,3,0)</f>
        <v>ИНОМАРКИ</v>
      </c>
    </row>
    <row r="551" spans="1:10" x14ac:dyDescent="0.2">
      <c r="A551" s="141" t="s">
        <v>910</v>
      </c>
      <c r="B551" s="141" t="s">
        <v>1103</v>
      </c>
      <c r="C551" s="141" t="s">
        <v>1244</v>
      </c>
      <c r="D551" s="142">
        <v>2754897</v>
      </c>
      <c r="E551" s="142">
        <v>1</v>
      </c>
      <c r="F551" s="142">
        <v>2754897</v>
      </c>
      <c r="G551" s="142">
        <v>1</v>
      </c>
      <c r="H551" s="142">
        <v>2754897</v>
      </c>
      <c r="I551" s="142" t="str">
        <f>VLOOKUP(A551,СПРАВОЧНИК!B:D,2,0)</f>
        <v>ЕВРОПА</v>
      </c>
      <c r="J551" s="142" t="str">
        <f>VLOOKUP(A551,СПРАВОЧНИК!B:D,3,0)</f>
        <v>ИНОМАРКИ</v>
      </c>
    </row>
    <row r="552" spans="1:10" x14ac:dyDescent="0.2">
      <c r="A552" s="141" t="s">
        <v>524</v>
      </c>
      <c r="B552" s="141" t="s">
        <v>525</v>
      </c>
      <c r="C552" s="141" t="s">
        <v>1285</v>
      </c>
      <c r="D552" s="142">
        <v>0</v>
      </c>
      <c r="E552" s="143"/>
      <c r="F552" s="143"/>
      <c r="G552" s="142">
        <v>2</v>
      </c>
      <c r="H552" s="142">
        <v>2054000</v>
      </c>
      <c r="I552" s="142" t="str">
        <f>VLOOKUP(A552,СПРАВОЧНИК!B:D,2,0)</f>
        <v>ЕВРОПА</v>
      </c>
      <c r="J552" s="142" t="str">
        <f>VLOOKUP(A552,СПРАВОЧНИК!B:D,3,0)</f>
        <v>ИНОМАРКИ</v>
      </c>
    </row>
    <row r="553" spans="1:10" x14ac:dyDescent="0.2">
      <c r="A553" s="141" t="s">
        <v>524</v>
      </c>
      <c r="B553" s="141" t="s">
        <v>526</v>
      </c>
      <c r="C553" s="141" t="s">
        <v>1244</v>
      </c>
      <c r="D553" s="142">
        <v>2718993</v>
      </c>
      <c r="E553" s="142">
        <v>50</v>
      </c>
      <c r="F553" s="142">
        <v>135949650</v>
      </c>
      <c r="G553" s="142">
        <v>445</v>
      </c>
      <c r="H553" s="142">
        <v>1210904041</v>
      </c>
      <c r="I553" s="142" t="str">
        <f>VLOOKUP(A553,СПРАВОЧНИК!B:D,2,0)</f>
        <v>ЕВРОПА</v>
      </c>
      <c r="J553" s="142" t="str">
        <f>VLOOKUP(A553,СПРАВОЧНИК!B:D,3,0)</f>
        <v>ИНОМАРКИ</v>
      </c>
    </row>
    <row r="554" spans="1:10" x14ac:dyDescent="0.2">
      <c r="A554" s="141" t="s">
        <v>524</v>
      </c>
      <c r="B554" s="141" t="s">
        <v>527</v>
      </c>
      <c r="C554" s="141" t="s">
        <v>1244</v>
      </c>
      <c r="D554" s="142">
        <v>4164282</v>
      </c>
      <c r="E554" s="142">
        <v>101</v>
      </c>
      <c r="F554" s="142">
        <v>420592482</v>
      </c>
      <c r="G554" s="142">
        <v>518</v>
      </c>
      <c r="H554" s="142">
        <v>2026945715</v>
      </c>
      <c r="I554" s="142" t="str">
        <f>VLOOKUP(A554,СПРАВОЧНИК!B:D,2,0)</f>
        <v>ЕВРОПА</v>
      </c>
      <c r="J554" s="142" t="str">
        <f>VLOOKUP(A554,СПРАВОЧНИК!B:D,3,0)</f>
        <v>ИНОМАРКИ</v>
      </c>
    </row>
    <row r="555" spans="1:10" x14ac:dyDescent="0.2">
      <c r="A555" s="141" t="s">
        <v>524</v>
      </c>
      <c r="B555" s="141" t="s">
        <v>528</v>
      </c>
      <c r="C555" s="141" t="s">
        <v>1249</v>
      </c>
      <c r="D555" s="142">
        <v>3090733</v>
      </c>
      <c r="E555" s="142">
        <v>46</v>
      </c>
      <c r="F555" s="142">
        <v>142173718</v>
      </c>
      <c r="G555" s="142">
        <v>171</v>
      </c>
      <c r="H555" s="142">
        <v>523596468</v>
      </c>
      <c r="I555" s="142" t="str">
        <f>VLOOKUP(A555,СПРАВОЧНИК!B:D,2,0)</f>
        <v>ЕВРОПА</v>
      </c>
      <c r="J555" s="142" t="str">
        <f>VLOOKUP(A555,СПРАВОЧНИК!B:D,3,0)</f>
        <v>ИНОМАРКИ</v>
      </c>
    </row>
    <row r="556" spans="1:10" x14ac:dyDescent="0.2">
      <c r="A556" s="141" t="s">
        <v>524</v>
      </c>
      <c r="B556" s="141" t="s">
        <v>529</v>
      </c>
      <c r="C556" s="141" t="s">
        <v>1244</v>
      </c>
      <c r="D556" s="142">
        <v>2995000</v>
      </c>
      <c r="E556" s="142">
        <v>3</v>
      </c>
      <c r="F556" s="142">
        <v>8985000</v>
      </c>
      <c r="G556" s="142">
        <v>9</v>
      </c>
      <c r="H556" s="142">
        <v>21738000</v>
      </c>
      <c r="I556" s="142" t="str">
        <f>VLOOKUP(A556,СПРАВОЧНИК!B:D,2,0)</f>
        <v>ЕВРОПА</v>
      </c>
      <c r="J556" s="142" t="str">
        <f>VLOOKUP(A556,СПРАВОЧНИК!B:D,3,0)</f>
        <v>ИНОМАРКИ</v>
      </c>
    </row>
    <row r="557" spans="1:10" x14ac:dyDescent="0.2">
      <c r="A557" s="141" t="s">
        <v>524</v>
      </c>
      <c r="B557" s="141" t="s">
        <v>530</v>
      </c>
      <c r="C557" s="141" t="s">
        <v>1288</v>
      </c>
      <c r="D557" s="142">
        <v>1818136</v>
      </c>
      <c r="E557" s="142">
        <v>71</v>
      </c>
      <c r="F557" s="142">
        <v>129087656</v>
      </c>
      <c r="G557" s="142">
        <v>891</v>
      </c>
      <c r="H557" s="142">
        <v>1612636660</v>
      </c>
      <c r="I557" s="142" t="str">
        <f>VLOOKUP(A557,СПРАВОЧНИК!B:D,2,0)</f>
        <v>ЕВРОПА</v>
      </c>
      <c r="J557" s="142" t="str">
        <f>VLOOKUP(A557,СПРАВОЧНИК!B:D,3,0)</f>
        <v>ИНОМАРКИ</v>
      </c>
    </row>
    <row r="558" spans="1:10" x14ac:dyDescent="0.2">
      <c r="A558" s="141" t="s">
        <v>524</v>
      </c>
      <c r="B558" s="141" t="s">
        <v>531</v>
      </c>
      <c r="C558" s="141" t="s">
        <v>1245</v>
      </c>
      <c r="D558" s="142">
        <v>3921433</v>
      </c>
      <c r="E558" s="142">
        <v>16</v>
      </c>
      <c r="F558" s="142">
        <v>62742928</v>
      </c>
      <c r="G558" s="142">
        <v>88</v>
      </c>
      <c r="H558" s="142">
        <v>344648295</v>
      </c>
      <c r="I558" s="142" t="str">
        <f>VLOOKUP(A558,СПРАВОЧНИК!B:D,2,0)</f>
        <v>ЕВРОПА</v>
      </c>
      <c r="J558" s="142" t="str">
        <f>VLOOKUP(A558,СПРАВОЧНИК!B:D,3,0)</f>
        <v>ИНОМАРКИ</v>
      </c>
    </row>
    <row r="559" spans="1:10" x14ac:dyDescent="0.2">
      <c r="A559" s="141" t="s">
        <v>532</v>
      </c>
      <c r="B559" s="141" t="s">
        <v>533</v>
      </c>
      <c r="C559" s="141" t="s">
        <v>1244</v>
      </c>
      <c r="D559" s="142">
        <v>3980000</v>
      </c>
      <c r="E559" s="142">
        <v>15</v>
      </c>
      <c r="F559" s="142">
        <v>59700000</v>
      </c>
      <c r="G559" s="142">
        <v>102</v>
      </c>
      <c r="H559" s="142">
        <v>447650000</v>
      </c>
      <c r="I559" s="142" t="str">
        <f>VLOOKUP(A559,СПРАВОЧНИК!B:D,2,0)</f>
        <v>КИТАЙ</v>
      </c>
      <c r="J559" s="142" t="str">
        <f>VLOOKUP(A559,СПРАВОЧНИК!B:D,3,0)</f>
        <v>ИНОМАРКИ</v>
      </c>
    </row>
    <row r="560" spans="1:10" x14ac:dyDescent="0.2">
      <c r="A560" s="141" t="s">
        <v>532</v>
      </c>
      <c r="B560" s="141" t="s">
        <v>534</v>
      </c>
      <c r="C560" s="141" t="s">
        <v>1244</v>
      </c>
      <c r="D560" s="142">
        <v>0</v>
      </c>
      <c r="E560" s="143"/>
      <c r="F560" s="143"/>
      <c r="G560" s="142">
        <v>2</v>
      </c>
      <c r="H560" s="142">
        <v>7950000</v>
      </c>
      <c r="I560" s="142" t="str">
        <f>VLOOKUP(A560,СПРАВОЧНИК!B:D,2,0)</f>
        <v>КИТАЙ</v>
      </c>
      <c r="J560" s="142" t="str">
        <f>VLOOKUP(A560,СПРАВОЧНИК!B:D,3,0)</f>
        <v>ИНОМАРКИ</v>
      </c>
    </row>
    <row r="561" spans="1:10" x14ac:dyDescent="0.2">
      <c r="A561" s="141" t="s">
        <v>532</v>
      </c>
      <c r="B561" s="141" t="s">
        <v>731</v>
      </c>
      <c r="C561" s="141" t="s">
        <v>1244</v>
      </c>
      <c r="D561" s="142">
        <v>3990000</v>
      </c>
      <c r="E561" s="142">
        <v>16</v>
      </c>
      <c r="F561" s="142">
        <v>63840000</v>
      </c>
      <c r="G561" s="142">
        <v>18</v>
      </c>
      <c r="H561" s="142">
        <v>71820000</v>
      </c>
      <c r="I561" s="142" t="str">
        <f>VLOOKUP(A561,СПРАВОЧНИК!B:D,2,0)</f>
        <v>КИТАЙ</v>
      </c>
      <c r="J561" s="142" t="str">
        <f>VLOOKUP(A561,СПРАВОЧНИК!B:D,3,0)</f>
        <v>ИНОМАРКИ</v>
      </c>
    </row>
    <row r="562" spans="1:10" x14ac:dyDescent="0.2">
      <c r="A562" s="141" t="s">
        <v>537</v>
      </c>
      <c r="B562" s="141" t="s">
        <v>538</v>
      </c>
      <c r="C562" s="141" t="s">
        <v>1282</v>
      </c>
      <c r="D562" s="142">
        <v>979810</v>
      </c>
      <c r="E562" s="142">
        <v>1</v>
      </c>
      <c r="F562" s="142">
        <v>979810</v>
      </c>
      <c r="G562" s="142">
        <v>1</v>
      </c>
      <c r="H562" s="142">
        <v>979810</v>
      </c>
      <c r="I562" s="142" t="str">
        <f>VLOOKUP(A562,СПРАВОЧНИК!B:D,2,0)</f>
        <v>ЕВРОПА</v>
      </c>
      <c r="J562" s="142" t="str">
        <f>VLOOKUP(A562,СПРАВОЧНИК!B:D,3,0)</f>
        <v>ИНОМАРКИ</v>
      </c>
    </row>
    <row r="563" spans="1:10" x14ac:dyDescent="0.2">
      <c r="A563" s="141" t="s">
        <v>537</v>
      </c>
      <c r="B563" s="141" t="s">
        <v>734</v>
      </c>
      <c r="C563" s="141" t="s">
        <v>1282</v>
      </c>
      <c r="D563" s="142">
        <v>1740000</v>
      </c>
      <c r="E563" s="142">
        <v>2</v>
      </c>
      <c r="F563" s="142">
        <v>3480000</v>
      </c>
      <c r="G563" s="142">
        <v>3</v>
      </c>
      <c r="H563" s="142">
        <v>4820000</v>
      </c>
      <c r="I563" s="142" t="str">
        <f>VLOOKUP(A563,СПРАВОЧНИК!B:D,2,0)</f>
        <v>ЕВРОПА</v>
      </c>
      <c r="J563" s="142" t="str">
        <f>VLOOKUP(A563,СПРАВОЧНИК!B:D,3,0)</f>
        <v>ИНОМАРКИ</v>
      </c>
    </row>
    <row r="564" spans="1:10" x14ac:dyDescent="0.2">
      <c r="A564" s="141" t="s">
        <v>539</v>
      </c>
      <c r="B564" s="141" t="s">
        <v>540</v>
      </c>
      <c r="C564" s="141" t="s">
        <v>1244</v>
      </c>
      <c r="D564" s="142">
        <v>4520000</v>
      </c>
      <c r="E564" s="142">
        <v>1</v>
      </c>
      <c r="F564" s="142">
        <v>4520000</v>
      </c>
      <c r="G564" s="142">
        <v>15</v>
      </c>
      <c r="H564" s="142">
        <v>64440000</v>
      </c>
      <c r="I564" s="142" t="str">
        <f>VLOOKUP(A564,СПРАВОЧНИК!B:D,2,0)</f>
        <v>КИТАЙ</v>
      </c>
      <c r="J564" s="142" t="str">
        <f>VLOOKUP(A564,СПРАВОЧНИК!B:D,3,0)</f>
        <v>ИНОМАРКИ</v>
      </c>
    </row>
    <row r="565" spans="1:10" x14ac:dyDescent="0.2">
      <c r="A565" s="141" t="s">
        <v>541</v>
      </c>
      <c r="B565" s="141" t="s">
        <v>542</v>
      </c>
      <c r="C565" s="141" t="s">
        <v>1244</v>
      </c>
      <c r="D565" s="142">
        <v>2063323</v>
      </c>
      <c r="E565" s="142">
        <v>5</v>
      </c>
      <c r="F565" s="142">
        <v>10316615</v>
      </c>
      <c r="G565" s="142">
        <v>32</v>
      </c>
      <c r="H565" s="142">
        <v>73226345</v>
      </c>
      <c r="I565" s="142" t="str">
        <f>VLOOKUP(A565,СПРАВОЧНИК!B:D,2,0)</f>
        <v>КОРЕЯ</v>
      </c>
      <c r="J565" s="142" t="str">
        <f>VLOOKUP(A565,СПРАВОЧНИК!B:D,3,0)</f>
        <v>ИНОМАРКИ</v>
      </c>
    </row>
    <row r="566" spans="1:10" x14ac:dyDescent="0.2">
      <c r="A566" s="141" t="s">
        <v>541</v>
      </c>
      <c r="B566" s="141" t="s">
        <v>543</v>
      </c>
      <c r="C566" s="141" t="s">
        <v>1244</v>
      </c>
      <c r="D566" s="142">
        <v>0</v>
      </c>
      <c r="E566" s="143"/>
      <c r="F566" s="143"/>
      <c r="G566" s="142">
        <v>4</v>
      </c>
      <c r="H566" s="142">
        <v>12007000</v>
      </c>
      <c r="I566" s="142" t="str">
        <f>VLOOKUP(A566,СПРАВОЧНИК!B:D,2,0)</f>
        <v>КОРЕЯ</v>
      </c>
      <c r="J566" s="142" t="str">
        <f>VLOOKUP(A566,СПРАВОЧНИК!B:D,3,0)</f>
        <v>ИНОМАРКИ</v>
      </c>
    </row>
    <row r="567" spans="1:10" x14ac:dyDescent="0.2">
      <c r="A567" s="141" t="s">
        <v>541</v>
      </c>
      <c r="B567" s="141" t="s">
        <v>684</v>
      </c>
      <c r="C567" s="141" t="s">
        <v>1244</v>
      </c>
      <c r="D567" s="142">
        <v>0</v>
      </c>
      <c r="E567" s="143"/>
      <c r="F567" s="143"/>
      <c r="G567" s="142">
        <v>1</v>
      </c>
      <c r="H567" s="142">
        <v>1199000</v>
      </c>
      <c r="I567" s="142" t="str">
        <f>VLOOKUP(A567,СПРАВОЧНИК!B:D,2,0)</f>
        <v>КОРЕЯ</v>
      </c>
      <c r="J567" s="142" t="str">
        <f>VLOOKUP(A567,СПРАВОЧНИК!B:D,3,0)</f>
        <v>ИНОМАРКИ</v>
      </c>
    </row>
    <row r="568" spans="1:10" x14ac:dyDescent="0.2">
      <c r="A568" s="141" t="s">
        <v>544</v>
      </c>
      <c r="B568" s="141" t="s">
        <v>545</v>
      </c>
      <c r="C568" s="141" t="s">
        <v>1244</v>
      </c>
      <c r="D568" s="142">
        <v>6910000</v>
      </c>
      <c r="E568" s="142">
        <v>2</v>
      </c>
      <c r="F568" s="142">
        <v>13820000</v>
      </c>
      <c r="G568" s="142">
        <v>3</v>
      </c>
      <c r="H568" s="142">
        <v>19460000</v>
      </c>
      <c r="I568" s="142" t="str">
        <f>VLOOKUP(A568,СПРАВОЧНИК!B:D,2,0)</f>
        <v>ЯПОНИЯ</v>
      </c>
      <c r="J568" s="142" t="str">
        <f>VLOOKUP(A568,СПРАВОЧНИК!B:D,3,0)</f>
        <v>ИНОМАРКИ</v>
      </c>
    </row>
    <row r="569" spans="1:10" x14ac:dyDescent="0.2">
      <c r="A569" s="141" t="s">
        <v>544</v>
      </c>
      <c r="B569" s="141" t="s">
        <v>546</v>
      </c>
      <c r="C569" s="141" t="s">
        <v>1247</v>
      </c>
      <c r="D569" s="142">
        <v>2799900</v>
      </c>
      <c r="E569" s="142">
        <v>1</v>
      </c>
      <c r="F569" s="142">
        <v>2799900</v>
      </c>
      <c r="G569" s="142">
        <v>2</v>
      </c>
      <c r="H569" s="142">
        <v>5599800</v>
      </c>
      <c r="I569" s="142" t="str">
        <f>VLOOKUP(A569,СПРАВОЧНИК!B:D,2,0)</f>
        <v>ЯПОНИЯ</v>
      </c>
      <c r="J569" s="142" t="str">
        <f>VLOOKUP(A569,СПРАВОЧНИК!B:D,3,0)</f>
        <v>ИНОМАРКИ</v>
      </c>
    </row>
    <row r="570" spans="1:10" x14ac:dyDescent="0.2">
      <c r="A570" s="141" t="s">
        <v>544</v>
      </c>
      <c r="B570" s="141" t="s">
        <v>547</v>
      </c>
      <c r="C570" s="141" t="s">
        <v>1244</v>
      </c>
      <c r="D570" s="142">
        <v>4724116</v>
      </c>
      <c r="E570" s="142">
        <v>81</v>
      </c>
      <c r="F570" s="142">
        <v>382653396</v>
      </c>
      <c r="G570" s="142">
        <v>468</v>
      </c>
      <c r="H570" s="142">
        <v>2176534735</v>
      </c>
      <c r="I570" s="142" t="str">
        <f>VLOOKUP(A570,СПРАВОЧНИК!B:D,2,0)</f>
        <v>ЯПОНИЯ</v>
      </c>
      <c r="J570" s="142" t="str">
        <f>VLOOKUP(A570,СПРАВОЧНИК!B:D,3,0)</f>
        <v>ИНОМАРКИ</v>
      </c>
    </row>
    <row r="571" spans="1:10" x14ac:dyDescent="0.2">
      <c r="A571" s="141" t="s">
        <v>544</v>
      </c>
      <c r="B571" s="141" t="s">
        <v>548</v>
      </c>
      <c r="C571" s="141" t="s">
        <v>1249</v>
      </c>
      <c r="D571" s="142">
        <v>1129000</v>
      </c>
      <c r="E571" s="142">
        <v>1</v>
      </c>
      <c r="F571" s="142">
        <v>1129000</v>
      </c>
      <c r="G571" s="142">
        <v>3</v>
      </c>
      <c r="H571" s="142">
        <v>4328800</v>
      </c>
      <c r="I571" s="142" t="str">
        <f>VLOOKUP(A571,СПРАВОЧНИК!B:D,2,0)</f>
        <v>ЯПОНИЯ</v>
      </c>
      <c r="J571" s="142" t="str">
        <f>VLOOKUP(A571,СПРАВОЧНИК!B:D,3,0)</f>
        <v>ИНОМАРКИ</v>
      </c>
    </row>
    <row r="572" spans="1:10" x14ac:dyDescent="0.2">
      <c r="A572" s="141" t="s">
        <v>544</v>
      </c>
      <c r="B572" s="141" t="s">
        <v>549</v>
      </c>
      <c r="C572" s="141" t="s">
        <v>1246</v>
      </c>
      <c r="D572" s="142">
        <v>0</v>
      </c>
      <c r="E572" s="143"/>
      <c r="F572" s="143"/>
      <c r="G572" s="142">
        <v>1</v>
      </c>
      <c r="H572" s="142">
        <v>2819900</v>
      </c>
      <c r="I572" s="142" t="str">
        <f>VLOOKUP(A572,СПРАВОЧНИК!B:D,2,0)</f>
        <v>ЯПОНИЯ</v>
      </c>
      <c r="J572" s="142" t="str">
        <f>VLOOKUP(A572,СПРАВОЧНИК!B:D,3,0)</f>
        <v>ИНОМАРКИ</v>
      </c>
    </row>
    <row r="573" spans="1:10" x14ac:dyDescent="0.2">
      <c r="A573" s="141" t="s">
        <v>544</v>
      </c>
      <c r="B573" s="141" t="s">
        <v>550</v>
      </c>
      <c r="C573" s="141" t="s">
        <v>1244</v>
      </c>
      <c r="D573" s="142">
        <v>3100000</v>
      </c>
      <c r="E573" s="142">
        <v>1</v>
      </c>
      <c r="F573" s="142">
        <v>3100000</v>
      </c>
      <c r="G573" s="142">
        <v>5</v>
      </c>
      <c r="H573" s="142">
        <v>12100000</v>
      </c>
      <c r="I573" s="142" t="str">
        <f>VLOOKUP(A573,СПРАВОЧНИК!B:D,2,0)</f>
        <v>ЯПОНИЯ</v>
      </c>
      <c r="J573" s="142" t="str">
        <f>VLOOKUP(A573,СПРАВОЧНИК!B:D,3,0)</f>
        <v>ИНОМАРКИ</v>
      </c>
    </row>
    <row r="574" spans="1:10" x14ac:dyDescent="0.2">
      <c r="A574" s="141" t="s">
        <v>544</v>
      </c>
      <c r="B574" s="141" t="s">
        <v>551</v>
      </c>
      <c r="C574" s="141" t="s">
        <v>1246</v>
      </c>
      <c r="D574" s="142">
        <v>5629000</v>
      </c>
      <c r="E574" s="142">
        <v>36</v>
      </c>
      <c r="F574" s="142">
        <v>202644000</v>
      </c>
      <c r="G574" s="142">
        <v>258</v>
      </c>
      <c r="H574" s="142">
        <v>1452282000</v>
      </c>
      <c r="I574" s="142" t="str">
        <f>VLOOKUP(A574,СПРАВОЧНИК!B:D,2,0)</f>
        <v>ЯПОНИЯ</v>
      </c>
      <c r="J574" s="142" t="str">
        <f>VLOOKUP(A574,СПРАВОЧНИК!B:D,3,0)</f>
        <v>ИНОМАРКИ</v>
      </c>
    </row>
    <row r="575" spans="1:10" x14ac:dyDescent="0.2">
      <c r="A575" s="141" t="s">
        <v>544</v>
      </c>
      <c r="B575" s="141" t="s">
        <v>552</v>
      </c>
      <c r="C575" s="141" t="s">
        <v>1244</v>
      </c>
      <c r="D575" s="142">
        <v>0</v>
      </c>
      <c r="E575" s="143"/>
      <c r="F575" s="143"/>
      <c r="G575" s="142">
        <v>6</v>
      </c>
      <c r="H575" s="142">
        <v>15200000</v>
      </c>
      <c r="I575" s="142" t="str">
        <f>VLOOKUP(A575,СПРАВОЧНИК!B:D,2,0)</f>
        <v>ЯПОНИЯ</v>
      </c>
      <c r="J575" s="142" t="str">
        <f>VLOOKUP(A575,СПРАВОЧНИК!B:D,3,0)</f>
        <v>ИНОМАРКИ</v>
      </c>
    </row>
    <row r="576" spans="1:10" x14ac:dyDescent="0.2">
      <c r="A576" s="141" t="s">
        <v>544</v>
      </c>
      <c r="B576" s="141" t="s">
        <v>553</v>
      </c>
      <c r="C576" s="141" t="s">
        <v>1244</v>
      </c>
      <c r="D576" s="142">
        <v>3809000</v>
      </c>
      <c r="E576" s="142">
        <v>5</v>
      </c>
      <c r="F576" s="142">
        <v>19045000</v>
      </c>
      <c r="G576" s="142">
        <v>56</v>
      </c>
      <c r="H576" s="142">
        <v>213304000</v>
      </c>
      <c r="I576" s="142" t="str">
        <f>VLOOKUP(A576,СПРАВОЧНИК!B:D,2,0)</f>
        <v>ЯПОНИЯ</v>
      </c>
      <c r="J576" s="142" t="str">
        <f>VLOOKUP(A576,СПРАВОЧНИК!B:D,3,0)</f>
        <v>ИНОМАРКИ</v>
      </c>
    </row>
    <row r="577" spans="1:10" x14ac:dyDescent="0.2">
      <c r="A577" s="141" t="s">
        <v>544</v>
      </c>
      <c r="B577" s="141" t="s">
        <v>554</v>
      </c>
      <c r="C577" s="141" t="s">
        <v>1249</v>
      </c>
      <c r="D577" s="142">
        <v>0</v>
      </c>
      <c r="E577" s="143"/>
      <c r="F577" s="143"/>
      <c r="G577" s="142">
        <v>2</v>
      </c>
      <c r="H577" s="142">
        <v>7438000</v>
      </c>
      <c r="I577" s="142" t="str">
        <f>VLOOKUP(A577,СПРАВОЧНИК!B:D,2,0)</f>
        <v>ЯПОНИЯ</v>
      </c>
      <c r="J577" s="142" t="str">
        <f>VLOOKUP(A577,СПРАВОЧНИК!B:D,3,0)</f>
        <v>ИНОМАРКИ</v>
      </c>
    </row>
    <row r="578" spans="1:10" x14ac:dyDescent="0.2">
      <c r="A578" s="141" t="s">
        <v>555</v>
      </c>
      <c r="B578" s="141" t="s">
        <v>1322</v>
      </c>
      <c r="C578" s="141" t="s">
        <v>1244</v>
      </c>
      <c r="D578" s="142">
        <v>2349000</v>
      </c>
      <c r="E578" s="142">
        <v>20</v>
      </c>
      <c r="F578" s="142">
        <v>46980000</v>
      </c>
      <c r="G578" s="142">
        <v>154</v>
      </c>
      <c r="H578" s="142">
        <v>371041293</v>
      </c>
      <c r="I578" s="142" t="str">
        <f>VLOOKUP(A578,СПРАВОЧНИК!B:D,2,0)</f>
        <v>ЯПОНИЯ</v>
      </c>
      <c r="J578" s="142" t="str">
        <f>VLOOKUP(A578,СПРАВОЧНИК!B:D,3,0)</f>
        <v>ИНОМАРКИ</v>
      </c>
    </row>
    <row r="579" spans="1:10" x14ac:dyDescent="0.2">
      <c r="A579" s="141" t="s">
        <v>555</v>
      </c>
      <c r="B579" s="141" t="s">
        <v>556</v>
      </c>
      <c r="C579" s="141" t="s">
        <v>1282</v>
      </c>
      <c r="D579" s="142">
        <v>0</v>
      </c>
      <c r="E579" s="143"/>
      <c r="F579" s="143"/>
      <c r="G579" s="142">
        <v>1</v>
      </c>
      <c r="H579" s="142">
        <v>1750000</v>
      </c>
      <c r="I579" s="142" t="str">
        <f>VLOOKUP(A579,СПРАВОЧНИК!B:D,2,0)</f>
        <v>ЯПОНИЯ</v>
      </c>
      <c r="J579" s="142" t="str">
        <f>VLOOKUP(A579,СПРАВОЧНИК!B:D,3,0)</f>
        <v>ИНОМАРКИ</v>
      </c>
    </row>
    <row r="580" spans="1:10" x14ac:dyDescent="0.2">
      <c r="A580" s="141" t="s">
        <v>555</v>
      </c>
      <c r="B580" s="141" t="s">
        <v>557</v>
      </c>
      <c r="C580" s="141" t="s">
        <v>1249</v>
      </c>
      <c r="D580" s="142">
        <v>2170000</v>
      </c>
      <c r="E580" s="142">
        <v>130</v>
      </c>
      <c r="F580" s="142">
        <v>282100000</v>
      </c>
      <c r="G580" s="142">
        <v>374</v>
      </c>
      <c r="H580" s="142">
        <v>785188000</v>
      </c>
      <c r="I580" s="142" t="str">
        <f>VLOOKUP(A580,СПРАВОЧНИК!B:D,2,0)</f>
        <v>ЯПОНИЯ</v>
      </c>
      <c r="J580" s="142" t="str">
        <f>VLOOKUP(A580,СПРАВОЧНИК!B:D,3,0)</f>
        <v>ИНОМАРКИ</v>
      </c>
    </row>
    <row r="581" spans="1:10" x14ac:dyDescent="0.2">
      <c r="A581" s="141" t="s">
        <v>555</v>
      </c>
      <c r="B581" s="141" t="s">
        <v>558</v>
      </c>
      <c r="C581" s="141" t="s">
        <v>1247</v>
      </c>
      <c r="D581" s="142">
        <v>0</v>
      </c>
      <c r="E581" s="143"/>
      <c r="F581" s="143"/>
      <c r="G581" s="142">
        <v>1</v>
      </c>
      <c r="H581" s="142">
        <v>1490000</v>
      </c>
      <c r="I581" s="142" t="str">
        <f>VLOOKUP(A581,СПРАВОЧНИК!B:D,2,0)</f>
        <v>ЯПОНИЯ</v>
      </c>
      <c r="J581" s="142" t="str">
        <f>VLOOKUP(A581,СПРАВОЧНИК!B:D,3,0)</f>
        <v>ИНОМАРКИ</v>
      </c>
    </row>
    <row r="582" spans="1:10" x14ac:dyDescent="0.2">
      <c r="A582" s="141" t="s">
        <v>555</v>
      </c>
      <c r="B582" s="141" t="s">
        <v>559</v>
      </c>
      <c r="C582" s="141" t="s">
        <v>1244</v>
      </c>
      <c r="D582" s="142">
        <v>0</v>
      </c>
      <c r="E582" s="143"/>
      <c r="F582" s="143"/>
      <c r="G582" s="142">
        <v>1</v>
      </c>
      <c r="H582" s="142">
        <v>2500000</v>
      </c>
      <c r="I582" s="142" t="str">
        <f>VLOOKUP(A582,СПРАВОЧНИК!B:D,2,0)</f>
        <v>ЯПОНИЯ</v>
      </c>
      <c r="J582" s="142" t="str">
        <f>VLOOKUP(A582,СПРАВОЧНИК!B:D,3,0)</f>
        <v>ИНОМАРКИ</v>
      </c>
    </row>
    <row r="583" spans="1:10" x14ac:dyDescent="0.2">
      <c r="A583" s="141" t="s">
        <v>555</v>
      </c>
      <c r="B583" s="141" t="s">
        <v>561</v>
      </c>
      <c r="C583" s="141" t="s">
        <v>1244</v>
      </c>
      <c r="D583" s="142">
        <v>0</v>
      </c>
      <c r="E583" s="143"/>
      <c r="F583" s="143"/>
      <c r="G583" s="142">
        <v>4</v>
      </c>
      <c r="H583" s="142">
        <v>4947880</v>
      </c>
      <c r="I583" s="142" t="str">
        <f>VLOOKUP(A583,СПРАВОЧНИК!B:D,2,0)</f>
        <v>ЯПОНИЯ</v>
      </c>
      <c r="J583" s="142" t="str">
        <f>VLOOKUP(A583,СПРАВОЧНИК!B:D,3,0)</f>
        <v>ИНОМАРКИ</v>
      </c>
    </row>
    <row r="584" spans="1:10" x14ac:dyDescent="0.2">
      <c r="A584" s="141" t="s">
        <v>555</v>
      </c>
      <c r="B584" s="141" t="s">
        <v>562</v>
      </c>
      <c r="C584" s="141" t="s">
        <v>1285</v>
      </c>
      <c r="D584" s="142">
        <v>0</v>
      </c>
      <c r="E584" s="143"/>
      <c r="F584" s="143"/>
      <c r="G584" s="142">
        <v>1</v>
      </c>
      <c r="H584" s="142">
        <v>948000</v>
      </c>
      <c r="I584" s="142" t="str">
        <f>VLOOKUP(A584,СПРАВОЧНИК!B:D,2,0)</f>
        <v>ЯПОНИЯ</v>
      </c>
      <c r="J584" s="142" t="str">
        <f>VLOOKUP(A584,СПРАВОЧНИК!B:D,3,0)</f>
        <v>ИНОМАРКИ</v>
      </c>
    </row>
    <row r="585" spans="1:10" x14ac:dyDescent="0.2">
      <c r="A585" s="141" t="s">
        <v>555</v>
      </c>
      <c r="B585" s="141" t="s">
        <v>563</v>
      </c>
      <c r="C585" s="141" t="s">
        <v>1244</v>
      </c>
      <c r="D585" s="142">
        <v>2579000</v>
      </c>
      <c r="E585" s="142">
        <v>11</v>
      </c>
      <c r="F585" s="142">
        <v>28369000</v>
      </c>
      <c r="G585" s="142">
        <v>85</v>
      </c>
      <c r="H585" s="142">
        <v>211815000</v>
      </c>
      <c r="I585" s="142" t="str">
        <f>VLOOKUP(A585,СПРАВОЧНИК!B:D,2,0)</f>
        <v>ЯПОНИЯ</v>
      </c>
      <c r="J585" s="142" t="str">
        <f>VLOOKUP(A585,СПРАВОЧНИК!B:D,3,0)</f>
        <v>ИНОМАРКИ</v>
      </c>
    </row>
    <row r="586" spans="1:10" x14ac:dyDescent="0.2">
      <c r="A586" s="141" t="s">
        <v>555</v>
      </c>
      <c r="B586" s="141" t="s">
        <v>564</v>
      </c>
      <c r="C586" s="141" t="s">
        <v>1282</v>
      </c>
      <c r="D586" s="142">
        <v>1169000</v>
      </c>
      <c r="E586" s="142">
        <v>1</v>
      </c>
      <c r="F586" s="142">
        <v>1169000</v>
      </c>
      <c r="G586" s="142">
        <v>4</v>
      </c>
      <c r="H586" s="142">
        <v>5447000</v>
      </c>
      <c r="I586" s="142" t="str">
        <f>VLOOKUP(A586,СПРАВОЧНИК!B:D,2,0)</f>
        <v>ЯПОНИЯ</v>
      </c>
      <c r="J586" s="142" t="str">
        <f>VLOOKUP(A586,СПРАВОЧНИК!B:D,3,0)</f>
        <v>ИНОМАРКИ</v>
      </c>
    </row>
    <row r="587" spans="1:10" x14ac:dyDescent="0.2">
      <c r="A587" s="141" t="s">
        <v>555</v>
      </c>
      <c r="B587" s="141" t="s">
        <v>565</v>
      </c>
      <c r="C587" s="141" t="s">
        <v>1285</v>
      </c>
      <c r="D587" s="142">
        <v>1860000</v>
      </c>
      <c r="E587" s="142">
        <v>15</v>
      </c>
      <c r="F587" s="142">
        <v>27900000</v>
      </c>
      <c r="G587" s="142">
        <v>45</v>
      </c>
      <c r="H587" s="142">
        <v>79059000</v>
      </c>
      <c r="I587" s="142" t="str">
        <f>VLOOKUP(A587,СПРАВОЧНИК!B:D,2,0)</f>
        <v>ЯПОНИЯ</v>
      </c>
      <c r="J587" s="142" t="str">
        <f>VLOOKUP(A587,СПРАВОЧНИК!B:D,3,0)</f>
        <v>ИНОМАРКИ</v>
      </c>
    </row>
    <row r="588" spans="1:10" x14ac:dyDescent="0.2">
      <c r="A588" s="141" t="s">
        <v>555</v>
      </c>
      <c r="B588" s="141" t="s">
        <v>566</v>
      </c>
      <c r="C588" s="141" t="s">
        <v>1285</v>
      </c>
      <c r="D588" s="142">
        <v>1480000</v>
      </c>
      <c r="E588" s="142">
        <v>2</v>
      </c>
      <c r="F588" s="142">
        <v>2960000</v>
      </c>
      <c r="G588" s="142">
        <v>3</v>
      </c>
      <c r="H588" s="142">
        <v>4885000</v>
      </c>
      <c r="I588" s="142" t="str">
        <f>VLOOKUP(A588,СПРАВОЧНИК!B:D,2,0)</f>
        <v>ЯПОНИЯ</v>
      </c>
      <c r="J588" s="142" t="str">
        <f>VLOOKUP(A588,СПРАВОЧНИК!B:D,3,0)</f>
        <v>ИНОМАРКИ</v>
      </c>
    </row>
    <row r="589" spans="1:10" x14ac:dyDescent="0.2">
      <c r="A589" s="141" t="s">
        <v>555</v>
      </c>
      <c r="B589" s="141" t="s">
        <v>567</v>
      </c>
      <c r="C589" s="141" t="s">
        <v>1282</v>
      </c>
      <c r="D589" s="142">
        <v>1350000</v>
      </c>
      <c r="E589" s="142">
        <v>1</v>
      </c>
      <c r="F589" s="142">
        <v>1350000</v>
      </c>
      <c r="G589" s="142">
        <v>5</v>
      </c>
      <c r="H589" s="142">
        <v>7030000</v>
      </c>
      <c r="I589" s="142" t="str">
        <f>VLOOKUP(A589,СПРАВОЧНИК!B:D,2,0)</f>
        <v>ЯПОНИЯ</v>
      </c>
      <c r="J589" s="142" t="str">
        <f>VLOOKUP(A589,СПРАВОЧНИК!B:D,3,0)</f>
        <v>ИНОМАРКИ</v>
      </c>
    </row>
    <row r="590" spans="1:10" x14ac:dyDescent="0.2">
      <c r="A590" s="141" t="s">
        <v>555</v>
      </c>
      <c r="B590" s="141" t="s">
        <v>568</v>
      </c>
      <c r="C590" s="141" t="s">
        <v>1285</v>
      </c>
      <c r="D590" s="142">
        <v>649000</v>
      </c>
      <c r="E590" s="142">
        <v>10</v>
      </c>
      <c r="F590" s="142">
        <v>6490000</v>
      </c>
      <c r="G590" s="142">
        <v>54</v>
      </c>
      <c r="H590" s="142">
        <v>43196000</v>
      </c>
      <c r="I590" s="142" t="str">
        <f>VLOOKUP(A590,СПРАВОЧНИК!B:D,2,0)</f>
        <v>ЯПОНИЯ</v>
      </c>
      <c r="J590" s="142" t="str">
        <f>VLOOKUP(A590,СПРАВОЧНИК!B:D,3,0)</f>
        <v>ИНОМАРКИ</v>
      </c>
    </row>
    <row r="591" spans="1:10" x14ac:dyDescent="0.2">
      <c r="A591" s="141" t="s">
        <v>555</v>
      </c>
      <c r="B591" s="141" t="s">
        <v>569</v>
      </c>
      <c r="C591" s="141" t="s">
        <v>1244</v>
      </c>
      <c r="D591" s="142">
        <v>2309000</v>
      </c>
      <c r="E591" s="142">
        <v>2</v>
      </c>
      <c r="F591" s="142">
        <v>4618000</v>
      </c>
      <c r="G591" s="142">
        <v>6</v>
      </c>
      <c r="H591" s="142">
        <v>13854000</v>
      </c>
      <c r="I591" s="142" t="str">
        <f>VLOOKUP(A591,СПРАВОЧНИК!B:D,2,0)</f>
        <v>ЯПОНИЯ</v>
      </c>
      <c r="J591" s="142" t="str">
        <f>VLOOKUP(A591,СПРАВОЧНИК!B:D,3,0)</f>
        <v>ИНОМАРКИ</v>
      </c>
    </row>
    <row r="592" spans="1:10" x14ac:dyDescent="0.2">
      <c r="A592" s="141" t="s">
        <v>555</v>
      </c>
      <c r="B592" s="141" t="s">
        <v>570</v>
      </c>
      <c r="C592" s="141" t="s">
        <v>1244</v>
      </c>
      <c r="D592" s="142">
        <v>0</v>
      </c>
      <c r="E592" s="143"/>
      <c r="F592" s="143"/>
      <c r="G592" s="142">
        <v>1</v>
      </c>
      <c r="H592" s="142">
        <v>1649000</v>
      </c>
      <c r="I592" s="142" t="str">
        <f>VLOOKUP(A592,СПРАВОЧНИК!B:D,2,0)</f>
        <v>ЯПОНИЯ</v>
      </c>
      <c r="J592" s="142" t="str">
        <f>VLOOKUP(A592,СПРАВОЧНИК!B:D,3,0)</f>
        <v>ИНОМАРКИ</v>
      </c>
    </row>
    <row r="593" spans="1:10" x14ac:dyDescent="0.2">
      <c r="A593" s="141" t="s">
        <v>571</v>
      </c>
      <c r="B593" s="141" t="s">
        <v>572</v>
      </c>
      <c r="C593" s="141" t="s">
        <v>1244</v>
      </c>
      <c r="D593" s="142">
        <v>3699000</v>
      </c>
      <c r="E593" s="142">
        <v>670</v>
      </c>
      <c r="F593" s="142">
        <v>2478330000</v>
      </c>
      <c r="G593" s="142">
        <v>1687</v>
      </c>
      <c r="H593" s="142">
        <v>6243510000</v>
      </c>
      <c r="I593" s="142" t="str">
        <f>VLOOKUP(A593,СПРАВОЧНИК!B:D,2,0)</f>
        <v>КИТАЙ</v>
      </c>
      <c r="J593" s="142" t="str">
        <f>VLOOKUP(A593,СПРАВОЧНИК!B:D,3,0)</f>
        <v>ИНОМАРКИ</v>
      </c>
    </row>
    <row r="594" spans="1:10" x14ac:dyDescent="0.2">
      <c r="A594" s="141" t="s">
        <v>571</v>
      </c>
      <c r="B594" s="141" t="s">
        <v>573</v>
      </c>
      <c r="C594" s="141" t="s">
        <v>1244</v>
      </c>
      <c r="D594" s="142">
        <v>5199000</v>
      </c>
      <c r="E594" s="142">
        <v>360</v>
      </c>
      <c r="F594" s="142">
        <v>1871640000</v>
      </c>
      <c r="G594" s="142">
        <v>816</v>
      </c>
      <c r="H594" s="142">
        <v>4241784000</v>
      </c>
      <c r="I594" s="142" t="str">
        <f>VLOOKUP(A594,СПРАВОЧНИК!B:D,2,0)</f>
        <v>КИТАЙ</v>
      </c>
      <c r="J594" s="142" t="str">
        <f>VLOOKUP(A594,СПРАВОЧНИК!B:D,3,0)</f>
        <v>ИНОМАРКИ</v>
      </c>
    </row>
    <row r="595" spans="1:10" x14ac:dyDescent="0.2">
      <c r="A595" s="141" t="s">
        <v>574</v>
      </c>
      <c r="B595" s="141" t="s">
        <v>575</v>
      </c>
      <c r="C595" s="141" t="s">
        <v>1246</v>
      </c>
      <c r="D595" s="142">
        <v>2350000</v>
      </c>
      <c r="E595" s="142">
        <v>27</v>
      </c>
      <c r="F595" s="142">
        <v>63450000</v>
      </c>
      <c r="G595" s="142">
        <v>124</v>
      </c>
      <c r="H595" s="142">
        <v>407510000</v>
      </c>
      <c r="I595" s="142" t="str">
        <f>VLOOKUP(A595,СПРАВОЧНИК!B:D,2,0)</f>
        <v>США</v>
      </c>
      <c r="J595" s="142" t="str">
        <f>VLOOKUP(A595,СПРАВОЧНИК!B:D,3,0)</f>
        <v>ИНОМАРКИ</v>
      </c>
    </row>
    <row r="596" spans="1:10" x14ac:dyDescent="0.2">
      <c r="A596" s="141" t="s">
        <v>574</v>
      </c>
      <c r="B596" s="141" t="s">
        <v>576</v>
      </c>
      <c r="C596" s="141" t="s">
        <v>1247</v>
      </c>
      <c r="D596" s="142">
        <v>7000000</v>
      </c>
      <c r="E596" s="142">
        <v>11</v>
      </c>
      <c r="F596" s="142">
        <v>77000000</v>
      </c>
      <c r="G596" s="142">
        <v>35</v>
      </c>
      <c r="H596" s="142">
        <v>419245001</v>
      </c>
      <c r="I596" s="142" t="str">
        <f>VLOOKUP(A596,СПРАВОЧНИК!B:D,2,0)</f>
        <v>США</v>
      </c>
      <c r="J596" s="142" t="str">
        <f>VLOOKUP(A596,СПРАВОЧНИК!B:D,3,0)</f>
        <v>ИНОМАРКИ</v>
      </c>
    </row>
    <row r="597" spans="1:10" x14ac:dyDescent="0.2">
      <c r="A597" s="141" t="s">
        <v>574</v>
      </c>
      <c r="B597" s="141" t="s">
        <v>577</v>
      </c>
      <c r="C597" s="141" t="s">
        <v>1244</v>
      </c>
      <c r="D597" s="142">
        <v>12900000</v>
      </c>
      <c r="E597" s="142">
        <v>22</v>
      </c>
      <c r="F597" s="142">
        <v>283800000</v>
      </c>
      <c r="G597" s="142">
        <v>81</v>
      </c>
      <c r="H597" s="142">
        <v>1093235000</v>
      </c>
      <c r="I597" s="142" t="str">
        <f>VLOOKUP(A597,СПРАВОЧНИК!B:D,2,0)</f>
        <v>США</v>
      </c>
      <c r="J597" s="142" t="str">
        <f>VLOOKUP(A597,СПРАВОЧНИК!B:D,3,0)</f>
        <v>ИНОМАРКИ</v>
      </c>
    </row>
    <row r="598" spans="1:10" x14ac:dyDescent="0.2">
      <c r="A598" s="141" t="s">
        <v>574</v>
      </c>
      <c r="B598" s="141" t="s">
        <v>578</v>
      </c>
      <c r="C598" s="141" t="s">
        <v>1244</v>
      </c>
      <c r="D598" s="142">
        <v>3850000</v>
      </c>
      <c r="E598" s="142">
        <v>85</v>
      </c>
      <c r="F598" s="142">
        <v>327250000</v>
      </c>
      <c r="G598" s="142">
        <v>398</v>
      </c>
      <c r="H598" s="142">
        <v>2177971628</v>
      </c>
      <c r="I598" s="142" t="str">
        <f>VLOOKUP(A598,СПРАВОЧНИК!B:D,2,0)</f>
        <v>США</v>
      </c>
      <c r="J598" s="142" t="str">
        <f>VLOOKUP(A598,СПРАВОЧНИК!B:D,3,0)</f>
        <v>ИНОМАРКИ</v>
      </c>
    </row>
    <row r="599" spans="1:10" x14ac:dyDescent="0.2">
      <c r="A599" s="141" t="s">
        <v>579</v>
      </c>
      <c r="B599" s="141" t="s">
        <v>580</v>
      </c>
      <c r="C599" s="141" t="s">
        <v>1280</v>
      </c>
      <c r="D599" s="142">
        <v>7759000</v>
      </c>
      <c r="E599" s="142">
        <v>7</v>
      </c>
      <c r="F599" s="142">
        <v>54313000</v>
      </c>
      <c r="G599" s="142">
        <v>33</v>
      </c>
      <c r="H599" s="142">
        <v>256047000</v>
      </c>
      <c r="I599" s="142" t="str">
        <f>VLOOKUP(A599,СПРАВОЧНИК!B:D,2,0)</f>
        <v>ЯПОНИЯ</v>
      </c>
      <c r="J599" s="142" t="str">
        <f>VLOOKUP(A599,СПРАВОЧНИК!B:D,3,0)</f>
        <v>ИНОМАРКИ</v>
      </c>
    </row>
    <row r="600" spans="1:10" x14ac:dyDescent="0.2">
      <c r="A600" s="141" t="s">
        <v>579</v>
      </c>
      <c r="B600" s="141" t="s">
        <v>1323</v>
      </c>
      <c r="C600" s="141" t="s">
        <v>1285</v>
      </c>
      <c r="D600" s="142">
        <v>2250000</v>
      </c>
      <c r="E600" s="142">
        <v>3</v>
      </c>
      <c r="F600" s="142">
        <v>6750000</v>
      </c>
      <c r="G600" s="142">
        <v>6</v>
      </c>
      <c r="H600" s="142">
        <v>11640000</v>
      </c>
      <c r="I600" s="142" t="str">
        <f>VLOOKUP(A600,СПРАВОЧНИК!B:D,2,0)</f>
        <v>ЯПОНИЯ</v>
      </c>
      <c r="J600" s="142" t="str">
        <f>VLOOKUP(A600,СПРАВОЧНИК!B:D,3,0)</f>
        <v>ИНОМАРКИ</v>
      </c>
    </row>
    <row r="601" spans="1:10" x14ac:dyDescent="0.2">
      <c r="A601" s="141" t="s">
        <v>579</v>
      </c>
      <c r="B601" s="141" t="s">
        <v>581</v>
      </c>
      <c r="C601" s="141" t="s">
        <v>1245</v>
      </c>
      <c r="D601" s="142">
        <v>7650595</v>
      </c>
      <c r="E601" s="142">
        <v>107</v>
      </c>
      <c r="F601" s="142">
        <v>818613665</v>
      </c>
      <c r="G601" s="142">
        <v>351</v>
      </c>
      <c r="H601" s="142">
        <v>2403493669</v>
      </c>
      <c r="I601" s="142" t="str">
        <f>VLOOKUP(A601,СПРАВОЧНИК!B:D,2,0)</f>
        <v>ЯПОНИЯ</v>
      </c>
      <c r="J601" s="142" t="str">
        <f>VLOOKUP(A601,СПРАВОЧНИК!B:D,3,0)</f>
        <v>ИНОМАРКИ</v>
      </c>
    </row>
    <row r="602" spans="1:10" x14ac:dyDescent="0.2">
      <c r="A602" s="141" t="s">
        <v>579</v>
      </c>
      <c r="B602" s="141" t="s">
        <v>1324</v>
      </c>
      <c r="C602" s="141" t="s">
        <v>1280</v>
      </c>
      <c r="D602" s="142">
        <v>0</v>
      </c>
      <c r="E602" s="143"/>
      <c r="F602" s="143"/>
      <c r="G602" s="142">
        <v>1</v>
      </c>
      <c r="H602" s="142">
        <v>2150000</v>
      </c>
      <c r="I602" s="142" t="str">
        <f>VLOOKUP(A602,СПРАВОЧНИК!B:D,2,0)</f>
        <v>ЯПОНИЯ</v>
      </c>
      <c r="J602" s="142" t="str">
        <f>VLOOKUP(A602,СПРАВОЧНИК!B:D,3,0)</f>
        <v>ИНОМАРКИ</v>
      </c>
    </row>
    <row r="603" spans="1:10" x14ac:dyDescent="0.2">
      <c r="A603" s="141" t="s">
        <v>579</v>
      </c>
      <c r="B603" s="141" t="s">
        <v>1325</v>
      </c>
      <c r="C603" s="141" t="s">
        <v>1282</v>
      </c>
      <c r="D603" s="142">
        <v>0</v>
      </c>
      <c r="E603" s="143"/>
      <c r="F603" s="143"/>
      <c r="G603" s="142">
        <v>1</v>
      </c>
      <c r="H603" s="142">
        <v>1250000</v>
      </c>
      <c r="I603" s="142" t="str">
        <f>VLOOKUP(A603,СПРАВОЧНИК!B:D,2,0)</f>
        <v>ЯПОНИЯ</v>
      </c>
      <c r="J603" s="142" t="str">
        <f>VLOOKUP(A603,СПРАВОЧНИК!B:D,3,0)</f>
        <v>ИНОМАРКИ</v>
      </c>
    </row>
    <row r="604" spans="1:10" x14ac:dyDescent="0.2">
      <c r="A604" s="141" t="s">
        <v>579</v>
      </c>
      <c r="B604" s="141" t="s">
        <v>582</v>
      </c>
      <c r="C604" s="141" t="s">
        <v>1246</v>
      </c>
      <c r="D604" s="142">
        <v>2885533</v>
      </c>
      <c r="E604" s="142">
        <v>578</v>
      </c>
      <c r="F604" s="142">
        <v>1667838074</v>
      </c>
      <c r="G604" s="142">
        <v>2106</v>
      </c>
      <c r="H604" s="142">
        <v>6474304016</v>
      </c>
      <c r="I604" s="142" t="str">
        <f>VLOOKUP(A604,СПРАВОЧНИК!B:D,2,0)</f>
        <v>ЯПОНИЯ</v>
      </c>
      <c r="J604" s="142" t="str">
        <f>VLOOKUP(A604,СПРАВОЧНИК!B:D,3,0)</f>
        <v>ИНОМАРКИ</v>
      </c>
    </row>
    <row r="605" spans="1:10" x14ac:dyDescent="0.2">
      <c r="A605" s="141" t="s">
        <v>579</v>
      </c>
      <c r="B605" s="141" t="s">
        <v>583</v>
      </c>
      <c r="C605" s="141" t="s">
        <v>1244</v>
      </c>
      <c r="D605" s="142">
        <v>2657056</v>
      </c>
      <c r="E605" s="142">
        <v>23</v>
      </c>
      <c r="F605" s="142">
        <v>61112288</v>
      </c>
      <c r="G605" s="142">
        <v>146</v>
      </c>
      <c r="H605" s="142">
        <v>397789180</v>
      </c>
      <c r="I605" s="142" t="str">
        <f>VLOOKUP(A605,СПРАВОЧНИК!B:D,2,0)</f>
        <v>ЯПОНИЯ</v>
      </c>
      <c r="J605" s="142" t="str">
        <f>VLOOKUP(A605,СПРАВОЧНИК!B:D,3,0)</f>
        <v>ИНОМАРКИ</v>
      </c>
    </row>
    <row r="606" spans="1:10" x14ac:dyDescent="0.2">
      <c r="A606" s="141" t="s">
        <v>579</v>
      </c>
      <c r="B606" s="141" t="s">
        <v>584</v>
      </c>
      <c r="C606" s="141" t="s">
        <v>1249</v>
      </c>
      <c r="D606" s="142">
        <v>2025922</v>
      </c>
      <c r="E606" s="142">
        <v>167</v>
      </c>
      <c r="F606" s="142">
        <v>338328974</v>
      </c>
      <c r="G606" s="142">
        <v>518</v>
      </c>
      <c r="H606" s="142">
        <v>1058002732</v>
      </c>
      <c r="I606" s="142" t="str">
        <f>VLOOKUP(A606,СПРАВОЧНИК!B:D,2,0)</f>
        <v>ЯПОНИЯ</v>
      </c>
      <c r="J606" s="142" t="str">
        <f>VLOOKUP(A606,СПРАВОЧНИК!B:D,3,0)</f>
        <v>ИНОМАРКИ</v>
      </c>
    </row>
    <row r="607" spans="1:10" x14ac:dyDescent="0.2">
      <c r="A607" s="141" t="s">
        <v>579</v>
      </c>
      <c r="B607" s="141" t="s">
        <v>1326</v>
      </c>
      <c r="C607" s="141" t="s">
        <v>1247</v>
      </c>
      <c r="D607" s="142">
        <v>5599000</v>
      </c>
      <c r="E607" s="142">
        <v>2</v>
      </c>
      <c r="F607" s="142">
        <v>11198000</v>
      </c>
      <c r="G607" s="142">
        <v>13</v>
      </c>
      <c r="H607" s="142">
        <v>72487000</v>
      </c>
      <c r="I607" s="142" t="str">
        <f>VLOOKUP(A607,СПРАВОЧНИК!B:D,2,0)</f>
        <v>ЯПОНИЯ</v>
      </c>
      <c r="J607" s="142" t="str">
        <f>VLOOKUP(A607,СПРАВОЧНИК!B:D,3,0)</f>
        <v>ИНОМАРКИ</v>
      </c>
    </row>
    <row r="608" spans="1:10" x14ac:dyDescent="0.2">
      <c r="A608" s="141" t="s">
        <v>579</v>
      </c>
      <c r="B608" s="141" t="s">
        <v>1327</v>
      </c>
      <c r="C608" s="141" t="s">
        <v>1280</v>
      </c>
      <c r="D608" s="142">
        <v>0</v>
      </c>
      <c r="E608" s="143"/>
      <c r="F608" s="143"/>
      <c r="G608" s="142">
        <v>1</v>
      </c>
      <c r="H608" s="142">
        <v>2275000</v>
      </c>
      <c r="I608" s="142" t="str">
        <f>VLOOKUP(A608,СПРАВОЧНИК!B:D,2,0)</f>
        <v>ЯПОНИЯ</v>
      </c>
      <c r="J608" s="142" t="str">
        <f>VLOOKUP(A608,СПРАВОЧНИК!B:D,3,0)</f>
        <v>ИНОМАРКИ</v>
      </c>
    </row>
    <row r="609" spans="1:10" x14ac:dyDescent="0.2">
      <c r="A609" s="141" t="s">
        <v>579</v>
      </c>
      <c r="B609" s="141" t="s">
        <v>585</v>
      </c>
      <c r="C609" s="141" t="s">
        <v>1244</v>
      </c>
      <c r="D609" s="142">
        <v>5759255</v>
      </c>
      <c r="E609" s="142">
        <v>23</v>
      </c>
      <c r="F609" s="142">
        <v>132462865</v>
      </c>
      <c r="G609" s="142">
        <v>168</v>
      </c>
      <c r="H609" s="142">
        <v>967078280</v>
      </c>
      <c r="I609" s="142" t="str">
        <f>VLOOKUP(A609,СПРАВОЧНИК!B:D,2,0)</f>
        <v>ЯПОНИЯ</v>
      </c>
      <c r="J609" s="142" t="str">
        <f>VLOOKUP(A609,СПРАВОЧНИК!B:D,3,0)</f>
        <v>ИНОМАРКИ</v>
      </c>
    </row>
    <row r="610" spans="1:10" x14ac:dyDescent="0.2">
      <c r="A610" s="141" t="s">
        <v>579</v>
      </c>
      <c r="B610" s="141" t="s">
        <v>586</v>
      </c>
      <c r="C610" s="141" t="s">
        <v>1244</v>
      </c>
      <c r="D610" s="142">
        <v>4348000</v>
      </c>
      <c r="E610" s="142">
        <v>47</v>
      </c>
      <c r="F610" s="142">
        <v>204356000</v>
      </c>
      <c r="G610" s="142">
        <v>330</v>
      </c>
      <c r="H610" s="142">
        <v>1283602000</v>
      </c>
      <c r="I610" s="142" t="str">
        <f>VLOOKUP(A610,СПРАВОЧНИК!B:D,2,0)</f>
        <v>ЯПОНИЯ</v>
      </c>
      <c r="J610" s="142" t="str">
        <f>VLOOKUP(A610,СПРАВОЧНИК!B:D,3,0)</f>
        <v>ИНОМАРКИ</v>
      </c>
    </row>
    <row r="611" spans="1:10" x14ac:dyDescent="0.2">
      <c r="A611" s="141" t="s">
        <v>579</v>
      </c>
      <c r="B611" s="141" t="s">
        <v>1328</v>
      </c>
      <c r="C611" s="141" t="s">
        <v>1247</v>
      </c>
      <c r="D611" s="142">
        <v>0</v>
      </c>
      <c r="E611" s="143"/>
      <c r="F611" s="143"/>
      <c r="G611" s="142">
        <v>2</v>
      </c>
      <c r="H611" s="142">
        <v>4434000</v>
      </c>
      <c r="I611" s="142" t="str">
        <f>VLOOKUP(A611,СПРАВОЧНИК!B:D,2,0)</f>
        <v>ЯПОНИЯ</v>
      </c>
      <c r="J611" s="142" t="str">
        <f>VLOOKUP(A611,СПРАВОЧНИК!B:D,3,0)</f>
        <v>ИНОМАРКИ</v>
      </c>
    </row>
    <row r="612" spans="1:10" x14ac:dyDescent="0.2">
      <c r="A612" s="141" t="s">
        <v>579</v>
      </c>
      <c r="B612" s="141" t="s">
        <v>587</v>
      </c>
      <c r="C612" s="141" t="s">
        <v>1280</v>
      </c>
      <c r="D612" s="142">
        <v>8499000</v>
      </c>
      <c r="E612" s="142">
        <v>1</v>
      </c>
      <c r="F612" s="142">
        <v>8499000</v>
      </c>
      <c r="G612" s="142">
        <v>23</v>
      </c>
      <c r="H612" s="142">
        <v>195477000</v>
      </c>
      <c r="I612" s="142" t="str">
        <f>VLOOKUP(A612,СПРАВОЧНИК!B:D,2,0)</f>
        <v>ЯПОНИЯ</v>
      </c>
      <c r="J612" s="142" t="str">
        <f>VLOOKUP(A612,СПРАВОЧНИК!B:D,3,0)</f>
        <v>ИНОМАРКИ</v>
      </c>
    </row>
    <row r="613" spans="1:10" x14ac:dyDescent="0.2">
      <c r="A613" s="141" t="s">
        <v>579</v>
      </c>
      <c r="B613" s="141" t="s">
        <v>588</v>
      </c>
      <c r="C613" s="141" t="s">
        <v>1249</v>
      </c>
      <c r="D613" s="142">
        <v>2217000</v>
      </c>
      <c r="E613" s="142">
        <v>1</v>
      </c>
      <c r="F613" s="142">
        <v>2217000</v>
      </c>
      <c r="G613" s="142">
        <v>3</v>
      </c>
      <c r="H613" s="142">
        <v>6357000</v>
      </c>
      <c r="I613" s="142" t="str">
        <f>VLOOKUP(A613,СПРАВОЧНИК!B:D,2,0)</f>
        <v>ЯПОНИЯ</v>
      </c>
      <c r="J613" s="142" t="str">
        <f>VLOOKUP(A613,СПРАВОЧНИК!B:D,3,0)</f>
        <v>ИНОМАРКИ</v>
      </c>
    </row>
    <row r="614" spans="1:10" x14ac:dyDescent="0.2">
      <c r="A614" s="141" t="s">
        <v>579</v>
      </c>
      <c r="B614" s="141" t="s">
        <v>589</v>
      </c>
      <c r="C614" s="141" t="s">
        <v>1244</v>
      </c>
      <c r="D614" s="142">
        <v>4180000</v>
      </c>
      <c r="E614" s="142">
        <v>22</v>
      </c>
      <c r="F614" s="142">
        <v>91960000</v>
      </c>
      <c r="G614" s="142">
        <v>98</v>
      </c>
      <c r="H614" s="142">
        <v>395345000</v>
      </c>
      <c r="I614" s="142" t="str">
        <f>VLOOKUP(A614,СПРАВОЧНИК!B:D,2,0)</f>
        <v>ЯПОНИЯ</v>
      </c>
      <c r="J614" s="142" t="str">
        <f>VLOOKUP(A614,СПРАВОЧНИК!B:D,3,0)</f>
        <v>ИНОМАРКИ</v>
      </c>
    </row>
    <row r="615" spans="1:10" x14ac:dyDescent="0.2">
      <c r="A615" s="141" t="s">
        <v>579</v>
      </c>
      <c r="B615" s="141" t="s">
        <v>590</v>
      </c>
      <c r="C615" s="141" t="s">
        <v>1244</v>
      </c>
      <c r="D615" s="142">
        <v>4935923</v>
      </c>
      <c r="E615" s="142">
        <v>74</v>
      </c>
      <c r="F615" s="142">
        <v>365258302</v>
      </c>
      <c r="G615" s="142">
        <v>399</v>
      </c>
      <c r="H615" s="142">
        <v>1975096896</v>
      </c>
      <c r="I615" s="142" t="str">
        <f>VLOOKUP(A615,СПРАВОЧНИК!B:D,2,0)</f>
        <v>ЯПОНИЯ</v>
      </c>
      <c r="J615" s="142" t="str">
        <f>VLOOKUP(A615,СПРАВОЧНИК!B:D,3,0)</f>
        <v>ИНОМАРКИ</v>
      </c>
    </row>
    <row r="616" spans="1:10" x14ac:dyDescent="0.2">
      <c r="A616" s="141" t="s">
        <v>579</v>
      </c>
      <c r="B616" s="141" t="s">
        <v>1329</v>
      </c>
      <c r="C616" s="141" t="s">
        <v>1244</v>
      </c>
      <c r="D616" s="142">
        <v>0</v>
      </c>
      <c r="E616" s="143"/>
      <c r="F616" s="143"/>
      <c r="G616" s="142">
        <v>1</v>
      </c>
      <c r="H616" s="142">
        <v>2606000</v>
      </c>
      <c r="I616" s="142" t="str">
        <f>VLOOKUP(A616,СПРАВОЧНИК!B:D,2,0)</f>
        <v>ЯПОНИЯ</v>
      </c>
      <c r="J616" s="142" t="str">
        <f>VLOOKUP(A616,СПРАВОЧНИК!B:D,3,0)</f>
        <v>ИНОМАРКИ</v>
      </c>
    </row>
    <row r="617" spans="1:10" x14ac:dyDescent="0.2">
      <c r="A617" s="141" t="s">
        <v>579</v>
      </c>
      <c r="B617" s="141" t="s">
        <v>591</v>
      </c>
      <c r="C617" s="141" t="s">
        <v>1244</v>
      </c>
      <c r="D617" s="142">
        <v>7311584</v>
      </c>
      <c r="E617" s="142">
        <v>289</v>
      </c>
      <c r="F617" s="142">
        <v>2113047776</v>
      </c>
      <c r="G617" s="142">
        <v>1413</v>
      </c>
      <c r="H617" s="142">
        <v>10336638174</v>
      </c>
      <c r="I617" s="142" t="str">
        <f>VLOOKUP(A617,СПРАВОЧНИК!B:D,2,0)</f>
        <v>ЯПОНИЯ</v>
      </c>
      <c r="J617" s="142" t="str">
        <f>VLOOKUP(A617,СПРАВОЧНИК!B:D,3,0)</f>
        <v>ИНОМАРКИ</v>
      </c>
    </row>
    <row r="618" spans="1:10" x14ac:dyDescent="0.2">
      <c r="A618" s="141" t="s">
        <v>579</v>
      </c>
      <c r="B618" s="141" t="s">
        <v>592</v>
      </c>
      <c r="C618" s="141" t="s">
        <v>1244</v>
      </c>
      <c r="D618" s="142">
        <v>5130000</v>
      </c>
      <c r="E618" s="142">
        <v>263</v>
      </c>
      <c r="F618" s="142">
        <v>1349190000</v>
      </c>
      <c r="G618" s="142">
        <v>1771</v>
      </c>
      <c r="H618" s="142">
        <v>8011970974</v>
      </c>
      <c r="I618" s="142" t="str">
        <f>VLOOKUP(A618,СПРАВОЧНИК!B:D,2,0)</f>
        <v>ЯПОНИЯ</v>
      </c>
      <c r="J618" s="142" t="str">
        <f>VLOOKUP(A618,СПРАВОЧНИК!B:D,3,0)</f>
        <v>ИНОМАРКИ</v>
      </c>
    </row>
    <row r="619" spans="1:10" x14ac:dyDescent="0.2">
      <c r="A619" s="141" t="s">
        <v>579</v>
      </c>
      <c r="B619" s="141" t="s">
        <v>593</v>
      </c>
      <c r="C619" s="141" t="s">
        <v>1244</v>
      </c>
      <c r="D619" s="142">
        <v>5532500</v>
      </c>
      <c r="E619" s="142">
        <v>1</v>
      </c>
      <c r="F619" s="142">
        <v>5532500</v>
      </c>
      <c r="G619" s="142">
        <v>32</v>
      </c>
      <c r="H619" s="142">
        <v>179496902</v>
      </c>
      <c r="I619" s="142" t="str">
        <f>VLOOKUP(A619,СПРАВОЧНИК!B:D,2,0)</f>
        <v>ЯПОНИЯ</v>
      </c>
      <c r="J619" s="142" t="str">
        <f>VLOOKUP(A619,СПРАВОЧНИК!B:D,3,0)</f>
        <v>ИНОМАРКИ</v>
      </c>
    </row>
    <row r="620" spans="1:10" x14ac:dyDescent="0.2">
      <c r="A620" s="141" t="s">
        <v>579</v>
      </c>
      <c r="B620" s="141" t="s">
        <v>594</v>
      </c>
      <c r="C620" s="141" t="s">
        <v>1249</v>
      </c>
      <c r="D620" s="142">
        <v>1638000</v>
      </c>
      <c r="E620" s="142">
        <v>4</v>
      </c>
      <c r="F620" s="142">
        <v>6552000</v>
      </c>
      <c r="G620" s="142">
        <v>9</v>
      </c>
      <c r="H620" s="142">
        <v>14439000</v>
      </c>
      <c r="I620" s="142" t="str">
        <f>VLOOKUP(A620,СПРАВОЧНИК!B:D,2,0)</f>
        <v>ЯПОНИЯ</v>
      </c>
      <c r="J620" s="142" t="str">
        <f>VLOOKUP(A620,СПРАВОЧНИК!B:D,3,0)</f>
        <v>ИНОМАРКИ</v>
      </c>
    </row>
    <row r="621" spans="1:10" x14ac:dyDescent="0.2">
      <c r="A621" s="141" t="s">
        <v>579</v>
      </c>
      <c r="B621" s="141" t="s">
        <v>1330</v>
      </c>
      <c r="C621" s="141" t="s">
        <v>1280</v>
      </c>
      <c r="D621" s="142">
        <v>2965000</v>
      </c>
      <c r="E621" s="142">
        <v>1</v>
      </c>
      <c r="F621" s="142">
        <v>2965000</v>
      </c>
      <c r="G621" s="142">
        <v>2</v>
      </c>
      <c r="H621" s="142">
        <v>6265000</v>
      </c>
      <c r="I621" s="142" t="str">
        <f>VLOOKUP(A621,СПРАВОЧНИК!B:D,2,0)</f>
        <v>ЯПОНИЯ</v>
      </c>
      <c r="J621" s="142" t="str">
        <f>VLOOKUP(A621,СПРАВОЧНИК!B:D,3,0)</f>
        <v>ИНОМАРКИ</v>
      </c>
    </row>
    <row r="622" spans="1:10" x14ac:dyDescent="0.2">
      <c r="A622" s="141" t="s">
        <v>579</v>
      </c>
      <c r="B622" s="141" t="s">
        <v>595</v>
      </c>
      <c r="C622" s="141" t="s">
        <v>1285</v>
      </c>
      <c r="D622" s="142">
        <v>1246000</v>
      </c>
      <c r="E622" s="142">
        <v>2</v>
      </c>
      <c r="F622" s="142">
        <v>2492000</v>
      </c>
      <c r="G622" s="142">
        <v>5</v>
      </c>
      <c r="H622" s="142">
        <v>6230000</v>
      </c>
      <c r="I622" s="142" t="str">
        <f>VLOOKUP(A622,СПРАВОЧНИК!B:D,2,0)</f>
        <v>ЯПОНИЯ</v>
      </c>
      <c r="J622" s="142" t="str">
        <f>VLOOKUP(A622,СПРАВОЧНИК!B:D,3,0)</f>
        <v>ИНОМАРКИ</v>
      </c>
    </row>
    <row r="623" spans="1:10" x14ac:dyDescent="0.2">
      <c r="A623" s="141" t="s">
        <v>579</v>
      </c>
      <c r="B623" s="141" t="s">
        <v>1331</v>
      </c>
      <c r="C623" s="141" t="s">
        <v>1285</v>
      </c>
      <c r="D623" s="142">
        <v>0</v>
      </c>
      <c r="E623" s="143"/>
      <c r="F623" s="143"/>
      <c r="G623" s="142">
        <v>1</v>
      </c>
      <c r="H623" s="142">
        <v>1246000</v>
      </c>
      <c r="I623" s="142" t="str">
        <f>VLOOKUP(A623,СПРАВОЧНИК!B:D,2,0)</f>
        <v>ЯПОНИЯ</v>
      </c>
      <c r="J623" s="142" t="str">
        <f>VLOOKUP(A623,СПРАВОЧНИК!B:D,3,0)</f>
        <v>ИНОМАРКИ</v>
      </c>
    </row>
    <row r="624" spans="1:10" x14ac:dyDescent="0.2">
      <c r="A624" s="141" t="s">
        <v>579</v>
      </c>
      <c r="B624" s="141" t="s">
        <v>1332</v>
      </c>
      <c r="C624" s="141" t="s">
        <v>1246</v>
      </c>
      <c r="D624" s="142">
        <v>0</v>
      </c>
      <c r="E624" s="143"/>
      <c r="F624" s="143"/>
      <c r="G624" s="142">
        <v>1</v>
      </c>
      <c r="H624" s="142">
        <v>1790000</v>
      </c>
      <c r="I624" s="142" t="str">
        <f>VLOOKUP(A624,СПРАВОЧНИК!B:D,2,0)</f>
        <v>ЯПОНИЯ</v>
      </c>
      <c r="J624" s="142" t="str">
        <f>VLOOKUP(A624,СПРАВОЧНИК!B:D,3,0)</f>
        <v>ИНОМАРКИ</v>
      </c>
    </row>
    <row r="625" spans="1:10" x14ac:dyDescent="0.2">
      <c r="A625" s="141" t="s">
        <v>579</v>
      </c>
      <c r="B625" s="141" t="s">
        <v>596</v>
      </c>
      <c r="C625" s="141" t="s">
        <v>1249</v>
      </c>
      <c r="D625" s="142">
        <v>3408500</v>
      </c>
      <c r="E625" s="142">
        <v>2</v>
      </c>
      <c r="F625" s="142">
        <v>6817000</v>
      </c>
      <c r="G625" s="142">
        <v>8</v>
      </c>
      <c r="H625" s="142">
        <v>30531000</v>
      </c>
      <c r="I625" s="142" t="str">
        <f>VLOOKUP(A625,СПРАВОЧНИК!B:D,2,0)</f>
        <v>ЯПОНИЯ</v>
      </c>
      <c r="J625" s="142" t="str">
        <f>VLOOKUP(A625,СПРАВОЧНИК!B:D,3,0)</f>
        <v>ИНОМАРКИ</v>
      </c>
    </row>
    <row r="626" spans="1:10" x14ac:dyDescent="0.2">
      <c r="A626" s="141" t="s">
        <v>579</v>
      </c>
      <c r="B626" s="141" t="s">
        <v>597</v>
      </c>
      <c r="C626" s="141" t="s">
        <v>1280</v>
      </c>
      <c r="D626" s="142">
        <v>1293000</v>
      </c>
      <c r="E626" s="142">
        <v>3</v>
      </c>
      <c r="F626" s="142">
        <v>3879000</v>
      </c>
      <c r="G626" s="142">
        <v>4</v>
      </c>
      <c r="H626" s="142">
        <v>5229000</v>
      </c>
      <c r="I626" s="142" t="str">
        <f>VLOOKUP(A626,СПРАВОЧНИК!B:D,2,0)</f>
        <v>ЯПОНИЯ</v>
      </c>
      <c r="J626" s="142" t="str">
        <f>VLOOKUP(A626,СПРАВОЧНИК!B:D,3,0)</f>
        <v>ИНОМАРКИ</v>
      </c>
    </row>
    <row r="627" spans="1:10" x14ac:dyDescent="0.2">
      <c r="A627" s="141" t="s">
        <v>579</v>
      </c>
      <c r="B627" s="141" t="s">
        <v>598</v>
      </c>
      <c r="C627" s="141" t="s">
        <v>1244</v>
      </c>
      <c r="D627" s="142">
        <v>2963818</v>
      </c>
      <c r="E627" s="142">
        <v>457</v>
      </c>
      <c r="F627" s="142">
        <v>1354464826</v>
      </c>
      <c r="G627" s="142">
        <v>1970</v>
      </c>
      <c r="H627" s="142">
        <v>5687885224</v>
      </c>
      <c r="I627" s="142" t="str">
        <f>VLOOKUP(A627,СПРАВОЧНИК!B:D,2,0)</f>
        <v>ЯПОНИЯ</v>
      </c>
      <c r="J627" s="142" t="str">
        <f>VLOOKUP(A627,СПРАВОЧНИК!B:D,3,0)</f>
        <v>ИНОМАРКИ</v>
      </c>
    </row>
    <row r="628" spans="1:10" x14ac:dyDescent="0.2">
      <c r="A628" s="141" t="s">
        <v>579</v>
      </c>
      <c r="B628" s="141" t="s">
        <v>599</v>
      </c>
      <c r="C628" s="141" t="s">
        <v>1280</v>
      </c>
      <c r="D628" s="142">
        <v>0</v>
      </c>
      <c r="E628" s="143"/>
      <c r="F628" s="143"/>
      <c r="G628" s="142">
        <v>2</v>
      </c>
      <c r="H628" s="142">
        <v>2195000</v>
      </c>
      <c r="I628" s="142" t="str">
        <f>VLOOKUP(A628,СПРАВОЧНИК!B:D,2,0)</f>
        <v>ЯПОНИЯ</v>
      </c>
      <c r="J628" s="142" t="str">
        <f>VLOOKUP(A628,СПРАВОЧНИК!B:D,3,0)</f>
        <v>ИНОМАРКИ</v>
      </c>
    </row>
    <row r="629" spans="1:10" x14ac:dyDescent="0.2">
      <c r="A629" s="141" t="s">
        <v>579</v>
      </c>
      <c r="B629" s="141" t="s">
        <v>600</v>
      </c>
      <c r="C629" s="141" t="s">
        <v>1244</v>
      </c>
      <c r="D629" s="142">
        <v>7870000</v>
      </c>
      <c r="E629" s="142">
        <v>5</v>
      </c>
      <c r="F629" s="142">
        <v>39350000</v>
      </c>
      <c r="G629" s="142">
        <v>16</v>
      </c>
      <c r="H629" s="142">
        <v>115890000</v>
      </c>
      <c r="I629" s="142" t="str">
        <f>VLOOKUP(A629,СПРАВОЧНИК!B:D,2,0)</f>
        <v>ЯПОНИЯ</v>
      </c>
      <c r="J629" s="142" t="str">
        <f>VLOOKUP(A629,СПРАВОЧНИК!B:D,3,0)</f>
        <v>ИНОМАРКИ</v>
      </c>
    </row>
    <row r="630" spans="1:10" x14ac:dyDescent="0.2">
      <c r="A630" s="141" t="s">
        <v>579</v>
      </c>
      <c r="B630" s="141" t="s">
        <v>601</v>
      </c>
      <c r="C630" s="141" t="s">
        <v>1244</v>
      </c>
      <c r="D630" s="142">
        <v>2670000</v>
      </c>
      <c r="E630" s="142">
        <v>8</v>
      </c>
      <c r="F630" s="142">
        <v>21360000</v>
      </c>
      <c r="G630" s="142">
        <v>63</v>
      </c>
      <c r="H630" s="142">
        <v>163720000</v>
      </c>
      <c r="I630" s="142" t="str">
        <f>VLOOKUP(A630,СПРАВОЧНИК!B:D,2,0)</f>
        <v>ЯПОНИЯ</v>
      </c>
      <c r="J630" s="142" t="str">
        <f>VLOOKUP(A630,СПРАВОЧНИК!B:D,3,0)</f>
        <v>ИНОМАРКИ</v>
      </c>
    </row>
    <row r="631" spans="1:10" x14ac:dyDescent="0.2">
      <c r="A631" s="141" t="s">
        <v>579</v>
      </c>
      <c r="B631" s="141" t="s">
        <v>602</v>
      </c>
      <c r="C631" s="141" t="s">
        <v>1244</v>
      </c>
      <c r="D631" s="142">
        <v>11340000</v>
      </c>
      <c r="E631" s="142">
        <v>29</v>
      </c>
      <c r="F631" s="142">
        <v>328860000</v>
      </c>
      <c r="G631" s="142">
        <v>74</v>
      </c>
      <c r="H631" s="142">
        <v>805120000</v>
      </c>
      <c r="I631" s="142" t="str">
        <f>VLOOKUP(A631,СПРАВОЧНИК!B:D,2,0)</f>
        <v>ЯПОНИЯ</v>
      </c>
      <c r="J631" s="142" t="str">
        <f>VLOOKUP(A631,СПРАВОЧНИК!B:D,3,0)</f>
        <v>ИНОМАРКИ</v>
      </c>
    </row>
    <row r="632" spans="1:10" x14ac:dyDescent="0.2">
      <c r="A632" s="141" t="s">
        <v>579</v>
      </c>
      <c r="B632" s="141" t="s">
        <v>603</v>
      </c>
      <c r="C632" s="141" t="s">
        <v>1280</v>
      </c>
      <c r="D632" s="142">
        <v>6720000</v>
      </c>
      <c r="E632" s="142">
        <v>8</v>
      </c>
      <c r="F632" s="142">
        <v>53760000</v>
      </c>
      <c r="G632" s="142">
        <v>29</v>
      </c>
      <c r="H632" s="142">
        <v>189570000</v>
      </c>
      <c r="I632" s="142" t="str">
        <f>VLOOKUP(A632,СПРАВОЧНИК!B:D,2,0)</f>
        <v>ЯПОНИЯ</v>
      </c>
      <c r="J632" s="142" t="str">
        <f>VLOOKUP(A632,СПРАВОЧНИК!B:D,3,0)</f>
        <v>ИНОМАРКИ</v>
      </c>
    </row>
    <row r="633" spans="1:10" x14ac:dyDescent="0.2">
      <c r="A633" s="141" t="s">
        <v>579</v>
      </c>
      <c r="B633" s="141" t="s">
        <v>1333</v>
      </c>
      <c r="C633" s="141" t="s">
        <v>1280</v>
      </c>
      <c r="D633" s="142">
        <v>0</v>
      </c>
      <c r="E633" s="143"/>
      <c r="F633" s="143"/>
      <c r="G633" s="142">
        <v>2</v>
      </c>
      <c r="H633" s="142">
        <v>3800000</v>
      </c>
      <c r="I633" s="142" t="str">
        <f>VLOOKUP(A633,СПРАВОЧНИК!B:D,2,0)</f>
        <v>ЯПОНИЯ</v>
      </c>
      <c r="J633" s="142" t="str">
        <f>VLOOKUP(A633,СПРАВОЧНИК!B:D,3,0)</f>
        <v>ИНОМАРКИ</v>
      </c>
    </row>
    <row r="634" spans="1:10" x14ac:dyDescent="0.2">
      <c r="A634" s="141" t="s">
        <v>579</v>
      </c>
      <c r="B634" s="141" t="s">
        <v>1334</v>
      </c>
      <c r="C634" s="141" t="s">
        <v>1285</v>
      </c>
      <c r="D634" s="142">
        <v>0</v>
      </c>
      <c r="E634" s="143"/>
      <c r="F634" s="143"/>
      <c r="G634" s="142">
        <v>9</v>
      </c>
      <c r="H634" s="142">
        <v>8541000</v>
      </c>
      <c r="I634" s="142" t="str">
        <f>VLOOKUP(A634,СПРАВОЧНИК!B:D,2,0)</f>
        <v>ЯПОНИЯ</v>
      </c>
      <c r="J634" s="142" t="str">
        <f>VLOOKUP(A634,СПРАВОЧНИК!B:D,3,0)</f>
        <v>ИНОМАРКИ</v>
      </c>
    </row>
    <row r="635" spans="1:10" x14ac:dyDescent="0.2">
      <c r="A635" s="141" t="s">
        <v>579</v>
      </c>
      <c r="B635" s="141" t="s">
        <v>605</v>
      </c>
      <c r="C635" s="141" t="s">
        <v>1247</v>
      </c>
      <c r="D635" s="142">
        <v>9370000</v>
      </c>
      <c r="E635" s="142">
        <v>3</v>
      </c>
      <c r="F635" s="142">
        <v>28110000</v>
      </c>
      <c r="G635" s="142">
        <v>7</v>
      </c>
      <c r="H635" s="142">
        <v>56730000</v>
      </c>
      <c r="I635" s="142" t="str">
        <f>VLOOKUP(A635,СПРАВОЧНИК!B:D,2,0)</f>
        <v>ЯПОНИЯ</v>
      </c>
      <c r="J635" s="142" t="str">
        <f>VLOOKUP(A635,СПРАВОЧНИК!B:D,3,0)</f>
        <v>ИНОМАРКИ</v>
      </c>
    </row>
    <row r="636" spans="1:10" x14ac:dyDescent="0.2">
      <c r="A636" s="141" t="s">
        <v>579</v>
      </c>
      <c r="B636" s="141" t="s">
        <v>686</v>
      </c>
      <c r="C636" s="141" t="s">
        <v>1244</v>
      </c>
      <c r="D636" s="142">
        <v>5140000</v>
      </c>
      <c r="E636" s="142">
        <v>4</v>
      </c>
      <c r="F636" s="142">
        <v>20560000</v>
      </c>
      <c r="G636" s="142">
        <v>5</v>
      </c>
      <c r="H636" s="142">
        <v>22822000</v>
      </c>
      <c r="I636" s="142" t="str">
        <f>VLOOKUP(A636,СПРАВОЧНИК!B:D,2,0)</f>
        <v>ЯПОНИЯ</v>
      </c>
      <c r="J636" s="142" t="str">
        <f>VLOOKUP(A636,СПРАВОЧНИК!B:D,3,0)</f>
        <v>ИНОМАРКИ</v>
      </c>
    </row>
    <row r="637" spans="1:10" x14ac:dyDescent="0.2">
      <c r="A637" s="141" t="s">
        <v>579</v>
      </c>
      <c r="B637" s="141" t="s">
        <v>606</v>
      </c>
      <c r="C637" s="141" t="s">
        <v>1244</v>
      </c>
      <c r="D637" s="142">
        <v>2299000</v>
      </c>
      <c r="E637" s="142">
        <v>5</v>
      </c>
      <c r="F637" s="142">
        <v>11495000</v>
      </c>
      <c r="G637" s="142">
        <v>17</v>
      </c>
      <c r="H637" s="142">
        <v>41400000</v>
      </c>
      <c r="I637" s="142" t="str">
        <f>VLOOKUP(A637,СПРАВОЧНИК!B:D,2,0)</f>
        <v>ЯПОНИЯ</v>
      </c>
      <c r="J637" s="142" t="str">
        <f>VLOOKUP(A637,СПРАВОЧНИК!B:D,3,0)</f>
        <v>ИНОМАРКИ</v>
      </c>
    </row>
    <row r="638" spans="1:10" x14ac:dyDescent="0.2">
      <c r="A638" s="141" t="s">
        <v>579</v>
      </c>
      <c r="B638" s="141" t="s">
        <v>1335</v>
      </c>
      <c r="C638" s="141" t="s">
        <v>1283</v>
      </c>
      <c r="D638" s="142">
        <v>2899999</v>
      </c>
      <c r="E638" s="142">
        <v>2</v>
      </c>
      <c r="F638" s="142">
        <v>5799998</v>
      </c>
      <c r="G638" s="142">
        <v>4</v>
      </c>
      <c r="H638" s="142">
        <v>9268998</v>
      </c>
      <c r="I638" s="142" t="str">
        <f>VLOOKUP(A638,СПРАВОЧНИК!B:D,2,0)</f>
        <v>ЯПОНИЯ</v>
      </c>
      <c r="J638" s="142" t="str">
        <f>VLOOKUP(A638,СПРАВОЧНИК!B:D,3,0)</f>
        <v>ИНОМАРКИ</v>
      </c>
    </row>
    <row r="639" spans="1:10" x14ac:dyDescent="0.2">
      <c r="A639" s="141" t="s">
        <v>579</v>
      </c>
      <c r="B639" s="141" t="s">
        <v>1336</v>
      </c>
      <c r="C639" s="141" t="s">
        <v>1282</v>
      </c>
      <c r="D639" s="142">
        <v>0</v>
      </c>
      <c r="E639" s="143"/>
      <c r="F639" s="143"/>
      <c r="G639" s="142">
        <v>1</v>
      </c>
      <c r="H639" s="142">
        <v>1550000</v>
      </c>
      <c r="I639" s="142" t="str">
        <f>VLOOKUP(A639,СПРАВОЧНИК!B:D,2,0)</f>
        <v>ЯПОНИЯ</v>
      </c>
      <c r="J639" s="142" t="str">
        <f>VLOOKUP(A639,СПРАВОЧНИК!B:D,3,0)</f>
        <v>ИНОМАРКИ</v>
      </c>
    </row>
    <row r="640" spans="1:10" x14ac:dyDescent="0.2">
      <c r="A640" s="141" t="s">
        <v>579</v>
      </c>
      <c r="B640" s="141" t="s">
        <v>1337</v>
      </c>
      <c r="C640" s="141" t="s">
        <v>1244</v>
      </c>
      <c r="D640" s="142">
        <v>0</v>
      </c>
      <c r="E640" s="143"/>
      <c r="F640" s="143"/>
      <c r="G640" s="142">
        <v>1</v>
      </c>
      <c r="H640" s="142">
        <v>3201000</v>
      </c>
      <c r="I640" s="142" t="str">
        <f>VLOOKUP(A640,СПРАВОЧНИК!B:D,2,0)</f>
        <v>ЯПОНИЯ</v>
      </c>
      <c r="J640" s="142" t="str">
        <f>VLOOKUP(A640,СПРАВОЧНИК!B:D,3,0)</f>
        <v>ИНОМАРКИ</v>
      </c>
    </row>
    <row r="641" spans="1:10" x14ac:dyDescent="0.2">
      <c r="A641" s="141" t="s">
        <v>579</v>
      </c>
      <c r="B641" s="141" t="s">
        <v>1338</v>
      </c>
      <c r="C641" s="141" t="s">
        <v>1280</v>
      </c>
      <c r="D641" s="142">
        <v>4600000</v>
      </c>
      <c r="E641" s="142">
        <v>1</v>
      </c>
      <c r="F641" s="142">
        <v>4600000</v>
      </c>
      <c r="G641" s="142">
        <v>1</v>
      </c>
      <c r="H641" s="142">
        <v>4600000</v>
      </c>
      <c r="I641" s="142" t="str">
        <f>VLOOKUP(A641,СПРАВОЧНИК!B:D,2,0)</f>
        <v>ЯПОНИЯ</v>
      </c>
      <c r="J641" s="142" t="str">
        <f>VLOOKUP(A641,СПРАВОЧНИК!B:D,3,0)</f>
        <v>ИНОМАРКИ</v>
      </c>
    </row>
    <row r="642" spans="1:10" x14ac:dyDescent="0.2">
      <c r="A642" s="141" t="s">
        <v>579</v>
      </c>
      <c r="B642" s="141" t="s">
        <v>607</v>
      </c>
      <c r="C642" s="141" t="s">
        <v>1244</v>
      </c>
      <c r="D642" s="142">
        <v>6570000</v>
      </c>
      <c r="E642" s="142">
        <v>11</v>
      </c>
      <c r="F642" s="142">
        <v>72270000</v>
      </c>
      <c r="G642" s="142">
        <v>28</v>
      </c>
      <c r="H642" s="142">
        <v>177480000</v>
      </c>
      <c r="I642" s="142" t="str">
        <f>VLOOKUP(A642,СПРАВОЧНИК!B:D,2,0)</f>
        <v>ЯПОНИЯ</v>
      </c>
      <c r="J642" s="142" t="str">
        <f>VLOOKUP(A642,СПРАВОЧНИК!B:D,3,0)</f>
        <v>ИНОМАРКИ</v>
      </c>
    </row>
    <row r="643" spans="1:10" x14ac:dyDescent="0.2">
      <c r="A643" s="141" t="s">
        <v>579</v>
      </c>
      <c r="B643" s="141" t="s">
        <v>608</v>
      </c>
      <c r="C643" s="141" t="s">
        <v>1280</v>
      </c>
      <c r="D643" s="142">
        <v>0</v>
      </c>
      <c r="E643" s="143"/>
      <c r="F643" s="143"/>
      <c r="G643" s="142">
        <v>4</v>
      </c>
      <c r="H643" s="142">
        <v>11264000</v>
      </c>
      <c r="I643" s="142" t="str">
        <f>VLOOKUP(A643,СПРАВОЧНИК!B:D,2,0)</f>
        <v>ЯПОНИЯ</v>
      </c>
      <c r="J643" s="142" t="str">
        <f>VLOOKUP(A643,СПРАВОЧНИК!B:D,3,0)</f>
        <v>ИНОМАРКИ</v>
      </c>
    </row>
    <row r="644" spans="1:10" x14ac:dyDescent="0.2">
      <c r="A644" s="141" t="s">
        <v>579</v>
      </c>
      <c r="B644" s="141" t="s">
        <v>609</v>
      </c>
      <c r="C644" s="141" t="s">
        <v>1285</v>
      </c>
      <c r="D644" s="142">
        <v>7990000</v>
      </c>
      <c r="E644" s="142">
        <v>5</v>
      </c>
      <c r="F644" s="142">
        <v>39950000</v>
      </c>
      <c r="G644" s="142">
        <v>43</v>
      </c>
      <c r="H644" s="142">
        <v>287850000</v>
      </c>
      <c r="I644" s="142" t="str">
        <f>VLOOKUP(A644,СПРАВОЧНИК!B:D,2,0)</f>
        <v>ЯПОНИЯ</v>
      </c>
      <c r="J644" s="142" t="str">
        <f>VLOOKUP(A644,СПРАВОЧНИК!B:D,3,0)</f>
        <v>ИНОМАРКИ</v>
      </c>
    </row>
    <row r="645" spans="1:10" x14ac:dyDescent="0.2">
      <c r="A645" s="141" t="s">
        <v>610</v>
      </c>
      <c r="B645" s="141" t="s">
        <v>1339</v>
      </c>
      <c r="C645" s="141" t="s">
        <v>1244</v>
      </c>
      <c r="D645" s="142">
        <v>1395000</v>
      </c>
      <c r="E645" s="142">
        <v>57</v>
      </c>
      <c r="F645" s="142">
        <v>79515000</v>
      </c>
      <c r="G645" s="142">
        <v>248</v>
      </c>
      <c r="H645" s="142">
        <v>345960000</v>
      </c>
      <c r="I645" s="142" t="str">
        <f>VLOOKUP(A645,СПРАВОЧНИК!B:D,2,0)</f>
        <v>РОССИЯ</v>
      </c>
      <c r="J645" s="142" t="str">
        <f>VLOOKUP(A645,СПРАВОЧНИК!B:D,3,0)</f>
        <v>ОТЕЧЕСТВЕННЫЕ</v>
      </c>
    </row>
    <row r="646" spans="1:10" x14ac:dyDescent="0.2">
      <c r="A646" s="141" t="s">
        <v>610</v>
      </c>
      <c r="B646" s="141" t="s">
        <v>612</v>
      </c>
      <c r="C646" s="141" t="s">
        <v>1244</v>
      </c>
      <c r="D646" s="142">
        <v>1935000</v>
      </c>
      <c r="E646" s="142">
        <v>538</v>
      </c>
      <c r="F646" s="142">
        <v>1041030000</v>
      </c>
      <c r="G646" s="142">
        <v>3148</v>
      </c>
      <c r="H646" s="142">
        <v>6090305404</v>
      </c>
      <c r="I646" s="142" t="str">
        <f>VLOOKUP(A646,СПРАВОЧНИК!B:D,2,0)</f>
        <v>РОССИЯ</v>
      </c>
      <c r="J646" s="142" t="str">
        <f>VLOOKUP(A646,СПРАВОЧНИК!B:D,3,0)</f>
        <v>ОТЕЧЕСТВЕННЫЕ</v>
      </c>
    </row>
    <row r="647" spans="1:10" x14ac:dyDescent="0.2">
      <c r="A647" s="141" t="s">
        <v>610</v>
      </c>
      <c r="B647" s="141" t="s">
        <v>613</v>
      </c>
      <c r="C647" s="141" t="s">
        <v>1283</v>
      </c>
      <c r="D647" s="142">
        <v>0</v>
      </c>
      <c r="E647" s="143"/>
      <c r="F647" s="143"/>
      <c r="G647" s="142">
        <v>1</v>
      </c>
      <c r="H647" s="142">
        <v>1560000</v>
      </c>
      <c r="I647" s="142" t="str">
        <f>VLOOKUP(A647,СПРАВОЧНИК!B:D,2,0)</f>
        <v>РОССИЯ</v>
      </c>
      <c r="J647" s="142" t="str">
        <f>VLOOKUP(A647,СПРАВОЧНИК!B:D,3,0)</f>
        <v>ОТЕЧЕСТВЕННЫЕ</v>
      </c>
    </row>
    <row r="648" spans="1:10" x14ac:dyDescent="0.2">
      <c r="A648" s="141" t="s">
        <v>614</v>
      </c>
      <c r="B648" s="141" t="s">
        <v>1340</v>
      </c>
      <c r="C648" s="141" t="s">
        <v>1247</v>
      </c>
      <c r="D648" s="142">
        <v>2639000</v>
      </c>
      <c r="E648" s="142">
        <v>4</v>
      </c>
      <c r="F648" s="142">
        <v>10556000</v>
      </c>
      <c r="G648" s="142">
        <v>10</v>
      </c>
      <c r="H648" s="142">
        <v>26290000</v>
      </c>
      <c r="I648" s="142" t="str">
        <f>VLOOKUP(A648,СПРАВОЧНИК!B:D,2,0)</f>
        <v>ЕВРОПА</v>
      </c>
      <c r="J648" s="142" t="str">
        <f>VLOOKUP(A648,СПРАВОЧНИК!B:D,3,0)</f>
        <v>ИНОМАРКИ</v>
      </c>
    </row>
    <row r="649" spans="1:10" x14ac:dyDescent="0.2">
      <c r="A649" s="141" t="s">
        <v>614</v>
      </c>
      <c r="B649" s="141" t="s">
        <v>1341</v>
      </c>
      <c r="C649" s="141" t="s">
        <v>1249</v>
      </c>
      <c r="D649" s="142">
        <v>2500000</v>
      </c>
      <c r="E649" s="142">
        <v>221</v>
      </c>
      <c r="F649" s="142">
        <v>552500000</v>
      </c>
      <c r="G649" s="142">
        <v>787</v>
      </c>
      <c r="H649" s="142">
        <v>1836692208</v>
      </c>
      <c r="I649" s="142" t="str">
        <f>VLOOKUP(A649,СПРАВОЧНИК!B:D,2,0)</f>
        <v>ЕВРОПА</v>
      </c>
      <c r="J649" s="142" t="str">
        <f>VLOOKUP(A649,СПРАВОЧНИК!B:D,3,0)</f>
        <v>ИНОМАРКИ</v>
      </c>
    </row>
    <row r="650" spans="1:10" x14ac:dyDescent="0.2">
      <c r="A650" s="141" t="s">
        <v>614</v>
      </c>
      <c r="B650" s="141" t="s">
        <v>1342</v>
      </c>
      <c r="C650" s="141" t="s">
        <v>1245</v>
      </c>
      <c r="D650" s="142">
        <v>1870000</v>
      </c>
      <c r="E650" s="142">
        <v>1</v>
      </c>
      <c r="F650" s="142">
        <v>1870000</v>
      </c>
      <c r="G650" s="142">
        <v>1</v>
      </c>
      <c r="H650" s="142">
        <v>1870000</v>
      </c>
      <c r="I650" s="142" t="str">
        <f>VLOOKUP(A650,СПРАВОЧНИК!B:D,2,0)</f>
        <v>ЕВРОПА</v>
      </c>
      <c r="J650" s="142" t="str">
        <f>VLOOKUP(A650,СПРАВОЧНИК!B:D,3,0)</f>
        <v>ИНОМАРКИ</v>
      </c>
    </row>
    <row r="651" spans="1:10" x14ac:dyDescent="0.2">
      <c r="A651" s="141" t="s">
        <v>614</v>
      </c>
      <c r="B651" s="141" t="s">
        <v>1343</v>
      </c>
      <c r="C651" s="141" t="s">
        <v>1246</v>
      </c>
      <c r="D651" s="142">
        <v>1745000</v>
      </c>
      <c r="E651" s="142">
        <v>1</v>
      </c>
      <c r="F651" s="142">
        <v>1745000</v>
      </c>
      <c r="G651" s="142">
        <v>6</v>
      </c>
      <c r="H651" s="142">
        <v>11801000</v>
      </c>
      <c r="I651" s="142" t="str">
        <f>VLOOKUP(A651,СПРАВОЧНИК!B:D,2,0)</f>
        <v>ЕВРОПА</v>
      </c>
      <c r="J651" s="142" t="str">
        <f>VLOOKUP(A651,СПРАВОЧНИК!B:D,3,0)</f>
        <v>ИНОМАРКИ</v>
      </c>
    </row>
    <row r="652" spans="1:10" x14ac:dyDescent="0.2">
      <c r="A652" s="141" t="s">
        <v>614</v>
      </c>
      <c r="B652" s="141" t="s">
        <v>1344</v>
      </c>
      <c r="C652" s="141" t="s">
        <v>1249</v>
      </c>
      <c r="D652" s="142">
        <v>4593500</v>
      </c>
      <c r="E652" s="142">
        <v>3</v>
      </c>
      <c r="F652" s="142">
        <v>13780500</v>
      </c>
      <c r="G652" s="142">
        <v>7</v>
      </c>
      <c r="H652" s="142">
        <v>32457000</v>
      </c>
      <c r="I652" s="142" t="str">
        <f>VLOOKUP(A652,СПРАВОЧНИК!B:D,2,0)</f>
        <v>ЕВРОПА</v>
      </c>
      <c r="J652" s="142" t="str">
        <f>VLOOKUP(A652,СПРАВОЧНИК!B:D,3,0)</f>
        <v>ИНОМАРКИ</v>
      </c>
    </row>
    <row r="653" spans="1:10" x14ac:dyDescent="0.2">
      <c r="A653" s="141" t="s">
        <v>614</v>
      </c>
      <c r="B653" s="141" t="s">
        <v>1345</v>
      </c>
      <c r="C653" s="141" t="s">
        <v>1249</v>
      </c>
      <c r="D653" s="142">
        <v>3560000</v>
      </c>
      <c r="E653" s="142">
        <v>8</v>
      </c>
      <c r="F653" s="142">
        <v>28480000</v>
      </c>
      <c r="G653" s="142">
        <v>34</v>
      </c>
      <c r="H653" s="142">
        <v>131741600</v>
      </c>
      <c r="I653" s="142" t="str">
        <f>VLOOKUP(A653,СПРАВОЧНИК!B:D,2,0)</f>
        <v>ЕВРОПА</v>
      </c>
      <c r="J653" s="142" t="str">
        <f>VLOOKUP(A653,СПРАВОЧНИК!B:D,3,0)</f>
        <v>ИНОМАРКИ</v>
      </c>
    </row>
    <row r="654" spans="1:10" x14ac:dyDescent="0.2">
      <c r="A654" s="141" t="s">
        <v>614</v>
      </c>
      <c r="B654" s="141" t="s">
        <v>1346</v>
      </c>
      <c r="C654" s="141" t="s">
        <v>1244</v>
      </c>
      <c r="D654" s="142">
        <v>4120000</v>
      </c>
      <c r="E654" s="142">
        <v>125</v>
      </c>
      <c r="F654" s="142">
        <v>515000000</v>
      </c>
      <c r="G654" s="142">
        <v>598</v>
      </c>
      <c r="H654" s="142">
        <v>2677840000</v>
      </c>
      <c r="I654" s="142" t="str">
        <f>VLOOKUP(A654,СПРАВОЧНИК!B:D,2,0)</f>
        <v>ЕВРОПА</v>
      </c>
      <c r="J654" s="142" t="str">
        <f>VLOOKUP(A654,СПРАВОЧНИК!B:D,3,0)</f>
        <v>ИНОМАРКИ</v>
      </c>
    </row>
    <row r="655" spans="1:10" x14ac:dyDescent="0.2">
      <c r="A655" s="141" t="s">
        <v>614</v>
      </c>
      <c r="B655" s="141" t="s">
        <v>1347</v>
      </c>
      <c r="C655" s="141" t="s">
        <v>1244</v>
      </c>
      <c r="D655" s="142">
        <v>2900000</v>
      </c>
      <c r="E655" s="142">
        <v>63</v>
      </c>
      <c r="F655" s="142">
        <v>182700000</v>
      </c>
      <c r="G655" s="142">
        <v>284</v>
      </c>
      <c r="H655" s="142">
        <v>843336526</v>
      </c>
      <c r="I655" s="142" t="str">
        <f>VLOOKUP(A655,СПРАВОЧНИК!B:D,2,0)</f>
        <v>ЕВРОПА</v>
      </c>
      <c r="J655" s="142" t="str">
        <f>VLOOKUP(A655,СПРАВОЧНИК!B:D,3,0)</f>
        <v>ИНОМАРКИ</v>
      </c>
    </row>
    <row r="656" spans="1:10" x14ac:dyDescent="0.2">
      <c r="A656" s="141" t="s">
        <v>614</v>
      </c>
      <c r="B656" s="141" t="s">
        <v>615</v>
      </c>
      <c r="C656" s="141" t="s">
        <v>1249</v>
      </c>
      <c r="D656" s="142">
        <v>0</v>
      </c>
      <c r="E656" s="143"/>
      <c r="F656" s="143"/>
      <c r="G656" s="142">
        <v>359</v>
      </c>
      <c r="H656" s="142">
        <v>638168898</v>
      </c>
      <c r="I656" s="142" t="str">
        <f>VLOOKUP(A656,СПРАВОЧНИК!B:D,2,0)</f>
        <v>ЕВРОПА</v>
      </c>
      <c r="J656" s="142" t="str">
        <f>VLOOKUP(A656,СПРАВОЧНИК!B:D,3,0)</f>
        <v>ИНОМАРКИ</v>
      </c>
    </row>
    <row r="657" spans="1:10" x14ac:dyDescent="0.2">
      <c r="A657" s="141" t="s">
        <v>614</v>
      </c>
      <c r="B657" s="141" t="s">
        <v>1348</v>
      </c>
      <c r="C657" s="141" t="s">
        <v>1246</v>
      </c>
      <c r="D657" s="142">
        <v>2810143</v>
      </c>
      <c r="E657" s="142">
        <v>19</v>
      </c>
      <c r="F657" s="142">
        <v>53392717</v>
      </c>
      <c r="G657" s="142">
        <v>40</v>
      </c>
      <c r="H657" s="142">
        <v>115956717</v>
      </c>
      <c r="I657" s="142" t="str">
        <f>VLOOKUP(A657,СПРАВОЧНИК!B:D,2,0)</f>
        <v>ЕВРОПА</v>
      </c>
      <c r="J657" s="142" t="str">
        <f>VLOOKUP(A657,СПРАВОЧНИК!B:D,3,0)</f>
        <v>ИНОМАРКИ</v>
      </c>
    </row>
    <row r="658" spans="1:10" x14ac:dyDescent="0.2">
      <c r="A658" s="141" t="s">
        <v>614</v>
      </c>
      <c r="B658" s="141" t="s">
        <v>1349</v>
      </c>
      <c r="C658" s="141" t="s">
        <v>1288</v>
      </c>
      <c r="D658" s="142">
        <v>1766138</v>
      </c>
      <c r="E658" s="142">
        <v>125</v>
      </c>
      <c r="F658" s="142">
        <v>220767250</v>
      </c>
      <c r="G658" s="142">
        <v>1297</v>
      </c>
      <c r="H658" s="142">
        <v>2293484706</v>
      </c>
      <c r="I658" s="142" t="str">
        <f>VLOOKUP(A658,СПРАВОЧНИК!B:D,2,0)</f>
        <v>ЕВРОПА</v>
      </c>
      <c r="J658" s="142" t="str">
        <f>VLOOKUP(A658,СПРАВОЧНИК!B:D,3,0)</f>
        <v>ИНОМАРКИ</v>
      </c>
    </row>
    <row r="659" spans="1:10" x14ac:dyDescent="0.2">
      <c r="A659" s="141" t="s">
        <v>614</v>
      </c>
      <c r="B659" s="141" t="s">
        <v>1350</v>
      </c>
      <c r="C659" s="141" t="s">
        <v>1244</v>
      </c>
      <c r="D659" s="142">
        <v>5845667</v>
      </c>
      <c r="E659" s="142">
        <v>18</v>
      </c>
      <c r="F659" s="142">
        <v>105222006</v>
      </c>
      <c r="G659" s="142">
        <v>81</v>
      </c>
      <c r="H659" s="142">
        <v>493318735</v>
      </c>
      <c r="I659" s="142" t="str">
        <f>VLOOKUP(A659,СПРАВОЧНИК!B:D,2,0)</f>
        <v>ЕВРОПА</v>
      </c>
      <c r="J659" s="142" t="str">
        <f>VLOOKUP(A659,СПРАВОЧНИК!B:D,3,0)</f>
        <v>ИНОМАРКИ</v>
      </c>
    </row>
    <row r="660" spans="1:10" x14ac:dyDescent="0.2">
      <c r="A660" s="141" t="s">
        <v>614</v>
      </c>
      <c r="B660" s="141" t="s">
        <v>1351</v>
      </c>
      <c r="C660" s="141" t="s">
        <v>1244</v>
      </c>
      <c r="D660" s="142">
        <v>3518923</v>
      </c>
      <c r="E660" s="142">
        <v>64</v>
      </c>
      <c r="F660" s="142">
        <v>225211072</v>
      </c>
      <c r="G660" s="142">
        <v>422</v>
      </c>
      <c r="H660" s="142">
        <v>1498201830</v>
      </c>
      <c r="I660" s="142" t="str">
        <f>VLOOKUP(A660,СПРАВОЧНИК!B:D,2,0)</f>
        <v>ЕВРОПА</v>
      </c>
      <c r="J660" s="142" t="str">
        <f>VLOOKUP(A660,СПРАВОЧНИК!B:D,3,0)</f>
        <v>ИНОМАРКИ</v>
      </c>
    </row>
    <row r="661" spans="1:10" x14ac:dyDescent="0.2">
      <c r="A661" s="141" t="s">
        <v>614</v>
      </c>
      <c r="B661" s="141" t="s">
        <v>1352</v>
      </c>
      <c r="C661" s="141" t="s">
        <v>1244</v>
      </c>
      <c r="D661" s="142">
        <v>8669500</v>
      </c>
      <c r="E661" s="142">
        <v>33</v>
      </c>
      <c r="F661" s="142">
        <v>286093500</v>
      </c>
      <c r="G661" s="142">
        <v>266</v>
      </c>
      <c r="H661" s="142">
        <v>2247278134</v>
      </c>
      <c r="I661" s="142" t="str">
        <f>VLOOKUP(A661,СПРАВОЧНИК!B:D,2,0)</f>
        <v>ЕВРОПА</v>
      </c>
      <c r="J661" s="142" t="str">
        <f>VLOOKUP(A661,СПРАВОЧНИК!B:D,3,0)</f>
        <v>ИНОМАРКИ</v>
      </c>
    </row>
    <row r="662" spans="1:10" x14ac:dyDescent="0.2">
      <c r="A662" s="141" t="s">
        <v>614</v>
      </c>
      <c r="B662" s="141" t="s">
        <v>1353</v>
      </c>
      <c r="C662" s="141" t="s">
        <v>1244</v>
      </c>
      <c r="D662" s="142">
        <v>2870000</v>
      </c>
      <c r="E662" s="142">
        <v>4</v>
      </c>
      <c r="F662" s="142">
        <v>11480000</v>
      </c>
      <c r="G662" s="142">
        <v>6</v>
      </c>
      <c r="H662" s="142">
        <v>18270000</v>
      </c>
      <c r="I662" s="142" t="str">
        <f>VLOOKUP(A662,СПРАВОЧНИК!B:D,2,0)</f>
        <v>ЕВРОПА</v>
      </c>
      <c r="J662" s="142" t="str">
        <f>VLOOKUP(A662,СПРАВОЧНИК!B:D,3,0)</f>
        <v>ИНОМАРКИ</v>
      </c>
    </row>
    <row r="663" spans="1:10" x14ac:dyDescent="0.2">
      <c r="A663" s="141" t="s">
        <v>614</v>
      </c>
      <c r="B663" s="141" t="s">
        <v>1354</v>
      </c>
      <c r="C663" s="141" t="s">
        <v>1244</v>
      </c>
      <c r="D663" s="142">
        <v>5426555</v>
      </c>
      <c r="E663" s="142">
        <v>4</v>
      </c>
      <c r="F663" s="142">
        <v>21706220</v>
      </c>
      <c r="G663" s="142">
        <v>16</v>
      </c>
      <c r="H663" s="142">
        <v>85445885</v>
      </c>
      <c r="I663" s="142" t="str">
        <f>VLOOKUP(A663,СПРАВОЧНИК!B:D,2,0)</f>
        <v>ЕВРОПА</v>
      </c>
      <c r="J663" s="142" t="str">
        <f>VLOOKUP(A663,СПРАВОЧНИК!B:D,3,0)</f>
        <v>ИНОМАРКИ</v>
      </c>
    </row>
    <row r="664" spans="1:10" x14ac:dyDescent="0.2">
      <c r="A664" s="141" t="s">
        <v>614</v>
      </c>
      <c r="B664" s="141" t="s">
        <v>1355</v>
      </c>
      <c r="C664" s="141" t="s">
        <v>1246</v>
      </c>
      <c r="D664" s="142">
        <v>2861000</v>
      </c>
      <c r="E664" s="142">
        <v>8</v>
      </c>
      <c r="F664" s="142">
        <v>22888000</v>
      </c>
      <c r="G664" s="142">
        <v>13</v>
      </c>
      <c r="H664" s="142">
        <v>37234000</v>
      </c>
      <c r="I664" s="142" t="str">
        <f>VLOOKUP(A664,СПРАВОЧНИК!B:D,2,0)</f>
        <v>ЕВРОПА</v>
      </c>
      <c r="J664" s="142" t="str">
        <f>VLOOKUP(A664,СПРАВОЧНИК!B:D,3,0)</f>
        <v>ИНОМАРКИ</v>
      </c>
    </row>
    <row r="665" spans="1:10" x14ac:dyDescent="0.2">
      <c r="A665" s="141" t="s">
        <v>614</v>
      </c>
      <c r="B665" s="141" t="s">
        <v>1356</v>
      </c>
      <c r="C665" s="141" t="s">
        <v>1244</v>
      </c>
      <c r="D665" s="142">
        <v>6600000</v>
      </c>
      <c r="E665" s="142">
        <v>4</v>
      </c>
      <c r="F665" s="142">
        <v>26400000</v>
      </c>
      <c r="G665" s="142">
        <v>26</v>
      </c>
      <c r="H665" s="142">
        <v>169285000</v>
      </c>
      <c r="I665" s="142" t="str">
        <f>VLOOKUP(A665,СПРАВОЧНИК!B:D,2,0)</f>
        <v>ЕВРОПА</v>
      </c>
      <c r="J665" s="142" t="str">
        <f>VLOOKUP(A665,СПРАВОЧНИК!B:D,3,0)</f>
        <v>ИНОМАРКИ</v>
      </c>
    </row>
    <row r="666" spans="1:10" x14ac:dyDescent="0.2">
      <c r="A666" s="141" t="s">
        <v>614</v>
      </c>
      <c r="B666" s="141" t="s">
        <v>1357</v>
      </c>
      <c r="C666" s="141" t="s">
        <v>1244</v>
      </c>
      <c r="D666" s="142">
        <v>3002746</v>
      </c>
      <c r="E666" s="142">
        <v>30</v>
      </c>
      <c r="F666" s="142">
        <v>90082380</v>
      </c>
      <c r="G666" s="142">
        <v>233</v>
      </c>
      <c r="H666" s="142">
        <v>702811466</v>
      </c>
      <c r="I666" s="142" t="str">
        <f>VLOOKUP(A666,СПРАВОЧНИК!B:D,2,0)</f>
        <v>ЕВРОПА</v>
      </c>
      <c r="J666" s="142" t="str">
        <f>VLOOKUP(A666,СПРАВОЧНИК!B:D,3,0)</f>
        <v>ИНОМАРКИ</v>
      </c>
    </row>
    <row r="667" spans="1:10" x14ac:dyDescent="0.2">
      <c r="A667" s="141" t="s">
        <v>614</v>
      </c>
      <c r="B667" s="141" t="s">
        <v>1358</v>
      </c>
      <c r="C667" s="141" t="s">
        <v>1244</v>
      </c>
      <c r="D667" s="142">
        <v>0</v>
      </c>
      <c r="E667" s="143"/>
      <c r="F667" s="143"/>
      <c r="G667" s="142">
        <v>1</v>
      </c>
      <c r="H667" s="142">
        <v>7499000</v>
      </c>
      <c r="I667" s="142" t="str">
        <f>VLOOKUP(A667,СПРАВОЧНИК!B:D,2,0)</f>
        <v>ЕВРОПА</v>
      </c>
      <c r="J667" s="142" t="str">
        <f>VLOOKUP(A667,СПРАВОЧНИК!B:D,3,0)</f>
        <v>ИНОМАРКИ</v>
      </c>
    </row>
    <row r="668" spans="1:10" x14ac:dyDescent="0.2">
      <c r="A668" s="141" t="s">
        <v>614</v>
      </c>
      <c r="B668" s="141" t="s">
        <v>1359</v>
      </c>
      <c r="C668" s="141" t="s">
        <v>1244</v>
      </c>
      <c r="D668" s="142">
        <v>3740000</v>
      </c>
      <c r="E668" s="142">
        <v>30</v>
      </c>
      <c r="F668" s="142">
        <v>112200000</v>
      </c>
      <c r="G668" s="142">
        <v>66</v>
      </c>
      <c r="H668" s="142">
        <v>265204637</v>
      </c>
      <c r="I668" s="142" t="str">
        <f>VLOOKUP(A668,СПРАВОЧНИК!B:D,2,0)</f>
        <v>ЕВРОПА</v>
      </c>
      <c r="J668" s="142" t="str">
        <f>VLOOKUP(A668,СПРАВОЧНИК!B:D,3,0)</f>
        <v>ИНОМАРКИ</v>
      </c>
    </row>
    <row r="669" spans="1:10" x14ac:dyDescent="0.2">
      <c r="A669" s="141" t="s">
        <v>614</v>
      </c>
      <c r="B669" s="141" t="s">
        <v>1360</v>
      </c>
      <c r="C669" s="141" t="s">
        <v>1244</v>
      </c>
      <c r="D669" s="142">
        <v>2950000</v>
      </c>
      <c r="E669" s="142">
        <v>2</v>
      </c>
      <c r="F669" s="142">
        <v>5900000</v>
      </c>
      <c r="G669" s="142">
        <v>6</v>
      </c>
      <c r="H669" s="142">
        <v>17500000</v>
      </c>
      <c r="I669" s="142" t="str">
        <f>VLOOKUP(A669,СПРАВОЧНИК!B:D,2,0)</f>
        <v>ЕВРОПА</v>
      </c>
      <c r="J669" s="142" t="str">
        <f>VLOOKUP(A669,СПРАВОЧНИК!B:D,3,0)</f>
        <v>ИНОМАРКИ</v>
      </c>
    </row>
    <row r="670" spans="1:10" x14ac:dyDescent="0.2">
      <c r="A670" s="141" t="s">
        <v>614</v>
      </c>
      <c r="B670" s="141" t="s">
        <v>1361</v>
      </c>
      <c r="C670" s="141" t="s">
        <v>1244</v>
      </c>
      <c r="D670" s="142">
        <v>2447000</v>
      </c>
      <c r="E670" s="142">
        <v>3</v>
      </c>
      <c r="F670" s="142">
        <v>7341000</v>
      </c>
      <c r="G670" s="142">
        <v>21</v>
      </c>
      <c r="H670" s="142">
        <v>52252000</v>
      </c>
      <c r="I670" s="142" t="str">
        <f>VLOOKUP(A670,СПРАВОЧНИК!B:D,2,0)</f>
        <v>ЕВРОПА</v>
      </c>
      <c r="J670" s="142" t="str">
        <f>VLOOKUP(A670,СПРАВОЧНИК!B:D,3,0)</f>
        <v>ИНОМАРКИ</v>
      </c>
    </row>
    <row r="671" spans="1:10" x14ac:dyDescent="0.2">
      <c r="A671" s="141" t="s">
        <v>614</v>
      </c>
      <c r="B671" s="141" t="s">
        <v>1362</v>
      </c>
      <c r="C671" s="141" t="s">
        <v>1280</v>
      </c>
      <c r="D671" s="142">
        <v>0</v>
      </c>
      <c r="E671" s="143"/>
      <c r="F671" s="143"/>
      <c r="G671" s="142">
        <v>1</v>
      </c>
      <c r="H671" s="142">
        <v>8490000</v>
      </c>
      <c r="I671" s="142" t="str">
        <f>VLOOKUP(A671,СПРАВОЧНИК!B:D,2,0)</f>
        <v>ЕВРОПА</v>
      </c>
      <c r="J671" s="142" t="str">
        <f>VLOOKUP(A671,СПРАВОЧНИК!B:D,3,0)</f>
        <v>ИНОМАРКИ</v>
      </c>
    </row>
    <row r="672" spans="1:10" x14ac:dyDescent="0.2">
      <c r="A672" s="141" t="s">
        <v>616</v>
      </c>
      <c r="B672" s="141" t="s">
        <v>617</v>
      </c>
      <c r="C672" s="141" t="s">
        <v>1244</v>
      </c>
      <c r="D672" s="142">
        <v>0</v>
      </c>
      <c r="E672" s="143"/>
      <c r="F672" s="143"/>
      <c r="G672" s="142">
        <v>1</v>
      </c>
      <c r="H672" s="142">
        <v>5300000</v>
      </c>
      <c r="I672" s="142" t="str">
        <f>VLOOKUP(A672,СПРАВОЧНИК!B:D,2,0)</f>
        <v>ЕВРОПА</v>
      </c>
      <c r="J672" s="142" t="str">
        <f>VLOOKUP(A672,СПРАВОЧНИК!B:D,3,0)</f>
        <v>ИНОМАРКИ</v>
      </c>
    </row>
    <row r="673" spans="1:10" x14ac:dyDescent="0.2">
      <c r="A673" s="141" t="s">
        <v>616</v>
      </c>
      <c r="B673" s="141" t="s">
        <v>618</v>
      </c>
      <c r="C673" s="141" t="s">
        <v>1246</v>
      </c>
      <c r="D673" s="142">
        <v>0</v>
      </c>
      <c r="E673" s="143"/>
      <c r="F673" s="143"/>
      <c r="G673" s="142">
        <v>1</v>
      </c>
      <c r="H673" s="142">
        <v>1890000</v>
      </c>
      <c r="I673" s="142" t="str">
        <f>VLOOKUP(A673,СПРАВОЧНИК!B:D,2,0)</f>
        <v>ЕВРОПА</v>
      </c>
      <c r="J673" s="142" t="str">
        <f>VLOOKUP(A673,СПРАВОЧНИК!B:D,3,0)</f>
        <v>ИНОМАРКИ</v>
      </c>
    </row>
    <row r="674" spans="1:10" x14ac:dyDescent="0.2">
      <c r="A674" s="141" t="s">
        <v>616</v>
      </c>
      <c r="B674" s="141" t="s">
        <v>619</v>
      </c>
      <c r="C674" s="141" t="s">
        <v>1246</v>
      </c>
      <c r="D674" s="142">
        <v>3302000</v>
      </c>
      <c r="E674" s="142">
        <v>1</v>
      </c>
      <c r="F674" s="142">
        <v>3302000</v>
      </c>
      <c r="G674" s="142">
        <v>7</v>
      </c>
      <c r="H674" s="142">
        <v>23858000</v>
      </c>
      <c r="I674" s="142" t="str">
        <f>VLOOKUP(A674,СПРАВОЧНИК!B:D,2,0)</f>
        <v>ЕВРОПА</v>
      </c>
      <c r="J674" s="142" t="str">
        <f>VLOOKUP(A674,СПРАВОЧНИК!B:D,3,0)</f>
        <v>ИНОМАРКИ</v>
      </c>
    </row>
    <row r="675" spans="1:10" x14ac:dyDescent="0.2">
      <c r="A675" s="141" t="s">
        <v>616</v>
      </c>
      <c r="B675" s="141" t="s">
        <v>620</v>
      </c>
      <c r="C675" s="141" t="s">
        <v>1245</v>
      </c>
      <c r="D675" s="142">
        <v>0</v>
      </c>
      <c r="E675" s="143"/>
      <c r="F675" s="143"/>
      <c r="G675" s="142">
        <v>2</v>
      </c>
      <c r="H675" s="142">
        <v>9212000</v>
      </c>
      <c r="I675" s="142" t="str">
        <f>VLOOKUP(A675,СПРАВОЧНИК!B:D,2,0)</f>
        <v>ЕВРОПА</v>
      </c>
      <c r="J675" s="142" t="str">
        <f>VLOOKUP(A675,СПРАВОЧНИК!B:D,3,0)</f>
        <v>ИНОМАРКИ</v>
      </c>
    </row>
    <row r="676" spans="1:10" x14ac:dyDescent="0.2">
      <c r="A676" s="141" t="s">
        <v>616</v>
      </c>
      <c r="B676" s="141" t="s">
        <v>621</v>
      </c>
      <c r="C676" s="141" t="s">
        <v>1246</v>
      </c>
      <c r="D676" s="142">
        <v>3449000</v>
      </c>
      <c r="E676" s="142">
        <v>1</v>
      </c>
      <c r="F676" s="142">
        <v>3449000</v>
      </c>
      <c r="G676" s="142">
        <v>3</v>
      </c>
      <c r="H676" s="142">
        <v>7799000</v>
      </c>
      <c r="I676" s="142" t="str">
        <f>VLOOKUP(A676,СПРАВОЧНИК!B:D,2,0)</f>
        <v>ЕВРОПА</v>
      </c>
      <c r="J676" s="142" t="str">
        <f>VLOOKUP(A676,СПРАВОЧНИК!B:D,3,0)</f>
        <v>ИНОМАРКИ</v>
      </c>
    </row>
    <row r="677" spans="1:10" x14ac:dyDescent="0.2">
      <c r="A677" s="141" t="s">
        <v>616</v>
      </c>
      <c r="B677" s="141" t="s">
        <v>622</v>
      </c>
      <c r="C677" s="141" t="s">
        <v>1245</v>
      </c>
      <c r="D677" s="142">
        <v>0</v>
      </c>
      <c r="E677" s="143"/>
      <c r="F677" s="143"/>
      <c r="G677" s="142">
        <v>1</v>
      </c>
      <c r="H677" s="142">
        <v>5179000</v>
      </c>
      <c r="I677" s="142" t="str">
        <f>VLOOKUP(A677,СПРАВОЧНИК!B:D,2,0)</f>
        <v>ЕВРОПА</v>
      </c>
      <c r="J677" s="142" t="str">
        <f>VLOOKUP(A677,СПРАВОЧНИК!B:D,3,0)</f>
        <v>ИНОМАРКИ</v>
      </c>
    </row>
    <row r="678" spans="1:10" x14ac:dyDescent="0.2">
      <c r="A678" s="141" t="s">
        <v>616</v>
      </c>
      <c r="B678" s="141" t="s">
        <v>623</v>
      </c>
      <c r="C678" s="141" t="s">
        <v>1244</v>
      </c>
      <c r="D678" s="142">
        <v>5200000</v>
      </c>
      <c r="E678" s="142">
        <v>3</v>
      </c>
      <c r="F678" s="142">
        <v>15600000</v>
      </c>
      <c r="G678" s="142">
        <v>12</v>
      </c>
      <c r="H678" s="142">
        <v>53080000</v>
      </c>
      <c r="I678" s="142" t="str">
        <f>VLOOKUP(A678,СПРАВОЧНИК!B:D,2,0)</f>
        <v>ЕВРОПА</v>
      </c>
      <c r="J678" s="142" t="str">
        <f>VLOOKUP(A678,СПРАВОЧНИК!B:D,3,0)</f>
        <v>ИНОМАРКИ</v>
      </c>
    </row>
    <row r="679" spans="1:10" x14ac:dyDescent="0.2">
      <c r="A679" s="141" t="s">
        <v>616</v>
      </c>
      <c r="B679" s="141" t="s">
        <v>624</v>
      </c>
      <c r="C679" s="141" t="s">
        <v>1244</v>
      </c>
      <c r="D679" s="142">
        <v>4499000</v>
      </c>
      <c r="E679" s="142">
        <v>21</v>
      </c>
      <c r="F679" s="142">
        <v>94479000</v>
      </c>
      <c r="G679" s="142">
        <v>87</v>
      </c>
      <c r="H679" s="142">
        <v>396635233</v>
      </c>
      <c r="I679" s="142" t="str">
        <f>VLOOKUP(A679,СПРАВОЧНИК!B:D,2,0)</f>
        <v>ЕВРОПА</v>
      </c>
      <c r="J679" s="142" t="str">
        <f>VLOOKUP(A679,СПРАВОЧНИК!B:D,3,0)</f>
        <v>ИНОМАРКИ</v>
      </c>
    </row>
    <row r="680" spans="1:10" x14ac:dyDescent="0.2">
      <c r="A680" s="141" t="s">
        <v>616</v>
      </c>
      <c r="B680" s="141" t="s">
        <v>625</v>
      </c>
      <c r="C680" s="141" t="s">
        <v>1244</v>
      </c>
      <c r="D680" s="142">
        <v>6303750</v>
      </c>
      <c r="E680" s="142">
        <v>20</v>
      </c>
      <c r="F680" s="142">
        <v>126075000</v>
      </c>
      <c r="G680" s="142">
        <v>103</v>
      </c>
      <c r="H680" s="142">
        <v>632242925</v>
      </c>
      <c r="I680" s="142" t="str">
        <f>VLOOKUP(A680,СПРАВОЧНИК!B:D,2,0)</f>
        <v>ЕВРОПА</v>
      </c>
      <c r="J680" s="142" t="str">
        <f>VLOOKUP(A680,СПРАВОЧНИК!B:D,3,0)</f>
        <v>ИНОМАРКИ</v>
      </c>
    </row>
    <row r="681" spans="1:10" x14ac:dyDescent="0.2">
      <c r="A681" s="141" t="s">
        <v>626</v>
      </c>
      <c r="B681" s="141" t="s">
        <v>627</v>
      </c>
      <c r="C681" s="141" t="s">
        <v>1280</v>
      </c>
      <c r="D681" s="142">
        <v>7680000</v>
      </c>
      <c r="E681" s="142">
        <v>166</v>
      </c>
      <c r="F681" s="142">
        <v>1274880000</v>
      </c>
      <c r="G681" s="142">
        <v>276</v>
      </c>
      <c r="H681" s="142">
        <v>2174620000</v>
      </c>
      <c r="I681" s="142" t="str">
        <f>VLOOKUP(A681,СПРАВОЧНИК!B:D,2,0)</f>
        <v>КИТАЙ</v>
      </c>
      <c r="J681" s="142" t="str">
        <f>VLOOKUP(A681,СПРАВОЧНИК!B:D,3,0)</f>
        <v>ИНОМАРКИ</v>
      </c>
    </row>
    <row r="682" spans="1:10" x14ac:dyDescent="0.2">
      <c r="A682" s="141" t="s">
        <v>626</v>
      </c>
      <c r="B682" s="141" t="s">
        <v>628</v>
      </c>
      <c r="C682" s="141" t="s">
        <v>1244</v>
      </c>
      <c r="D682" s="142">
        <v>6410000</v>
      </c>
      <c r="E682" s="142">
        <v>229</v>
      </c>
      <c r="F682" s="142">
        <v>1467890000</v>
      </c>
      <c r="G682" s="142">
        <v>804</v>
      </c>
      <c r="H682" s="142">
        <v>5948375955</v>
      </c>
      <c r="I682" s="142" t="str">
        <f>VLOOKUP(A682,СПРАВОЧНИК!B:D,2,0)</f>
        <v>КИТАЙ</v>
      </c>
      <c r="J682" s="142" t="str">
        <f>VLOOKUP(A682,СПРАВОЧНИК!B:D,3,0)</f>
        <v>ИНОМАРКИ</v>
      </c>
    </row>
    <row r="683" spans="1:10" x14ac:dyDescent="0.2">
      <c r="A683" s="141" t="s">
        <v>626</v>
      </c>
      <c r="B683" s="141" t="s">
        <v>1064</v>
      </c>
      <c r="C683" s="141" t="s">
        <v>1245</v>
      </c>
      <c r="D683" s="142">
        <v>7790000</v>
      </c>
      <c r="E683" s="142">
        <v>8</v>
      </c>
      <c r="F683" s="142">
        <v>62320000</v>
      </c>
      <c r="G683" s="142">
        <v>8</v>
      </c>
      <c r="H683" s="142">
        <v>62320000</v>
      </c>
      <c r="I683" s="142" t="str">
        <f>VLOOKUP(A683,СПРАВОЧНИК!B:D,2,0)</f>
        <v>КИТАЙ</v>
      </c>
      <c r="J683" s="142" t="str">
        <f>VLOOKUP(A683,СПРАВОЧНИК!B:D,3,0)</f>
        <v>ИНОМАРКИ</v>
      </c>
    </row>
    <row r="684" spans="1:10" x14ac:dyDescent="0.2">
      <c r="A684" s="141" t="s">
        <v>629</v>
      </c>
      <c r="B684" s="141" t="s">
        <v>630</v>
      </c>
      <c r="C684" s="141" t="s">
        <v>1244</v>
      </c>
      <c r="D684" s="142">
        <v>3400000</v>
      </c>
      <c r="E684" s="142">
        <v>3</v>
      </c>
      <c r="F684" s="142">
        <v>10200000</v>
      </c>
      <c r="G684" s="142">
        <v>7</v>
      </c>
      <c r="H684" s="142">
        <v>23320000</v>
      </c>
      <c r="I684" s="142" t="str">
        <f>VLOOKUP(A684,СПРАВОЧНИК!B:D,2,0)</f>
        <v>КИТАЙ</v>
      </c>
      <c r="J684" s="142" t="str">
        <f>VLOOKUP(A684,СПРАВОЧНИК!B:D,3,0)</f>
        <v>ИНОМАРКИ</v>
      </c>
    </row>
    <row r="685" spans="1:10" x14ac:dyDescent="0.2">
      <c r="A685" s="141" t="s">
        <v>629</v>
      </c>
      <c r="B685" s="141" t="s">
        <v>631</v>
      </c>
      <c r="C685" s="141" t="s">
        <v>1244</v>
      </c>
      <c r="D685" s="142">
        <v>2224000</v>
      </c>
      <c r="E685" s="142">
        <v>2</v>
      </c>
      <c r="F685" s="142">
        <v>4448000</v>
      </c>
      <c r="G685" s="142">
        <v>5</v>
      </c>
      <c r="H685" s="142">
        <v>15848000</v>
      </c>
      <c r="I685" s="142" t="str">
        <f>VLOOKUP(A685,СПРАВОЧНИК!B:D,2,0)</f>
        <v>КИТАЙ</v>
      </c>
      <c r="J685" s="142" t="str">
        <f>VLOOKUP(A685,СПРАВОЧНИК!B:D,3,0)</f>
        <v>ИНОМАРКИ</v>
      </c>
    </row>
    <row r="686" spans="1:10" x14ac:dyDescent="0.2">
      <c r="A686" s="141" t="s">
        <v>632</v>
      </c>
      <c r="B686" s="141" t="s">
        <v>633</v>
      </c>
      <c r="C686" s="141" t="s">
        <v>1282</v>
      </c>
      <c r="D686" s="142">
        <v>0</v>
      </c>
      <c r="E686" s="143"/>
      <c r="F686" s="143"/>
      <c r="G686" s="142">
        <v>2</v>
      </c>
      <c r="H686" s="142">
        <v>3940000</v>
      </c>
      <c r="I686" s="142" t="str">
        <f>VLOOKUP(A686,СПРАВОЧНИК!B:D,2,0)</f>
        <v>КИТАЙ</v>
      </c>
      <c r="J686" s="142" t="str">
        <f>VLOOKUP(A686,СПРАВОЧНИК!B:D,3,0)</f>
        <v>ИНОМАРКИ</v>
      </c>
    </row>
    <row r="687" spans="1:10" x14ac:dyDescent="0.2">
      <c r="A687" s="141" t="s">
        <v>634</v>
      </c>
      <c r="B687" s="141" t="s">
        <v>635</v>
      </c>
      <c r="C687" s="141" t="s">
        <v>1244</v>
      </c>
      <c r="D687" s="142">
        <v>0</v>
      </c>
      <c r="E687" s="143"/>
      <c r="F687" s="143"/>
      <c r="G687" s="142">
        <v>1</v>
      </c>
      <c r="H687" s="142">
        <v>3650000</v>
      </c>
      <c r="I687" s="142" t="str">
        <f>VLOOKUP(A687,СПРАВОЧНИК!B:D,2,0)</f>
        <v>КИТАЙ</v>
      </c>
      <c r="J687" s="142" t="str">
        <f>VLOOKUP(A687,СПРАВОЧНИК!B:D,3,0)</f>
        <v>ИНОМАРКИ</v>
      </c>
    </row>
    <row r="688" spans="1:10" x14ac:dyDescent="0.2">
      <c r="A688" s="141" t="s">
        <v>634</v>
      </c>
      <c r="B688" s="141" t="s">
        <v>1078</v>
      </c>
      <c r="C688" s="141" t="s">
        <v>1244</v>
      </c>
      <c r="D688" s="142">
        <v>6400000</v>
      </c>
      <c r="E688" s="142">
        <v>2</v>
      </c>
      <c r="F688" s="142">
        <v>12800000</v>
      </c>
      <c r="G688" s="142">
        <v>2</v>
      </c>
      <c r="H688" s="142">
        <v>12800000</v>
      </c>
      <c r="I688" s="142" t="str">
        <f>VLOOKUP(A688,СПРАВОЧНИК!B:D,2,0)</f>
        <v>КИТАЙ</v>
      </c>
      <c r="J688" s="142" t="str">
        <f>VLOOKUP(A688,СПРАВОЧНИК!B:D,3,0)</f>
        <v>ИНОМАРКИ</v>
      </c>
    </row>
    <row r="689" spans="1:10" x14ac:dyDescent="0.2">
      <c r="A689" s="141" t="s">
        <v>634</v>
      </c>
      <c r="B689" s="141" t="s">
        <v>636</v>
      </c>
      <c r="C689" s="141" t="s">
        <v>1246</v>
      </c>
      <c r="D689" s="142">
        <v>0</v>
      </c>
      <c r="E689" s="143"/>
      <c r="F689" s="143"/>
      <c r="G689" s="142">
        <v>1</v>
      </c>
      <c r="H689" s="142">
        <v>4900000</v>
      </c>
      <c r="I689" s="142" t="str">
        <f>VLOOKUP(A689,СПРАВОЧНИК!B:D,2,0)</f>
        <v>КИТАЙ</v>
      </c>
      <c r="J689" s="142" t="str">
        <f>VLOOKUP(A689,СПРАВОЧНИК!B:D,3,0)</f>
        <v>ИНОМАРКИ</v>
      </c>
    </row>
    <row r="690" spans="1:10" x14ac:dyDescent="0.2">
      <c r="A690" s="141" t="s">
        <v>637</v>
      </c>
      <c r="B690" s="141" t="s">
        <v>638</v>
      </c>
      <c r="C690" s="141" t="s">
        <v>1280</v>
      </c>
      <c r="D690" s="142">
        <v>0</v>
      </c>
      <c r="E690" s="143"/>
      <c r="F690" s="143"/>
      <c r="G690" s="142">
        <v>1</v>
      </c>
      <c r="H690" s="142">
        <v>1432000</v>
      </c>
      <c r="I690" s="142" t="str">
        <f>VLOOKUP(A690,СПРАВОЧНИК!B:D,2,0)</f>
        <v>КИТАЙ</v>
      </c>
      <c r="J690" s="142" t="str">
        <f>VLOOKUP(A690,СПРАВОЧНИК!B:D,3,0)</f>
        <v>ИНОМАРКИ</v>
      </c>
    </row>
  </sheetData>
  <autoFilter ref="A1:J690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7"/>
  <sheetViews>
    <sheetView showGridLines="0" zoomScale="70" zoomScaleNormal="70" workbookViewId="0">
      <selection activeCell="W32" sqref="W32"/>
    </sheetView>
  </sheetViews>
  <sheetFormatPr baseColWidth="10" defaultColWidth="9.1640625" defaultRowHeight="15" x14ac:dyDescent="0.2"/>
  <cols>
    <col min="1" max="1" width="1.6640625" customWidth="1"/>
    <col min="2" max="2" width="3.5" customWidth="1"/>
    <col min="3" max="3" width="62.5" customWidth="1"/>
    <col min="4" max="4" width="7.5" customWidth="1"/>
    <col min="16" max="16" width="6.33203125" customWidth="1"/>
    <col min="20" max="20" width="6.83203125" customWidth="1"/>
  </cols>
  <sheetData>
    <row r="1" spans="1:16" x14ac:dyDescent="0.2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</row>
    <row r="4" spans="1:16" ht="8.25" customHeight="1" x14ac:dyDescent="0.2">
      <c r="C4" s="13" t="s">
        <v>668</v>
      </c>
      <c r="D4" s="14" t="s">
        <v>648</v>
      </c>
    </row>
    <row r="5" spans="1:16" ht="147" hidden="1" customHeight="1" x14ac:dyDescent="0.2">
      <c r="C5" s="16"/>
      <c r="D5" s="15" t="s">
        <v>863</v>
      </c>
    </row>
    <row r="6" spans="1:16" ht="147" hidden="1" customHeight="1" x14ac:dyDescent="0.2">
      <c r="C6" s="16"/>
      <c r="D6" s="15" t="s">
        <v>864</v>
      </c>
    </row>
    <row r="7" spans="1:16" ht="147" hidden="1" customHeight="1" x14ac:dyDescent="0.2">
      <c r="C7" s="16"/>
      <c r="D7" s="15" t="s">
        <v>865</v>
      </c>
    </row>
    <row r="8" spans="1:16" ht="147" hidden="1" customHeight="1" x14ac:dyDescent="0.2">
      <c r="C8" s="16"/>
      <c r="D8" s="15" t="s">
        <v>866</v>
      </c>
    </row>
    <row r="9" spans="1:16" ht="147" customHeight="1" x14ac:dyDescent="0.2">
      <c r="C9" s="16"/>
      <c r="D9" s="15" t="s">
        <v>867</v>
      </c>
    </row>
    <row r="10" spans="1:16" ht="147" hidden="1" customHeight="1" x14ac:dyDescent="0.2">
      <c r="C10" s="16"/>
      <c r="D10" s="15" t="s">
        <v>868</v>
      </c>
    </row>
    <row r="11" spans="1:16" ht="147" hidden="1" customHeight="1" x14ac:dyDescent="0.2">
      <c r="C11" s="16"/>
      <c r="D11" s="15" t="s">
        <v>869</v>
      </c>
    </row>
    <row r="12" spans="1:16" ht="147" hidden="1" customHeight="1" x14ac:dyDescent="0.2">
      <c r="C12" s="16"/>
      <c r="D12" s="15" t="s">
        <v>870</v>
      </c>
    </row>
    <row r="13" spans="1:16" ht="15" customHeight="1" x14ac:dyDescent="0.2"/>
    <row r="14" spans="1:16" ht="15" customHeight="1" x14ac:dyDescent="0.2"/>
    <row r="15" spans="1:16" ht="15" customHeight="1" x14ac:dyDescent="0.2"/>
    <row r="16" spans="1:16" ht="15" customHeight="1" x14ac:dyDescent="0.2"/>
    <row r="17" ht="15" customHeight="1" x14ac:dyDescent="0.2"/>
  </sheetData>
  <mergeCells count="1">
    <mergeCell ref="A1:P1"/>
  </mergeCells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3A4CF648-6AED-40f4-86FF-DC5316D8AED3}">
      <x14:slicerList xmlns:x14="http://schemas.microsoft.com/office/spreadsheetml/2009/9/main">
        <x14:slicer r:id="rId5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60"/>
  <sheetViews>
    <sheetView showGridLines="0" topLeftCell="A31" zoomScale="70" zoomScaleNormal="70" workbookViewId="0">
      <selection activeCell="J60" sqref="J60"/>
    </sheetView>
  </sheetViews>
  <sheetFormatPr baseColWidth="10" defaultColWidth="9.1640625" defaultRowHeight="15" x14ac:dyDescent="0.2"/>
  <cols>
    <col min="1" max="1" width="17.83203125" customWidth="1"/>
    <col min="2" max="3" width="20.1640625" customWidth="1"/>
    <col min="4" max="4" width="6.83203125" customWidth="1"/>
    <col min="5" max="5" width="6.33203125" customWidth="1"/>
    <col min="6" max="7" width="5.5" customWidth="1"/>
    <col min="8" max="8" width="22.1640625" customWidth="1"/>
    <col min="9" max="9" width="10.33203125" customWidth="1"/>
    <col min="10" max="10" width="11.83203125" bestFit="1" customWidth="1"/>
    <col min="12" max="12" width="11.83203125" customWidth="1"/>
    <col min="13" max="13" width="15.1640625" customWidth="1"/>
    <col min="14" max="14" width="13.5" customWidth="1"/>
  </cols>
  <sheetData>
    <row r="1" spans="1:15" x14ac:dyDescent="0.2">
      <c r="A1" s="18" t="str">
        <f>CONCATENATE("РЕГИСТРАЦИИ ",I3)</f>
        <v>РЕГИСТРАЦИИ 6M'23</v>
      </c>
    </row>
    <row r="3" spans="1:15" x14ac:dyDescent="0.2">
      <c r="A3" s="4" t="s">
        <v>651</v>
      </c>
      <c r="B3" t="s">
        <v>861</v>
      </c>
      <c r="C3" t="s">
        <v>862</v>
      </c>
      <c r="H3" s="48" t="s">
        <v>662</v>
      </c>
      <c r="I3" s="40" t="s">
        <v>914</v>
      </c>
      <c r="J3" s="40" t="s">
        <v>666</v>
      </c>
      <c r="K3" s="39"/>
      <c r="L3" s="40" t="s">
        <v>667</v>
      </c>
      <c r="M3" s="39"/>
      <c r="N3" s="40" t="s">
        <v>915</v>
      </c>
      <c r="O3" s="41" t="s">
        <v>666</v>
      </c>
    </row>
    <row r="4" spans="1:15" x14ac:dyDescent="0.2">
      <c r="A4" s="5" t="s">
        <v>663</v>
      </c>
      <c r="B4" s="7">
        <v>264160</v>
      </c>
      <c r="C4" s="7">
        <v>287258</v>
      </c>
      <c r="H4" s="49" t="s">
        <v>663</v>
      </c>
      <c r="I4" s="50">
        <f>IFERROR(VLOOKUP(H4,$A$3:$C$7,2,0)," ")</f>
        <v>264160</v>
      </c>
      <c r="J4" s="52">
        <f>I4/I6</f>
        <v>0.59888955139962319</v>
      </c>
      <c r="L4" s="52">
        <f>IFERROR((I4/N4-1)," ")</f>
        <v>-8.0408552590354287E-2</v>
      </c>
      <c r="N4">
        <f>IFERROR(VLOOKUP(H4,$A$3:$C$7,3,0)," ")</f>
        <v>287258</v>
      </c>
      <c r="O4" s="43">
        <f>N4/N6</f>
        <v>0.73284027970886201</v>
      </c>
    </row>
    <row r="5" spans="1:15" x14ac:dyDescent="0.2">
      <c r="A5" s="5" t="s">
        <v>664</v>
      </c>
      <c r="B5" s="7">
        <v>176923</v>
      </c>
      <c r="C5" s="7">
        <v>104721</v>
      </c>
      <c r="H5" s="49" t="s">
        <v>664</v>
      </c>
      <c r="I5" s="50">
        <f>IFERROR(VLOOKUP(H5,$A$3:$C$7,2,0)," ")</f>
        <v>176923</v>
      </c>
      <c r="J5" s="52">
        <f>I5/I6</f>
        <v>0.40111044860037681</v>
      </c>
      <c r="L5" s="52">
        <f t="shared" ref="L5:L6" si="0">IFERROR((I5/N5-1)," ")</f>
        <v>0.68947011583159057</v>
      </c>
      <c r="N5">
        <f>IFERROR(VLOOKUP(H5,$A$3:$C$7,3,0)," ")</f>
        <v>104721</v>
      </c>
      <c r="O5" s="43">
        <f>N5/N6</f>
        <v>0.26715972029113805</v>
      </c>
    </row>
    <row r="6" spans="1:15" x14ac:dyDescent="0.2">
      <c r="A6" s="5" t="s">
        <v>652</v>
      </c>
      <c r="B6" s="7">
        <v>441083</v>
      </c>
      <c r="C6" s="7">
        <v>391979</v>
      </c>
      <c r="H6" s="51" t="s">
        <v>652</v>
      </c>
      <c r="I6" s="46">
        <f>SUM(I4:I5)</f>
        <v>441083</v>
      </c>
      <c r="J6" s="45"/>
      <c r="K6" s="45"/>
      <c r="L6" s="54">
        <f t="shared" si="0"/>
        <v>0.12527201712336633</v>
      </c>
      <c r="M6" s="45"/>
      <c r="N6" s="46">
        <f>SUM(N4:N5)</f>
        <v>391979</v>
      </c>
      <c r="O6" s="47"/>
    </row>
    <row r="8" spans="1:15" x14ac:dyDescent="0.2">
      <c r="H8" s="56"/>
      <c r="I8" s="40" t="str">
        <f>N3</f>
        <v>6M'22</v>
      </c>
      <c r="J8" s="41" t="str">
        <f>I3</f>
        <v>6M'23</v>
      </c>
    </row>
    <row r="9" spans="1:15" x14ac:dyDescent="0.2">
      <c r="H9" s="63" t="s">
        <v>669</v>
      </c>
      <c r="I9" s="46">
        <f>N6</f>
        <v>391979</v>
      </c>
      <c r="J9" s="55">
        <f>I6</f>
        <v>441083</v>
      </c>
    </row>
    <row r="13" spans="1:15" x14ac:dyDescent="0.2">
      <c r="B13" s="6"/>
      <c r="C13" s="6"/>
    </row>
    <row r="15" spans="1:15" x14ac:dyDescent="0.2">
      <c r="A15" s="4" t="s">
        <v>1</v>
      </c>
      <c r="B15" t="s">
        <v>653</v>
      </c>
    </row>
    <row r="16" spans="1:15" x14ac:dyDescent="0.2">
      <c r="A16" s="4" t="s">
        <v>0</v>
      </c>
      <c r="B16" t="s">
        <v>653</v>
      </c>
    </row>
    <row r="18" spans="1:15" x14ac:dyDescent="0.2">
      <c r="A18" s="4" t="s">
        <v>651</v>
      </c>
      <c r="B18" t="s">
        <v>861</v>
      </c>
      <c r="C18" t="s">
        <v>862</v>
      </c>
      <c r="H18" s="48" t="s">
        <v>648</v>
      </c>
      <c r="I18" s="40" t="str">
        <f>I3</f>
        <v>6M'23</v>
      </c>
      <c r="J18" s="40" t="s">
        <v>666</v>
      </c>
      <c r="K18" s="65" t="s">
        <v>898</v>
      </c>
      <c r="L18" s="40" t="s">
        <v>667</v>
      </c>
      <c r="M18" s="39"/>
      <c r="N18" s="40" t="str">
        <f>N3</f>
        <v>6M'22</v>
      </c>
      <c r="O18" s="41" t="s">
        <v>666</v>
      </c>
    </row>
    <row r="19" spans="1:15" x14ac:dyDescent="0.2">
      <c r="A19" s="5" t="s">
        <v>863</v>
      </c>
      <c r="B19" s="7">
        <v>178072</v>
      </c>
      <c r="C19" s="7">
        <v>165041</v>
      </c>
      <c r="H19" s="49" t="s">
        <v>863</v>
      </c>
      <c r="I19" s="67">
        <f>IFERROR(VLOOKUP(H19,$A$18:$B$29,2,0)," ")</f>
        <v>178072</v>
      </c>
      <c r="J19" s="52">
        <f>I19/$I$27</f>
        <v>0.40371540050285321</v>
      </c>
      <c r="K19" s="66">
        <f>100%-J19</f>
        <v>0.59628459949714685</v>
      </c>
      <c r="L19" s="64">
        <f>IFERROR((I19/N19-1)," ")</f>
        <v>7.8956138171726975E-2</v>
      </c>
      <c r="N19" s="67">
        <f t="shared" ref="N19:N26" si="1">IFERROR(VLOOKUP(H19,$A$18:$C$29,3,0)," ")</f>
        <v>165041</v>
      </c>
      <c r="O19" s="43">
        <f t="shared" ref="O19:O26" si="2">N19/$N$27</f>
        <v>0.42104551519341599</v>
      </c>
    </row>
    <row r="20" spans="1:15" x14ac:dyDescent="0.2">
      <c r="A20" s="5" t="s">
        <v>867</v>
      </c>
      <c r="B20" s="7">
        <v>90645</v>
      </c>
      <c r="C20" s="7">
        <v>69694</v>
      </c>
      <c r="H20" s="49" t="s">
        <v>867</v>
      </c>
      <c r="I20" s="67">
        <f t="shared" ref="I20:I26" si="3">IFERROR(VLOOKUP(H20,$A$18:$B$29,2,0)," ")</f>
        <v>90645</v>
      </c>
      <c r="J20" s="52">
        <f t="shared" ref="J20:J26" si="4">I20/$I$27</f>
        <v>0.20550553977369337</v>
      </c>
      <c r="K20" s="66">
        <f t="shared" ref="K20:K26" si="5">100%-J20</f>
        <v>0.79449446022630665</v>
      </c>
      <c r="L20" s="64">
        <f t="shared" ref="L20:L27" si="6">IFERROR((I20/N20-1)," ")</f>
        <v>0.30061411312308084</v>
      </c>
      <c r="N20" s="67">
        <f t="shared" si="1"/>
        <v>69694</v>
      </c>
      <c r="O20" s="43">
        <f t="shared" si="2"/>
        <v>0.17780034134481695</v>
      </c>
    </row>
    <row r="21" spans="1:15" x14ac:dyDescent="0.2">
      <c r="A21" s="5" t="s">
        <v>864</v>
      </c>
      <c r="B21" s="7">
        <v>51804</v>
      </c>
      <c r="C21" s="7">
        <v>49420</v>
      </c>
      <c r="H21" s="49" t="s">
        <v>864</v>
      </c>
      <c r="I21" s="67">
        <f t="shared" si="3"/>
        <v>51804</v>
      </c>
      <c r="J21" s="52">
        <f t="shared" si="4"/>
        <v>0.1174472831643931</v>
      </c>
      <c r="K21" s="66">
        <f t="shared" si="5"/>
        <v>0.88255271683560688</v>
      </c>
      <c r="L21" s="64">
        <f t="shared" si="6"/>
        <v>4.8239579117766107E-2</v>
      </c>
      <c r="N21" s="67">
        <f t="shared" si="1"/>
        <v>49420</v>
      </c>
      <c r="O21" s="43">
        <f t="shared" si="2"/>
        <v>0.12607818275979071</v>
      </c>
    </row>
    <row r="22" spans="1:15" x14ac:dyDescent="0.2">
      <c r="A22" s="5" t="s">
        <v>870</v>
      </c>
      <c r="B22" s="7">
        <v>43722</v>
      </c>
      <c r="C22" s="7">
        <v>34261</v>
      </c>
      <c r="H22" s="49" t="s">
        <v>870</v>
      </c>
      <c r="I22" s="67">
        <f t="shared" si="3"/>
        <v>43722</v>
      </c>
      <c r="J22" s="52">
        <f t="shared" si="4"/>
        <v>9.9124201114076035E-2</v>
      </c>
      <c r="K22" s="66">
        <f t="shared" si="5"/>
        <v>0.90087579888592395</v>
      </c>
      <c r="L22" s="64">
        <f t="shared" si="6"/>
        <v>0.27614488777326995</v>
      </c>
      <c r="N22" s="67">
        <f t="shared" si="1"/>
        <v>34261</v>
      </c>
      <c r="O22" s="43">
        <f t="shared" si="2"/>
        <v>8.7405192625115119E-2</v>
      </c>
    </row>
    <row r="23" spans="1:15" x14ac:dyDescent="0.2">
      <c r="A23" s="5" t="s">
        <v>868</v>
      </c>
      <c r="B23" s="7">
        <v>34352</v>
      </c>
      <c r="C23" s="7">
        <v>29180</v>
      </c>
      <c r="H23" s="49" t="s">
        <v>868</v>
      </c>
      <c r="I23" s="67">
        <f t="shared" si="3"/>
        <v>34352</v>
      </c>
      <c r="J23" s="52">
        <f t="shared" si="4"/>
        <v>7.7881033728345914E-2</v>
      </c>
      <c r="K23" s="66">
        <f t="shared" si="5"/>
        <v>0.92211896627165413</v>
      </c>
      <c r="L23" s="64">
        <f t="shared" si="6"/>
        <v>0.17724468814256333</v>
      </c>
      <c r="N23" s="67">
        <f t="shared" si="1"/>
        <v>29180</v>
      </c>
      <c r="O23" s="43">
        <f t="shared" si="2"/>
        <v>7.4442763515392404E-2</v>
      </c>
    </row>
    <row r="24" spans="1:15" x14ac:dyDescent="0.2">
      <c r="A24" s="5" t="s">
        <v>865</v>
      </c>
      <c r="B24" s="7">
        <v>23664</v>
      </c>
      <c r="C24" s="7">
        <v>26895</v>
      </c>
      <c r="H24" s="49" t="s">
        <v>865</v>
      </c>
      <c r="I24" s="67">
        <f t="shared" si="3"/>
        <v>23664</v>
      </c>
      <c r="J24" s="52">
        <f t="shared" si="4"/>
        <v>5.3649766597216396E-2</v>
      </c>
      <c r="K24" s="66">
        <f t="shared" si="5"/>
        <v>0.94635023340278357</v>
      </c>
      <c r="L24" s="64">
        <f t="shared" si="6"/>
        <v>-0.12013385387618514</v>
      </c>
      <c r="N24" s="67">
        <f t="shared" si="1"/>
        <v>26895</v>
      </c>
      <c r="O24" s="43">
        <f t="shared" si="2"/>
        <v>6.8613369593779255E-2</v>
      </c>
    </row>
    <row r="25" spans="1:15" x14ac:dyDescent="0.2">
      <c r="A25" s="5" t="s">
        <v>866</v>
      </c>
      <c r="B25" s="7">
        <v>14910</v>
      </c>
      <c r="C25" s="7">
        <v>12116</v>
      </c>
      <c r="H25" s="49" t="s">
        <v>866</v>
      </c>
      <c r="I25" s="67">
        <f t="shared" si="3"/>
        <v>14910</v>
      </c>
      <c r="J25" s="52">
        <f t="shared" si="4"/>
        <v>3.3803161763205566E-2</v>
      </c>
      <c r="K25" s="66">
        <f t="shared" si="5"/>
        <v>0.96619683823679448</v>
      </c>
      <c r="L25" s="64">
        <f t="shared" si="6"/>
        <v>0.23060415978870918</v>
      </c>
      <c r="N25" s="67">
        <f t="shared" si="1"/>
        <v>12116</v>
      </c>
      <c r="O25" s="43">
        <f t="shared" si="2"/>
        <v>3.090981914847479E-2</v>
      </c>
    </row>
    <row r="26" spans="1:15" x14ac:dyDescent="0.2">
      <c r="A26" s="5" t="s">
        <v>869</v>
      </c>
      <c r="B26" s="7">
        <v>3914</v>
      </c>
      <c r="C26" s="7">
        <v>5372</v>
      </c>
      <c r="H26" s="49" t="s">
        <v>869</v>
      </c>
      <c r="I26" s="8">
        <f t="shared" si="3"/>
        <v>3914</v>
      </c>
      <c r="J26" s="52">
        <f t="shared" si="4"/>
        <v>8.8736133562164043E-3</v>
      </c>
      <c r="K26" s="66">
        <f t="shared" si="5"/>
        <v>0.99112638664378361</v>
      </c>
      <c r="L26" s="64">
        <f t="shared" si="6"/>
        <v>-0.2714072970960536</v>
      </c>
      <c r="N26" s="8">
        <f t="shared" si="1"/>
        <v>5372</v>
      </c>
      <c r="O26" s="43">
        <f t="shared" si="2"/>
        <v>1.3704815819214804E-2</v>
      </c>
    </row>
    <row r="27" spans="1:15" x14ac:dyDescent="0.2">
      <c r="A27" s="5" t="s">
        <v>652</v>
      </c>
      <c r="B27" s="7">
        <v>441083</v>
      </c>
      <c r="C27" s="7">
        <v>391979</v>
      </c>
      <c r="H27" s="51" t="s">
        <v>652</v>
      </c>
      <c r="I27" s="46">
        <f>SUM(I19:I26)</f>
        <v>441083</v>
      </c>
      <c r="J27" s="45"/>
      <c r="K27" s="45"/>
      <c r="L27" s="54">
        <f t="shared" si="6"/>
        <v>0.12527201712336633</v>
      </c>
      <c r="M27" s="45"/>
      <c r="N27" s="46">
        <f>SUM(N19:N26)</f>
        <v>391979</v>
      </c>
      <c r="O27" s="47"/>
    </row>
    <row r="32" spans="1:15" x14ac:dyDescent="0.2">
      <c r="A32" s="4" t="s">
        <v>1</v>
      </c>
      <c r="B32" t="s">
        <v>653</v>
      </c>
    </row>
    <row r="34" spans="1:13" x14ac:dyDescent="0.2">
      <c r="A34" s="4" t="s">
        <v>651</v>
      </c>
      <c r="B34" t="s">
        <v>861</v>
      </c>
      <c r="C34" t="s">
        <v>862</v>
      </c>
      <c r="H34" s="48" t="s">
        <v>0</v>
      </c>
      <c r="I34" s="40" t="str">
        <f>I18</f>
        <v>6M'23</v>
      </c>
      <c r="J34" s="40" t="s">
        <v>666</v>
      </c>
      <c r="K34" s="40" t="str">
        <f>N18</f>
        <v>6M'22</v>
      </c>
      <c r="L34" s="41" t="s">
        <v>666</v>
      </c>
      <c r="M34" s="34" t="s">
        <v>897</v>
      </c>
    </row>
    <row r="35" spans="1:13" x14ac:dyDescent="0.2">
      <c r="A35" s="5" t="s">
        <v>343</v>
      </c>
      <c r="B35" s="7">
        <v>136840</v>
      </c>
      <c r="C35" s="7">
        <v>77538</v>
      </c>
      <c r="H35" s="49" t="str">
        <f t="shared" ref="H35:H49" si="7">IF(A35="Общий итог"," ",IF(A35=0," ",A35))</f>
        <v>LADA</v>
      </c>
      <c r="I35" s="7">
        <f>IFERROR(VLOOKUP(H35,$A$32:$B$203,2,0)," ")</f>
        <v>136840</v>
      </c>
      <c r="J35" s="52">
        <f>IFERROR(I35/$I$50," ")</f>
        <v>0.31023639541764247</v>
      </c>
      <c r="K35" s="7">
        <f>IFERROR(VLOOKUP(H35,$A$32:$C$203,3,0)," ")</f>
        <v>77538</v>
      </c>
      <c r="L35" s="64">
        <f>IFERROR(I35/K35-1,"-")</f>
        <v>0.76481209213546908</v>
      </c>
      <c r="M35" s="57">
        <f>IF(I35=" ",0,IF(I35&gt;0,1))</f>
        <v>1</v>
      </c>
    </row>
    <row r="36" spans="1:13" x14ac:dyDescent="0.2">
      <c r="A36" s="5" t="s">
        <v>98</v>
      </c>
      <c r="B36" s="7">
        <v>47469</v>
      </c>
      <c r="C36" s="7">
        <v>14100</v>
      </c>
      <c r="H36" s="49" t="str">
        <f t="shared" si="7"/>
        <v>CHERY</v>
      </c>
      <c r="I36" s="7">
        <f>IFERROR(VLOOKUP(H36,$A$32:$B$203,2,0)," ")</f>
        <v>47469</v>
      </c>
      <c r="J36" s="52">
        <f t="shared" ref="J36:J43" si="8">IFERROR(I36/$I$50," ")</f>
        <v>0.10761920092136854</v>
      </c>
      <c r="K36" s="7">
        <f t="shared" ref="K36:K50" si="9">IFERROR(VLOOKUP(H36,$A$32:$C$203,3,0)," ")</f>
        <v>14100</v>
      </c>
      <c r="L36" s="64">
        <f>IFERROR(I36/K36-1,"-")</f>
        <v>2.366595744680851</v>
      </c>
      <c r="M36" s="57">
        <f t="shared" ref="M36:M49" si="10">IF(I36=" ",0,IF(I36&gt;0,1))</f>
        <v>1</v>
      </c>
    </row>
    <row r="37" spans="1:13" x14ac:dyDescent="0.2">
      <c r="A37" s="5" t="s">
        <v>241</v>
      </c>
      <c r="B37" s="7">
        <v>38636</v>
      </c>
      <c r="C37" s="7">
        <v>12580</v>
      </c>
      <c r="H37" s="49" t="str">
        <f t="shared" si="7"/>
        <v>HAVAL</v>
      </c>
      <c r="I37" s="7">
        <f t="shared" ref="I37:I49" si="11">IFERROR(VLOOKUP(H37,$A$32:$B$203,2,0)," ")</f>
        <v>38636</v>
      </c>
      <c r="J37" s="52">
        <f t="shared" si="8"/>
        <v>8.7593491474393714E-2</v>
      </c>
      <c r="K37" s="7">
        <f t="shared" si="9"/>
        <v>12580</v>
      </c>
      <c r="L37" s="64">
        <f>IFERROR(I37/K37-1,"-")</f>
        <v>2.0712241653418122</v>
      </c>
      <c r="M37" s="57">
        <f t="shared" si="10"/>
        <v>1</v>
      </c>
    </row>
    <row r="38" spans="1:13" x14ac:dyDescent="0.2">
      <c r="A38" s="5" t="s">
        <v>216</v>
      </c>
      <c r="B38" s="7">
        <v>33091</v>
      </c>
      <c r="C38" s="7">
        <v>8470</v>
      </c>
      <c r="H38" s="49" t="str">
        <f t="shared" si="7"/>
        <v>GEELY</v>
      </c>
      <c r="I38" s="7">
        <f t="shared" si="11"/>
        <v>33091</v>
      </c>
      <c r="J38" s="52">
        <f t="shared" si="8"/>
        <v>7.5022161361920539E-2</v>
      </c>
      <c r="K38" s="7">
        <f t="shared" si="9"/>
        <v>8470</v>
      </c>
      <c r="L38" s="64">
        <f>IFERROR(I38/K38-1," ")</f>
        <v>2.9068476977567888</v>
      </c>
      <c r="M38" s="57">
        <f t="shared" si="10"/>
        <v>1</v>
      </c>
    </row>
    <row r="39" spans="1:13" x14ac:dyDescent="0.2">
      <c r="A39" s="5" t="s">
        <v>214</v>
      </c>
      <c r="B39" s="7">
        <v>22511</v>
      </c>
      <c r="C39" s="7">
        <v>17287</v>
      </c>
      <c r="H39" s="49" t="str">
        <f t="shared" si="7"/>
        <v>GAZ</v>
      </c>
      <c r="I39" s="7">
        <f t="shared" si="11"/>
        <v>22511</v>
      </c>
      <c r="J39" s="52">
        <f t="shared" si="8"/>
        <v>5.1035746106741817E-2</v>
      </c>
      <c r="K39" s="7">
        <f t="shared" si="9"/>
        <v>17287</v>
      </c>
      <c r="L39" s="64">
        <f t="shared" ref="L39:L50" si="12">IFERROR(I39/K39-1," ")</f>
        <v>0.30219239891247751</v>
      </c>
      <c r="M39" s="57">
        <f t="shared" si="10"/>
        <v>1</v>
      </c>
    </row>
    <row r="40" spans="1:13" x14ac:dyDescent="0.2">
      <c r="A40" s="5" t="s">
        <v>331</v>
      </c>
      <c r="B40" s="7">
        <v>19155</v>
      </c>
      <c r="C40" s="7">
        <v>45163</v>
      </c>
      <c r="H40" s="49" t="str">
        <f t="shared" si="7"/>
        <v>KIA</v>
      </c>
      <c r="I40" s="7">
        <f t="shared" si="11"/>
        <v>19155</v>
      </c>
      <c r="J40" s="52">
        <f t="shared" si="8"/>
        <v>4.342720077627113E-2</v>
      </c>
      <c r="K40" s="7">
        <f t="shared" si="9"/>
        <v>45163</v>
      </c>
      <c r="L40" s="64">
        <f t="shared" si="12"/>
        <v>-0.57586962779266215</v>
      </c>
      <c r="M40" s="57">
        <f t="shared" si="10"/>
        <v>1</v>
      </c>
    </row>
    <row r="41" spans="1:13" x14ac:dyDescent="0.2">
      <c r="A41" s="5" t="s">
        <v>174</v>
      </c>
      <c r="B41" s="7">
        <v>16587</v>
      </c>
      <c r="C41" s="7">
        <v>2519</v>
      </c>
      <c r="H41" s="49" t="str">
        <f t="shared" si="7"/>
        <v>EXEED</v>
      </c>
      <c r="I41" s="7">
        <f t="shared" si="11"/>
        <v>16587</v>
      </c>
      <c r="J41" s="52">
        <f t="shared" si="8"/>
        <v>3.7605167281441358E-2</v>
      </c>
      <c r="K41" s="7">
        <f t="shared" si="9"/>
        <v>2519</v>
      </c>
      <c r="L41" s="64">
        <f t="shared" si="12"/>
        <v>5.584755855498214</v>
      </c>
      <c r="M41" s="57">
        <f t="shared" si="10"/>
        <v>1</v>
      </c>
    </row>
    <row r="42" spans="1:13" x14ac:dyDescent="0.2">
      <c r="A42" s="5" t="s">
        <v>280</v>
      </c>
      <c r="B42" s="7">
        <v>16382</v>
      </c>
      <c r="C42" s="7">
        <v>38110</v>
      </c>
      <c r="H42" s="49" t="str">
        <f t="shared" si="7"/>
        <v>HYUNDAI</v>
      </c>
      <c r="I42" s="7">
        <f t="shared" si="11"/>
        <v>16382</v>
      </c>
      <c r="J42" s="52">
        <f t="shared" si="8"/>
        <v>3.714040214653478E-2</v>
      </c>
      <c r="K42" s="7">
        <f t="shared" si="9"/>
        <v>38110</v>
      </c>
      <c r="L42" s="64">
        <f t="shared" si="12"/>
        <v>-0.57013907110994488</v>
      </c>
      <c r="M42" s="57">
        <f t="shared" si="10"/>
        <v>1</v>
      </c>
    </row>
    <row r="43" spans="1:13" x14ac:dyDescent="0.2">
      <c r="A43" s="5" t="s">
        <v>475</v>
      </c>
      <c r="B43" s="7">
        <v>13824</v>
      </c>
      <c r="C43" s="7"/>
      <c r="H43" s="49" t="str">
        <f t="shared" si="7"/>
        <v>OMODA</v>
      </c>
      <c r="I43" s="7">
        <f t="shared" si="11"/>
        <v>13824</v>
      </c>
      <c r="J43" s="52">
        <f t="shared" si="8"/>
        <v>3.1341040121700449E-2</v>
      </c>
      <c r="K43" s="7">
        <f t="shared" si="9"/>
        <v>0</v>
      </c>
      <c r="L43" s="64" t="str">
        <f t="shared" si="12"/>
        <v xml:space="preserve"> </v>
      </c>
      <c r="M43" s="57">
        <f t="shared" si="10"/>
        <v>1</v>
      </c>
    </row>
    <row r="44" spans="1:13" x14ac:dyDescent="0.2">
      <c r="A44" s="5" t="s">
        <v>610</v>
      </c>
      <c r="B44" s="7">
        <v>11790</v>
      </c>
      <c r="C44" s="7">
        <v>9859</v>
      </c>
      <c r="H44" s="49" t="str">
        <f t="shared" si="7"/>
        <v>UAZ</v>
      </c>
      <c r="I44" s="7">
        <f t="shared" si="11"/>
        <v>11790</v>
      </c>
      <c r="J44" s="52">
        <f t="shared" ref="J44:J48" si="13">IF(I44=" ","",IFERROR(I44/$I$50," "))</f>
        <v>2.6729663124627337E-2</v>
      </c>
      <c r="K44" s="7">
        <f t="shared" si="9"/>
        <v>9859</v>
      </c>
      <c r="L44" s="64">
        <f>IFERROR(I44/K44-1," ")</f>
        <v>0.19586164925448823</v>
      </c>
      <c r="M44" s="57">
        <f t="shared" si="10"/>
        <v>1</v>
      </c>
    </row>
    <row r="45" spans="1:13" x14ac:dyDescent="0.2">
      <c r="A45" s="5" t="s">
        <v>579</v>
      </c>
      <c r="B45" s="7">
        <v>10690</v>
      </c>
      <c r="C45" s="7">
        <v>21934</v>
      </c>
      <c r="H45" s="49" t="str">
        <f t="shared" si="7"/>
        <v>TOYOTA</v>
      </c>
      <c r="I45" s="7">
        <f t="shared" si="11"/>
        <v>10690</v>
      </c>
      <c r="J45" s="52">
        <f t="shared" si="13"/>
        <v>2.4235801425128604E-2</v>
      </c>
      <c r="K45" s="7">
        <f t="shared" si="9"/>
        <v>21934</v>
      </c>
      <c r="L45" s="64">
        <f t="shared" si="12"/>
        <v>-0.51262879547734119</v>
      </c>
      <c r="M45" s="57">
        <f t="shared" si="10"/>
        <v>1</v>
      </c>
    </row>
    <row r="46" spans="1:13" x14ac:dyDescent="0.2">
      <c r="A46" s="5" t="s">
        <v>86</v>
      </c>
      <c r="B46" s="7">
        <v>8791</v>
      </c>
      <c r="C46" s="7">
        <v>1131</v>
      </c>
      <c r="H46" s="49" t="str">
        <f t="shared" si="7"/>
        <v>CHANGAN</v>
      </c>
      <c r="I46" s="7">
        <f t="shared" si="11"/>
        <v>8791</v>
      </c>
      <c r="J46" s="52">
        <f t="shared" si="13"/>
        <v>1.993048927299397E-2</v>
      </c>
      <c r="K46" s="7">
        <f t="shared" si="9"/>
        <v>1131</v>
      </c>
      <c r="L46" s="64">
        <f t="shared" si="12"/>
        <v>6.7727674624226353</v>
      </c>
      <c r="M46" s="57">
        <f t="shared" si="10"/>
        <v>1</v>
      </c>
    </row>
    <row r="47" spans="1:13" x14ac:dyDescent="0.2">
      <c r="A47" s="5" t="s">
        <v>614</v>
      </c>
      <c r="B47" s="7">
        <v>4964</v>
      </c>
      <c r="C47" s="7">
        <v>15810</v>
      </c>
      <c r="H47" s="49" t="str">
        <f t="shared" si="7"/>
        <v>VOLKSWAGEN</v>
      </c>
      <c r="I47" s="7">
        <f t="shared" si="11"/>
        <v>4964</v>
      </c>
      <c r="J47" s="52">
        <f t="shared" si="13"/>
        <v>1.1254117705737922E-2</v>
      </c>
      <c r="K47" s="7">
        <f t="shared" si="9"/>
        <v>15810</v>
      </c>
      <c r="L47" s="64">
        <f t="shared" si="12"/>
        <v>-0.6860215053763441</v>
      </c>
      <c r="M47" s="57">
        <f t="shared" si="10"/>
        <v>1</v>
      </c>
    </row>
    <row r="48" spans="1:13" x14ac:dyDescent="0.2">
      <c r="A48" s="5" t="s">
        <v>302</v>
      </c>
      <c r="B48" s="7">
        <v>4463</v>
      </c>
      <c r="C48" s="7">
        <v>411</v>
      </c>
      <c r="H48" s="49" t="str">
        <f t="shared" si="7"/>
        <v>JAC</v>
      </c>
      <c r="I48" s="7">
        <f t="shared" si="11"/>
        <v>4463</v>
      </c>
      <c r="J48" s="52">
        <f t="shared" si="13"/>
        <v>1.0118277058966226E-2</v>
      </c>
      <c r="K48" s="7">
        <f t="shared" si="9"/>
        <v>411</v>
      </c>
      <c r="L48" s="64">
        <f t="shared" si="12"/>
        <v>9.8588807785888086</v>
      </c>
      <c r="M48" s="57">
        <f t="shared" si="10"/>
        <v>1</v>
      </c>
    </row>
    <row r="49" spans="1:13" x14ac:dyDescent="0.2">
      <c r="A49" s="5" t="s">
        <v>439</v>
      </c>
      <c r="B49" s="7">
        <v>4364</v>
      </c>
      <c r="C49" s="7">
        <v>8286</v>
      </c>
      <c r="H49" s="49" t="str">
        <f t="shared" si="7"/>
        <v>MITSUBISHI</v>
      </c>
      <c r="I49" s="7">
        <f t="shared" si="11"/>
        <v>4364</v>
      </c>
      <c r="J49" s="52">
        <f>IF(I49=" ","",IFERROR(I49/$I$50," "))</f>
        <v>9.8938295060113403E-3</v>
      </c>
      <c r="K49" s="7">
        <f t="shared" si="9"/>
        <v>8286</v>
      </c>
      <c r="L49" s="64">
        <f t="shared" si="12"/>
        <v>-0.47332850591358921</v>
      </c>
      <c r="M49" s="57">
        <f t="shared" si="10"/>
        <v>1</v>
      </c>
    </row>
    <row r="50" spans="1:13" x14ac:dyDescent="0.2">
      <c r="A50" s="5" t="s">
        <v>38</v>
      </c>
      <c r="B50" s="7">
        <v>3944</v>
      </c>
      <c r="C50" s="7">
        <v>9002</v>
      </c>
      <c r="H50" s="51" t="s">
        <v>652</v>
      </c>
      <c r="I50" s="58">
        <f>VLOOKUP(H50,$A$32:$B$203,2,0)</f>
        <v>441083</v>
      </c>
      <c r="J50" s="45"/>
      <c r="K50" s="58">
        <f t="shared" si="9"/>
        <v>391979</v>
      </c>
      <c r="L50" s="54">
        <f t="shared" si="12"/>
        <v>0.12527201712336633</v>
      </c>
      <c r="M50" s="47">
        <f>SUM(M35:M49)</f>
        <v>15</v>
      </c>
    </row>
    <row r="51" spans="1:13" x14ac:dyDescent="0.2">
      <c r="A51" s="5" t="s">
        <v>411</v>
      </c>
      <c r="B51" s="7">
        <v>3881</v>
      </c>
      <c r="C51" s="7">
        <v>8749</v>
      </c>
    </row>
    <row r="52" spans="1:13" x14ac:dyDescent="0.2">
      <c r="A52" s="5" t="s">
        <v>504</v>
      </c>
      <c r="B52" s="7">
        <v>3671</v>
      </c>
      <c r="C52" s="7">
        <v>31828</v>
      </c>
    </row>
    <row r="53" spans="1:13" x14ac:dyDescent="0.2">
      <c r="A53" s="5" t="s">
        <v>908</v>
      </c>
      <c r="B53" s="7">
        <v>3405</v>
      </c>
      <c r="C53" s="7"/>
    </row>
    <row r="54" spans="1:13" x14ac:dyDescent="0.2">
      <c r="A54" s="5" t="s">
        <v>393</v>
      </c>
      <c r="B54" s="7">
        <v>2866</v>
      </c>
      <c r="C54" s="7">
        <v>7351</v>
      </c>
      <c r="H54" s="4" t="s">
        <v>661</v>
      </c>
      <c r="I54" t="s">
        <v>653</v>
      </c>
      <c r="J54" t="str">
        <f>IF(I54="КИТАЙ","Китайских производителей",IF(I54="КОРЕЯ","Корейских производителей",IF(I54="США","производителей США",IF(I54="ЕВРОПА","Европейских производителей",IF(I54="ЯПОНИЯ","Японских производителей",IF(I54="ИРАН","Иранских производителей",IF(I54="ИНДИЯ","Индийских производителей"," ")))))))</f>
        <v xml:space="preserve"> </v>
      </c>
    </row>
    <row r="55" spans="1:13" x14ac:dyDescent="0.2">
      <c r="A55" s="5" t="s">
        <v>571</v>
      </c>
      <c r="B55" s="7">
        <v>2503</v>
      </c>
      <c r="C55" s="7"/>
      <c r="H55" s="4" t="s">
        <v>1</v>
      </c>
      <c r="I55" t="s">
        <v>653</v>
      </c>
    </row>
    <row r="56" spans="1:13" x14ac:dyDescent="0.2">
      <c r="A56" s="5" t="s">
        <v>369</v>
      </c>
      <c r="B56" s="7">
        <v>2147</v>
      </c>
      <c r="C56" s="7">
        <v>2456</v>
      </c>
      <c r="H56" s="4" t="s">
        <v>0</v>
      </c>
      <c r="I56" t="s">
        <v>653</v>
      </c>
      <c r="J56" t="str">
        <f>IF(I56="(Все)"," ",I56)</f>
        <v xml:space="preserve"> </v>
      </c>
    </row>
    <row r="57" spans="1:13" x14ac:dyDescent="0.2">
      <c r="A57" s="5" t="s">
        <v>524</v>
      </c>
      <c r="B57" s="7">
        <v>2124</v>
      </c>
      <c r="C57" s="7">
        <v>16532</v>
      </c>
      <c r="H57" s="4" t="s">
        <v>665</v>
      </c>
      <c r="I57" t="s">
        <v>653</v>
      </c>
      <c r="J57" t="str">
        <f>IF(I57="ИНОМАРКИ","иностранных брендов",IF(I57="ОТЕЧЕСТВЕННЫЕ","отечественных брендов",IF(I57="(Все)"," ")))</f>
        <v xml:space="preserve"> </v>
      </c>
    </row>
    <row r="58" spans="1:13" x14ac:dyDescent="0.2">
      <c r="A58" s="5" t="s">
        <v>114</v>
      </c>
      <c r="B58" s="7">
        <v>2096</v>
      </c>
      <c r="C58" s="7">
        <v>1746</v>
      </c>
      <c r="H58" s="4" t="s">
        <v>648</v>
      </c>
      <c r="I58" t="s">
        <v>653</v>
      </c>
    </row>
    <row r="59" spans="1:13" x14ac:dyDescent="0.2">
      <c r="A59" s="5" t="s">
        <v>739</v>
      </c>
      <c r="B59" s="7">
        <v>2053</v>
      </c>
      <c r="C59" s="7">
        <v>302</v>
      </c>
      <c r="H59" s="4" t="s">
        <v>650</v>
      </c>
      <c r="I59" t="s">
        <v>653</v>
      </c>
      <c r="J59" t="str">
        <f>IF(I59="Коммерческий","Легкий коммерческий транспорт",IF(I59="Легковые","Легковые автомобили",IF(I59="Пикап","Пикапы",IF(I59="(Все)","Автомобили всех сегментов"))))</f>
        <v>Автомобили всех сегментов</v>
      </c>
    </row>
    <row r="60" spans="1:13" x14ac:dyDescent="0.2">
      <c r="A60" s="5" t="s">
        <v>328</v>
      </c>
      <c r="B60" s="7">
        <v>1653</v>
      </c>
      <c r="C60" s="7"/>
    </row>
    <row r="61" spans="1:13" x14ac:dyDescent="0.2">
      <c r="A61" s="5" t="s">
        <v>21</v>
      </c>
      <c r="B61" s="7">
        <v>1543</v>
      </c>
      <c r="C61" s="7">
        <v>3176</v>
      </c>
    </row>
    <row r="62" spans="1:13" x14ac:dyDescent="0.2">
      <c r="A62" s="5" t="s">
        <v>196</v>
      </c>
      <c r="B62" s="7">
        <v>1442</v>
      </c>
      <c r="C62" s="7">
        <v>5896</v>
      </c>
    </row>
    <row r="63" spans="1:13" x14ac:dyDescent="0.2">
      <c r="A63" s="5" t="s">
        <v>801</v>
      </c>
      <c r="B63" s="7">
        <v>1426</v>
      </c>
      <c r="C63" s="7"/>
    </row>
    <row r="64" spans="1:13" x14ac:dyDescent="0.2">
      <c r="A64" s="5" t="s">
        <v>456</v>
      </c>
      <c r="B64" s="7">
        <v>1379</v>
      </c>
      <c r="C64" s="7">
        <v>13405</v>
      </c>
      <c r="H64" s="4" t="s">
        <v>1</v>
      </c>
      <c r="I64" t="s">
        <v>653</v>
      </c>
    </row>
    <row r="65" spans="1:14" x14ac:dyDescent="0.2">
      <c r="A65" s="5" t="s">
        <v>178</v>
      </c>
      <c r="B65" s="7">
        <v>1331</v>
      </c>
      <c r="C65" s="7">
        <v>445</v>
      </c>
      <c r="H65" s="4" t="s">
        <v>0</v>
      </c>
      <c r="I65" t="s">
        <v>653</v>
      </c>
    </row>
    <row r="66" spans="1:14" x14ac:dyDescent="0.2">
      <c r="A66" s="5" t="s">
        <v>626</v>
      </c>
      <c r="B66" s="7">
        <v>1088</v>
      </c>
      <c r="C66" s="7">
        <v>1</v>
      </c>
      <c r="H66" s="4" t="s">
        <v>665</v>
      </c>
      <c r="I66" t="s">
        <v>653</v>
      </c>
    </row>
    <row r="67" spans="1:14" x14ac:dyDescent="0.2">
      <c r="A67" s="5" t="s">
        <v>359</v>
      </c>
      <c r="B67" s="7">
        <v>936</v>
      </c>
      <c r="C67" s="7">
        <v>1357</v>
      </c>
      <c r="H67" s="4" t="s">
        <v>648</v>
      </c>
      <c r="I67" t="s">
        <v>653</v>
      </c>
    </row>
    <row r="68" spans="1:14" x14ac:dyDescent="0.2">
      <c r="A68" s="5" t="s">
        <v>555</v>
      </c>
      <c r="B68" s="7">
        <v>934</v>
      </c>
      <c r="C68" s="7">
        <v>1613</v>
      </c>
      <c r="H68" s="4" t="s">
        <v>650</v>
      </c>
      <c r="I68" t="s">
        <v>653</v>
      </c>
    </row>
    <row r="69" spans="1:14" x14ac:dyDescent="0.2">
      <c r="A69" s="5" t="s">
        <v>493</v>
      </c>
      <c r="B69" s="7">
        <v>893</v>
      </c>
      <c r="C69" s="7">
        <v>1513</v>
      </c>
    </row>
    <row r="70" spans="1:14" x14ac:dyDescent="0.2">
      <c r="A70" s="5" t="s">
        <v>158</v>
      </c>
      <c r="B70" s="7">
        <v>871</v>
      </c>
      <c r="C70" s="7">
        <v>393</v>
      </c>
      <c r="H70" s="4" t="s">
        <v>651</v>
      </c>
      <c r="I70" t="s">
        <v>861</v>
      </c>
      <c r="J70" t="s">
        <v>862</v>
      </c>
      <c r="L70" s="56"/>
      <c r="M70" s="59" t="str">
        <f>CONCATENATE("Доля ",K34)</f>
        <v>Доля 6M'22</v>
      </c>
      <c r="N70" s="60" t="str">
        <f>CONCATENATE("Доля ",I34)</f>
        <v>Доля 6M'23</v>
      </c>
    </row>
    <row r="71" spans="1:14" x14ac:dyDescent="0.2">
      <c r="A71" s="5" t="s">
        <v>171</v>
      </c>
      <c r="B71" s="7">
        <v>868</v>
      </c>
      <c r="C71" s="7"/>
      <c r="H71" s="5" t="s">
        <v>647</v>
      </c>
      <c r="I71" s="7">
        <v>176923</v>
      </c>
      <c r="J71" s="7">
        <v>104721</v>
      </c>
      <c r="L71" s="61" t="s">
        <v>647</v>
      </c>
      <c r="M71" s="52">
        <f>IFERROR(VLOOKUP(L71,$H$70:$J$80,3,0)/VLOOKUP("Общий итог",$H$70:$J$80,3,0),"-")</f>
        <v>0.26715972029113805</v>
      </c>
      <c r="N71" s="43">
        <f>IFERROR(VLOOKUP(L71,$H$70:$J$80,2,0)/VLOOKUP("Общий итог",$H$70:$J$80,2,0),"-")</f>
        <v>0.40111044860037681</v>
      </c>
    </row>
    <row r="72" spans="1:14" x14ac:dyDescent="0.2">
      <c r="A72" s="5" t="s">
        <v>544</v>
      </c>
      <c r="B72" s="7">
        <v>804</v>
      </c>
      <c r="C72" s="7">
        <v>1133</v>
      </c>
      <c r="H72" s="5" t="s">
        <v>657</v>
      </c>
      <c r="I72" s="7">
        <v>173995</v>
      </c>
      <c r="J72" s="7">
        <v>40408</v>
      </c>
      <c r="L72" s="61" t="s">
        <v>657</v>
      </c>
      <c r="M72" s="52">
        <f t="shared" ref="M72:M78" si="14">IFERROR(VLOOKUP(L72,$H$70:$J$80,3,0)/VLOOKUP("Общий итог",$H$70:$J$80,3,0),"-")</f>
        <v>0.10308715517923155</v>
      </c>
      <c r="N72" s="43">
        <f t="shared" ref="N72:N78" si="15">IFERROR(VLOOKUP(L72,$H$70:$J$80,2,0)/VLOOKUP("Общий итог",$H$70:$J$80,2,0),"-")</f>
        <v>0.39447224218571109</v>
      </c>
    </row>
    <row r="73" spans="1:14" x14ac:dyDescent="0.2">
      <c r="A73" s="5" t="s">
        <v>231</v>
      </c>
      <c r="B73" s="7">
        <v>731</v>
      </c>
      <c r="C73" s="7">
        <v>1480</v>
      </c>
      <c r="H73" s="5" t="s">
        <v>659</v>
      </c>
      <c r="I73" s="7">
        <v>36321</v>
      </c>
      <c r="J73" s="7">
        <v>84758</v>
      </c>
      <c r="L73" s="61" t="s">
        <v>659</v>
      </c>
      <c r="M73" s="52">
        <f t="shared" si="14"/>
        <v>0.21623097155714974</v>
      </c>
      <c r="N73" s="43">
        <f t="shared" si="15"/>
        <v>8.2345046170448646E-2</v>
      </c>
    </row>
    <row r="74" spans="1:14" x14ac:dyDescent="0.2">
      <c r="A74" s="5" t="s">
        <v>574</v>
      </c>
      <c r="B74" s="7">
        <v>638</v>
      </c>
      <c r="C74" s="7">
        <v>610</v>
      </c>
      <c r="H74" s="5" t="s">
        <v>654</v>
      </c>
      <c r="I74" s="7">
        <v>23927</v>
      </c>
      <c r="J74" s="7">
        <v>57638</v>
      </c>
      <c r="L74" s="61" t="s">
        <v>655</v>
      </c>
      <c r="M74" s="52">
        <f t="shared" si="14"/>
        <v>0.2421507274624406</v>
      </c>
      <c r="N74" s="43">
        <f t="shared" si="15"/>
        <v>5.3822069769181767E-2</v>
      </c>
    </row>
    <row r="75" spans="1:14" x14ac:dyDescent="0.2">
      <c r="A75" s="5" t="s">
        <v>319</v>
      </c>
      <c r="B75" s="7">
        <v>585</v>
      </c>
      <c r="C75" s="7">
        <v>551</v>
      </c>
      <c r="H75" s="5" t="s">
        <v>655</v>
      </c>
      <c r="I75" s="7">
        <v>23740</v>
      </c>
      <c r="J75" s="7">
        <v>94918</v>
      </c>
      <c r="L75" s="61" t="s">
        <v>654</v>
      </c>
      <c r="M75" s="52">
        <f t="shared" si="14"/>
        <v>0.14704359162097969</v>
      </c>
      <c r="N75" s="43">
        <f t="shared" si="15"/>
        <v>5.4246026258096547E-2</v>
      </c>
    </row>
    <row r="76" spans="1:14" x14ac:dyDescent="0.2">
      <c r="A76" s="5" t="s">
        <v>252</v>
      </c>
      <c r="B76" s="7">
        <v>473</v>
      </c>
      <c r="C76" s="7">
        <v>439</v>
      </c>
      <c r="H76" s="5" t="s">
        <v>658</v>
      </c>
      <c r="I76" s="7">
        <v>6163</v>
      </c>
      <c r="J76" s="7">
        <v>9534</v>
      </c>
      <c r="L76" s="61" t="s">
        <v>658</v>
      </c>
      <c r="M76" s="52">
        <f t="shared" si="14"/>
        <v>2.4322731574905797E-2</v>
      </c>
      <c r="N76" s="43">
        <f t="shared" si="15"/>
        <v>1.3972426958191541E-2</v>
      </c>
    </row>
    <row r="77" spans="1:14" x14ac:dyDescent="0.2">
      <c r="A77" s="5" t="s">
        <v>136</v>
      </c>
      <c r="B77" s="7">
        <v>452</v>
      </c>
      <c r="C77" s="7">
        <v>1442</v>
      </c>
      <c r="H77" s="5" t="s">
        <v>660</v>
      </c>
      <c r="I77" s="7">
        <v>14</v>
      </c>
      <c r="J77" s="7"/>
      <c r="L77" s="61"/>
      <c r="M77" s="52" t="str">
        <f t="shared" si="14"/>
        <v>-</v>
      </c>
      <c r="N77" s="43" t="str">
        <f t="shared" si="15"/>
        <v>-</v>
      </c>
    </row>
    <row r="78" spans="1:14" x14ac:dyDescent="0.2">
      <c r="A78" s="5" t="s">
        <v>163</v>
      </c>
      <c r="B78" s="7">
        <v>432</v>
      </c>
      <c r="C78" s="7">
        <v>8</v>
      </c>
      <c r="H78" s="5" t="s">
        <v>856</v>
      </c>
      <c r="I78" s="7"/>
      <c r="J78" s="7">
        <v>2</v>
      </c>
      <c r="L78" s="61"/>
      <c r="M78" s="52" t="str">
        <f t="shared" si="14"/>
        <v>-</v>
      </c>
      <c r="N78" s="43" t="str">
        <f t="shared" si="15"/>
        <v>-</v>
      </c>
    </row>
    <row r="79" spans="1:14" x14ac:dyDescent="0.2">
      <c r="A79" s="5" t="s">
        <v>207</v>
      </c>
      <c r="B79" s="7">
        <v>364</v>
      </c>
      <c r="C79" s="7">
        <v>256</v>
      </c>
      <c r="H79" s="5" t="s">
        <v>652</v>
      </c>
      <c r="I79" s="7">
        <v>441083</v>
      </c>
      <c r="J79" s="7">
        <v>391979</v>
      </c>
      <c r="L79" s="51" t="s">
        <v>652</v>
      </c>
      <c r="M79" s="54">
        <f t="shared" ref="M79" si="16">VLOOKUP(L79,$H$70:$J$80,3,0)/VLOOKUP("Общий итог",$H$70:$J$80,3,0)</f>
        <v>1</v>
      </c>
      <c r="N79" s="62">
        <f t="shared" ref="N79" si="17">IFERROR(VLOOKUP(L79,$H$70:$J$80,2,0)/VLOOKUP("Общий итог",$H$70:$J$80,2,0)," ")</f>
        <v>1</v>
      </c>
    </row>
    <row r="80" spans="1:14" x14ac:dyDescent="0.2">
      <c r="A80" s="5" t="s">
        <v>615</v>
      </c>
      <c r="B80" s="7">
        <v>356</v>
      </c>
      <c r="C80" s="7"/>
    </row>
    <row r="81" spans="1:3" x14ac:dyDescent="0.2">
      <c r="A81" s="5" t="s">
        <v>80</v>
      </c>
      <c r="B81" s="7">
        <v>347</v>
      </c>
      <c r="C81" s="7">
        <v>298</v>
      </c>
    </row>
    <row r="82" spans="1:3" x14ac:dyDescent="0.2">
      <c r="A82" s="5" t="s">
        <v>485</v>
      </c>
      <c r="B82" s="7">
        <v>334</v>
      </c>
      <c r="C82" s="7">
        <v>1882</v>
      </c>
    </row>
    <row r="83" spans="1:3" x14ac:dyDescent="0.2">
      <c r="A83" s="5" t="s">
        <v>71</v>
      </c>
      <c r="B83" s="7">
        <v>263</v>
      </c>
      <c r="C83" s="7">
        <v>29</v>
      </c>
    </row>
    <row r="84" spans="1:3" x14ac:dyDescent="0.2">
      <c r="A84" s="5" t="s">
        <v>380</v>
      </c>
      <c r="B84" s="7">
        <v>247</v>
      </c>
      <c r="C84" s="7">
        <v>4</v>
      </c>
    </row>
    <row r="85" spans="1:3" x14ac:dyDescent="0.2">
      <c r="A85" s="5" t="s">
        <v>273</v>
      </c>
      <c r="B85" s="7">
        <v>238</v>
      </c>
      <c r="C85" s="7">
        <v>10</v>
      </c>
    </row>
    <row r="86" spans="1:3" x14ac:dyDescent="0.2">
      <c r="A86" s="5" t="s">
        <v>616</v>
      </c>
      <c r="B86" s="7">
        <v>217</v>
      </c>
      <c r="C86" s="7">
        <v>1642</v>
      </c>
    </row>
    <row r="87" spans="1:3" x14ac:dyDescent="0.2">
      <c r="A87" s="5" t="s">
        <v>192</v>
      </c>
      <c r="B87" s="7">
        <v>186</v>
      </c>
      <c r="C87" s="7">
        <v>182</v>
      </c>
    </row>
    <row r="88" spans="1:3" x14ac:dyDescent="0.2">
      <c r="A88" s="5" t="s">
        <v>291</v>
      </c>
      <c r="B88" s="7">
        <v>186</v>
      </c>
      <c r="C88" s="7">
        <v>760</v>
      </c>
    </row>
    <row r="89" spans="1:3" x14ac:dyDescent="0.2">
      <c r="A89" s="5" t="s">
        <v>156</v>
      </c>
      <c r="B89" s="7">
        <v>168</v>
      </c>
      <c r="C89" s="7">
        <v>103</v>
      </c>
    </row>
    <row r="90" spans="1:3" x14ac:dyDescent="0.2">
      <c r="A90" s="5" t="s">
        <v>237</v>
      </c>
      <c r="B90" s="7">
        <v>135</v>
      </c>
      <c r="C90" s="7">
        <v>13</v>
      </c>
    </row>
    <row r="91" spans="1:3" x14ac:dyDescent="0.2">
      <c r="A91" s="5" t="s">
        <v>782</v>
      </c>
      <c r="B91" s="7">
        <v>134</v>
      </c>
      <c r="C91" s="7">
        <v>264</v>
      </c>
    </row>
    <row r="92" spans="1:3" x14ac:dyDescent="0.2">
      <c r="A92" s="5" t="s">
        <v>532</v>
      </c>
      <c r="B92" s="7">
        <v>123</v>
      </c>
      <c r="C92" s="7">
        <v>11</v>
      </c>
    </row>
    <row r="93" spans="1:3" x14ac:dyDescent="0.2">
      <c r="A93" s="5" t="s">
        <v>437</v>
      </c>
      <c r="B93" s="7">
        <v>88</v>
      </c>
      <c r="C93" s="7">
        <v>631</v>
      </c>
    </row>
    <row r="94" spans="1:3" x14ac:dyDescent="0.2">
      <c r="A94" s="5" t="s">
        <v>22</v>
      </c>
      <c r="B94" s="7">
        <v>77</v>
      </c>
      <c r="C94" s="7">
        <v>37</v>
      </c>
    </row>
    <row r="95" spans="1:3" x14ac:dyDescent="0.2">
      <c r="A95" s="5" t="s">
        <v>32</v>
      </c>
      <c r="B95" s="7">
        <v>72</v>
      </c>
      <c r="C95" s="7">
        <v>61</v>
      </c>
    </row>
    <row r="96" spans="1:3" x14ac:dyDescent="0.2">
      <c r="A96" s="5" t="s">
        <v>477</v>
      </c>
      <c r="B96" s="7">
        <v>69</v>
      </c>
      <c r="C96" s="7">
        <v>514</v>
      </c>
    </row>
    <row r="97" spans="1:3" x14ac:dyDescent="0.2">
      <c r="A97" s="5" t="s">
        <v>355</v>
      </c>
      <c r="B97" s="7">
        <v>62</v>
      </c>
      <c r="C97" s="7">
        <v>19</v>
      </c>
    </row>
    <row r="98" spans="1:3" x14ac:dyDescent="0.2">
      <c r="A98" s="5" t="s">
        <v>764</v>
      </c>
      <c r="B98" s="7">
        <v>40</v>
      </c>
      <c r="C98" s="7"/>
    </row>
    <row r="99" spans="1:3" x14ac:dyDescent="0.2">
      <c r="A99" s="5" t="s">
        <v>313</v>
      </c>
      <c r="B99" s="7">
        <v>39</v>
      </c>
      <c r="C99" s="7">
        <v>142</v>
      </c>
    </row>
    <row r="100" spans="1:3" x14ac:dyDescent="0.2">
      <c r="A100" s="5" t="s">
        <v>517</v>
      </c>
      <c r="B100" s="7">
        <v>39</v>
      </c>
      <c r="C100" s="7">
        <v>71</v>
      </c>
    </row>
    <row r="101" spans="1:3" x14ac:dyDescent="0.2">
      <c r="A101" s="5" t="s">
        <v>300</v>
      </c>
      <c r="B101" s="7">
        <v>37</v>
      </c>
      <c r="C101" s="7">
        <v>244</v>
      </c>
    </row>
    <row r="102" spans="1:3" x14ac:dyDescent="0.2">
      <c r="A102" s="5" t="s">
        <v>541</v>
      </c>
      <c r="B102" s="7">
        <v>37</v>
      </c>
      <c r="C102" s="7">
        <v>4</v>
      </c>
    </row>
    <row r="103" spans="1:3" x14ac:dyDescent="0.2">
      <c r="A103" s="5" t="s">
        <v>694</v>
      </c>
      <c r="B103" s="7">
        <v>36</v>
      </c>
      <c r="C103" s="7"/>
    </row>
    <row r="104" spans="1:3" x14ac:dyDescent="0.2">
      <c r="A104" s="5" t="s">
        <v>24</v>
      </c>
      <c r="B104" s="7">
        <v>35</v>
      </c>
      <c r="C104" s="7"/>
    </row>
    <row r="105" spans="1:3" x14ac:dyDescent="0.2">
      <c r="A105" s="5" t="s">
        <v>2</v>
      </c>
      <c r="B105" s="7">
        <v>35</v>
      </c>
      <c r="C105" s="7">
        <v>10</v>
      </c>
    </row>
    <row r="106" spans="1:3" x14ac:dyDescent="0.2">
      <c r="A106" s="5" t="s">
        <v>384</v>
      </c>
      <c r="B106" s="7">
        <v>32</v>
      </c>
      <c r="C106" s="7">
        <v>11</v>
      </c>
    </row>
    <row r="107" spans="1:3" x14ac:dyDescent="0.2">
      <c r="A107" s="5" t="s">
        <v>250</v>
      </c>
      <c r="B107" s="7">
        <v>29</v>
      </c>
      <c r="C107" s="7"/>
    </row>
    <row r="108" spans="1:3" x14ac:dyDescent="0.2">
      <c r="A108" s="5" t="s">
        <v>909</v>
      </c>
      <c r="B108" s="7">
        <v>29</v>
      </c>
      <c r="C108" s="7"/>
    </row>
    <row r="109" spans="1:3" x14ac:dyDescent="0.2">
      <c r="A109" s="5" t="s">
        <v>724</v>
      </c>
      <c r="B109" s="7">
        <v>29</v>
      </c>
      <c r="C109" s="7"/>
    </row>
    <row r="110" spans="1:3" x14ac:dyDescent="0.2">
      <c r="A110" s="5" t="s">
        <v>390</v>
      </c>
      <c r="B110" s="7">
        <v>26</v>
      </c>
      <c r="C110" s="7">
        <v>58</v>
      </c>
    </row>
    <row r="111" spans="1:3" x14ac:dyDescent="0.2">
      <c r="A111" s="5" t="s">
        <v>185</v>
      </c>
      <c r="B111" s="7">
        <v>24</v>
      </c>
      <c r="C111" s="7">
        <v>25</v>
      </c>
    </row>
    <row r="112" spans="1:3" x14ac:dyDescent="0.2">
      <c r="A112" s="5" t="s">
        <v>7</v>
      </c>
      <c r="B112" s="7">
        <v>16</v>
      </c>
      <c r="C112" s="7">
        <v>3</v>
      </c>
    </row>
    <row r="113" spans="1:3" x14ac:dyDescent="0.2">
      <c r="A113" s="5" t="s">
        <v>68</v>
      </c>
      <c r="B113" s="7">
        <v>16</v>
      </c>
      <c r="C113" s="7">
        <v>12</v>
      </c>
    </row>
    <row r="114" spans="1:3" x14ac:dyDescent="0.2">
      <c r="A114" s="5" t="s">
        <v>145</v>
      </c>
      <c r="B114" s="7">
        <v>16</v>
      </c>
      <c r="C114" s="7"/>
    </row>
    <row r="115" spans="1:3" x14ac:dyDescent="0.2">
      <c r="A115" s="5" t="s">
        <v>539</v>
      </c>
      <c r="B115" s="7">
        <v>15</v>
      </c>
      <c r="C115" s="7"/>
    </row>
    <row r="116" spans="1:3" x14ac:dyDescent="0.2">
      <c r="A116" s="5" t="s">
        <v>297</v>
      </c>
      <c r="B116" s="7">
        <v>14</v>
      </c>
      <c r="C116" s="7"/>
    </row>
    <row r="117" spans="1:3" x14ac:dyDescent="0.2">
      <c r="A117" s="5" t="s">
        <v>451</v>
      </c>
      <c r="B117" s="7">
        <v>14</v>
      </c>
      <c r="C117" s="7"/>
    </row>
    <row r="118" spans="1:3" x14ac:dyDescent="0.2">
      <c r="A118" s="5" t="s">
        <v>278</v>
      </c>
      <c r="B118" s="7">
        <v>12</v>
      </c>
      <c r="C118" s="7"/>
    </row>
    <row r="119" spans="1:3" x14ac:dyDescent="0.2">
      <c r="A119" s="5" t="s">
        <v>147</v>
      </c>
      <c r="B119" s="7">
        <v>12</v>
      </c>
      <c r="C119" s="7">
        <v>7</v>
      </c>
    </row>
    <row r="120" spans="1:3" x14ac:dyDescent="0.2">
      <c r="A120" s="5" t="s">
        <v>629</v>
      </c>
      <c r="B120" s="7">
        <v>12</v>
      </c>
      <c r="C120" s="7">
        <v>6</v>
      </c>
    </row>
    <row r="121" spans="1:3" x14ac:dyDescent="0.2">
      <c r="A121" s="5" t="s">
        <v>491</v>
      </c>
      <c r="B121" s="7">
        <v>9</v>
      </c>
      <c r="C121" s="7"/>
    </row>
    <row r="122" spans="1:3" x14ac:dyDescent="0.2">
      <c r="A122" s="5" t="s">
        <v>367</v>
      </c>
      <c r="B122" s="7">
        <v>6</v>
      </c>
      <c r="C122" s="7"/>
    </row>
    <row r="123" spans="1:3" x14ac:dyDescent="0.2">
      <c r="A123" s="5" t="s">
        <v>11</v>
      </c>
      <c r="B123" s="7">
        <v>6</v>
      </c>
      <c r="C123" s="7">
        <v>2</v>
      </c>
    </row>
    <row r="124" spans="1:3" x14ac:dyDescent="0.2">
      <c r="A124" s="5" t="s">
        <v>432</v>
      </c>
      <c r="B124" s="7">
        <v>5</v>
      </c>
      <c r="C124" s="7">
        <v>1</v>
      </c>
    </row>
    <row r="125" spans="1:3" x14ac:dyDescent="0.2">
      <c r="A125" s="5" t="s">
        <v>26</v>
      </c>
      <c r="B125" s="7">
        <v>5</v>
      </c>
      <c r="C125" s="7"/>
    </row>
    <row r="126" spans="1:3" x14ac:dyDescent="0.2">
      <c r="A126" s="5" t="s">
        <v>276</v>
      </c>
      <c r="B126" s="7">
        <v>5</v>
      </c>
      <c r="C126" s="7">
        <v>6</v>
      </c>
    </row>
    <row r="127" spans="1:3" x14ac:dyDescent="0.2">
      <c r="A127" s="5" t="s">
        <v>143</v>
      </c>
      <c r="B127" s="7">
        <v>5</v>
      </c>
      <c r="C127" s="7"/>
    </row>
    <row r="128" spans="1:3" x14ac:dyDescent="0.2">
      <c r="A128" s="5" t="s">
        <v>632</v>
      </c>
      <c r="B128" s="7">
        <v>5</v>
      </c>
      <c r="C128" s="7"/>
    </row>
    <row r="129" spans="1:3" x14ac:dyDescent="0.2">
      <c r="A129" s="5" t="s">
        <v>18</v>
      </c>
      <c r="B129" s="7">
        <v>4</v>
      </c>
      <c r="C129" s="7">
        <v>3</v>
      </c>
    </row>
    <row r="130" spans="1:3" x14ac:dyDescent="0.2">
      <c r="A130" s="5" t="s">
        <v>537</v>
      </c>
      <c r="B130" s="7">
        <v>4</v>
      </c>
      <c r="C130" s="7">
        <v>6</v>
      </c>
    </row>
    <row r="131" spans="1:3" x14ac:dyDescent="0.2">
      <c r="A131" s="5" t="s">
        <v>634</v>
      </c>
      <c r="B131" s="7">
        <v>4</v>
      </c>
      <c r="C131" s="7">
        <v>7</v>
      </c>
    </row>
    <row r="132" spans="1:3" x14ac:dyDescent="0.2">
      <c r="A132" s="5" t="s">
        <v>831</v>
      </c>
      <c r="B132" s="7">
        <v>4</v>
      </c>
      <c r="C132" s="7"/>
    </row>
    <row r="133" spans="1:3" x14ac:dyDescent="0.2">
      <c r="A133" s="5" t="s">
        <v>837</v>
      </c>
      <c r="B133" s="7">
        <v>3</v>
      </c>
      <c r="C133" s="7"/>
    </row>
    <row r="134" spans="1:3" x14ac:dyDescent="0.2">
      <c r="A134" s="5" t="s">
        <v>513</v>
      </c>
      <c r="B134" s="7">
        <v>3</v>
      </c>
      <c r="C134" s="7"/>
    </row>
    <row r="135" spans="1:3" x14ac:dyDescent="0.2">
      <c r="A135" s="5" t="s">
        <v>846</v>
      </c>
      <c r="B135" s="7">
        <v>3</v>
      </c>
      <c r="C135" s="7"/>
    </row>
    <row r="136" spans="1:3" x14ac:dyDescent="0.2">
      <c r="A136" s="5" t="s">
        <v>677</v>
      </c>
      <c r="B136" s="7">
        <v>3</v>
      </c>
      <c r="C136" s="7"/>
    </row>
    <row r="137" spans="1:3" x14ac:dyDescent="0.2">
      <c r="A137" s="5" t="s">
        <v>757</v>
      </c>
      <c r="B137" s="7">
        <v>2</v>
      </c>
      <c r="C137" s="7"/>
    </row>
    <row r="138" spans="1:3" x14ac:dyDescent="0.2">
      <c r="A138" s="5" t="s">
        <v>515</v>
      </c>
      <c r="B138" s="7">
        <v>2</v>
      </c>
      <c r="C138" s="7"/>
    </row>
    <row r="139" spans="1:3" x14ac:dyDescent="0.2">
      <c r="A139" s="5" t="s">
        <v>36</v>
      </c>
      <c r="B139" s="7">
        <v>2</v>
      </c>
      <c r="C139" s="7"/>
    </row>
    <row r="140" spans="1:3" x14ac:dyDescent="0.2">
      <c r="A140" s="5" t="s">
        <v>910</v>
      </c>
      <c r="B140" s="7">
        <v>2</v>
      </c>
      <c r="C140" s="7"/>
    </row>
    <row r="141" spans="1:3" x14ac:dyDescent="0.2">
      <c r="A141" s="5" t="s">
        <v>409</v>
      </c>
      <c r="B141" s="7">
        <v>2</v>
      </c>
      <c r="C141" s="7"/>
    </row>
    <row r="142" spans="1:3" x14ac:dyDescent="0.2">
      <c r="A142" s="5" t="s">
        <v>326</v>
      </c>
      <c r="B142" s="7">
        <v>2</v>
      </c>
      <c r="C142" s="7"/>
    </row>
    <row r="143" spans="1:3" x14ac:dyDescent="0.2">
      <c r="A143" s="5" t="s">
        <v>482</v>
      </c>
      <c r="B143" s="7">
        <v>2</v>
      </c>
      <c r="C143" s="7">
        <v>1</v>
      </c>
    </row>
    <row r="144" spans="1:3" x14ac:dyDescent="0.2">
      <c r="A144" s="5" t="s">
        <v>729</v>
      </c>
      <c r="B144" s="7">
        <v>1</v>
      </c>
      <c r="C144" s="7"/>
    </row>
    <row r="145" spans="1:3" x14ac:dyDescent="0.2">
      <c r="A145" s="5" t="s">
        <v>134</v>
      </c>
      <c r="B145" s="7">
        <v>1</v>
      </c>
      <c r="C145" s="7">
        <v>4</v>
      </c>
    </row>
    <row r="146" spans="1:3" x14ac:dyDescent="0.2">
      <c r="A146" s="5" t="s">
        <v>637</v>
      </c>
      <c r="B146" s="7">
        <v>1</v>
      </c>
      <c r="C146" s="7">
        <v>2</v>
      </c>
    </row>
    <row r="147" spans="1:3" x14ac:dyDescent="0.2">
      <c r="A147" s="5" t="s">
        <v>911</v>
      </c>
      <c r="B147" s="7">
        <v>1</v>
      </c>
      <c r="C147" s="7"/>
    </row>
    <row r="148" spans="1:3" x14ac:dyDescent="0.2">
      <c r="A148" s="5" t="s">
        <v>169</v>
      </c>
      <c r="B148" s="7">
        <v>1</v>
      </c>
      <c r="C148" s="7"/>
    </row>
    <row r="149" spans="1:3" x14ac:dyDescent="0.2">
      <c r="A149" s="5" t="s">
        <v>14</v>
      </c>
      <c r="B149" s="7">
        <v>1</v>
      </c>
      <c r="C149" s="7"/>
    </row>
    <row r="150" spans="1:3" x14ac:dyDescent="0.2">
      <c r="A150" s="5" t="s">
        <v>30</v>
      </c>
      <c r="B150" s="7">
        <v>1</v>
      </c>
      <c r="C150" s="7"/>
    </row>
    <row r="151" spans="1:3" x14ac:dyDescent="0.2">
      <c r="A151" s="5" t="s">
        <v>141</v>
      </c>
      <c r="B151" s="7">
        <v>1</v>
      </c>
      <c r="C151" s="7"/>
    </row>
    <row r="152" spans="1:3" x14ac:dyDescent="0.2">
      <c r="A152" s="5" t="s">
        <v>1129</v>
      </c>
      <c r="B152" s="7">
        <v>1</v>
      </c>
      <c r="C152" s="7"/>
    </row>
    <row r="153" spans="1:3" x14ac:dyDescent="0.2">
      <c r="A153" s="5" t="s">
        <v>502</v>
      </c>
      <c r="B153" s="7"/>
      <c r="C153" s="7">
        <v>1</v>
      </c>
    </row>
    <row r="154" spans="1:3" x14ac:dyDescent="0.2">
      <c r="A154" s="5" t="s">
        <v>16</v>
      </c>
      <c r="B154" s="7"/>
      <c r="C154" s="7">
        <v>2</v>
      </c>
    </row>
    <row r="155" spans="1:3" x14ac:dyDescent="0.2">
      <c r="A155" s="5" t="s">
        <v>912</v>
      </c>
      <c r="B155" s="7"/>
      <c r="C155" s="7">
        <v>1</v>
      </c>
    </row>
    <row r="156" spans="1:3" x14ac:dyDescent="0.2">
      <c r="A156" s="5" t="s">
        <v>535</v>
      </c>
      <c r="B156" s="7"/>
      <c r="C156" s="7">
        <v>2</v>
      </c>
    </row>
    <row r="157" spans="1:3" x14ac:dyDescent="0.2">
      <c r="A157" s="5" t="s">
        <v>843</v>
      </c>
      <c r="B157" s="7"/>
      <c r="C157" s="7">
        <v>2</v>
      </c>
    </row>
    <row r="158" spans="1:3" x14ac:dyDescent="0.2">
      <c r="A158" s="5" t="s">
        <v>522</v>
      </c>
      <c r="B158" s="7"/>
      <c r="C158" s="7">
        <v>2</v>
      </c>
    </row>
    <row r="159" spans="1:3" x14ac:dyDescent="0.2">
      <c r="A159" s="5" t="s">
        <v>154</v>
      </c>
      <c r="B159" s="7"/>
      <c r="C159" s="7">
        <v>2</v>
      </c>
    </row>
    <row r="160" spans="1:3" x14ac:dyDescent="0.2">
      <c r="A160" s="5" t="s">
        <v>652</v>
      </c>
      <c r="B160" s="7">
        <v>441083</v>
      </c>
      <c r="C160" s="7">
        <v>391979</v>
      </c>
    </row>
  </sheetData>
  <pageMargins left="0.7" right="0.7" top="0.75" bottom="0.75" header="0.3" footer="0.3"/>
  <pageSetup paperSize="9" orientation="portrait" r:id="rId6"/>
  <drawing r:id="rId7"/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27"/>
  <sheetViews>
    <sheetView showGridLines="0" topLeftCell="A48" zoomScale="70" zoomScaleNormal="70" workbookViewId="0">
      <selection activeCell="J86" sqref="J86"/>
    </sheetView>
  </sheetViews>
  <sheetFormatPr baseColWidth="10" defaultColWidth="9.1640625" defaultRowHeight="15" x14ac:dyDescent="0.2"/>
  <cols>
    <col min="1" max="1" width="18.33203125" customWidth="1"/>
    <col min="2" max="2" width="23.83203125" customWidth="1"/>
    <col min="3" max="3" width="20.1640625" customWidth="1"/>
    <col min="4" max="7" width="4.83203125" customWidth="1"/>
    <col min="8" max="8" width="21.6640625" customWidth="1"/>
    <col min="9" max="10" width="20.1640625" customWidth="1"/>
    <col min="11" max="11" width="15.83203125" customWidth="1"/>
    <col min="12" max="12" width="13.5" customWidth="1"/>
    <col min="13" max="13" width="13.33203125" customWidth="1"/>
    <col min="14" max="14" width="14.33203125" customWidth="1"/>
    <col min="15" max="15" width="11.5" customWidth="1"/>
  </cols>
  <sheetData>
    <row r="1" spans="1:15" x14ac:dyDescent="0.2">
      <c r="A1" s="4" t="s">
        <v>650</v>
      </c>
      <c r="B1" t="s">
        <v>653</v>
      </c>
      <c r="C1" t="str">
        <f>IF(B1="Коммерческие","Легкий коммерческий транспорт",IF(B1="Легковые","Легковые автомобили",IF(B1="Пикапы","Пикапы",IF(B1="(Все)","Автомобили всех сегментов"))))</f>
        <v>Автомобили всех сегментов</v>
      </c>
    </row>
    <row r="2" spans="1:15" x14ac:dyDescent="0.2">
      <c r="A2" s="4" t="s">
        <v>661</v>
      </c>
      <c r="B2" t="s">
        <v>653</v>
      </c>
    </row>
    <row r="3" spans="1:15" x14ac:dyDescent="0.2">
      <c r="A3" s="4" t="s">
        <v>896</v>
      </c>
      <c r="B3" t="s">
        <v>867</v>
      </c>
    </row>
    <row r="5" spans="1:15" x14ac:dyDescent="0.2">
      <c r="A5" s="4" t="s">
        <v>651</v>
      </c>
      <c r="B5" t="s">
        <v>861</v>
      </c>
      <c r="C5" t="s">
        <v>862</v>
      </c>
      <c r="H5" s="48" t="s">
        <v>651</v>
      </c>
      <c r="I5" s="40" t="str">
        <f>'СВОД РОССИЯ'!I3</f>
        <v>6M'23</v>
      </c>
      <c r="J5" s="41" t="s">
        <v>666</v>
      </c>
      <c r="L5" s="38" t="s">
        <v>667</v>
      </c>
      <c r="M5" s="39"/>
      <c r="N5" s="40" t="str">
        <f>'СВОД РОССИЯ'!N3</f>
        <v>6M'22</v>
      </c>
      <c r="O5" s="41" t="s">
        <v>666</v>
      </c>
    </row>
    <row r="6" spans="1:15" x14ac:dyDescent="0.2">
      <c r="A6" s="5" t="s">
        <v>663</v>
      </c>
      <c r="B6" s="7">
        <v>41545</v>
      </c>
      <c r="C6" s="7">
        <v>43972</v>
      </c>
      <c r="H6" s="49" t="s">
        <v>663</v>
      </c>
      <c r="I6" s="50">
        <f>IFERROR(VLOOKUP(H6,$A$5:$C$9,2,0)," ")</f>
        <v>41545</v>
      </c>
      <c r="J6" s="43">
        <f>I6/I8</f>
        <v>0.45832643830327102</v>
      </c>
      <c r="L6" s="42">
        <f>IFERROR((I6/N6-1)," ")</f>
        <v>-5.5194214500136396E-2</v>
      </c>
      <c r="N6">
        <f>IFERROR(VLOOKUP(H6,$A$5:$C$9,3,0)," ")</f>
        <v>43972</v>
      </c>
      <c r="O6" s="43">
        <f>N6/N8</f>
        <v>0.63092949177834534</v>
      </c>
    </row>
    <row r="7" spans="1:15" x14ac:dyDescent="0.2">
      <c r="A7" s="5" t="s">
        <v>664</v>
      </c>
      <c r="B7" s="7">
        <v>49100</v>
      </c>
      <c r="C7" s="7">
        <v>25722</v>
      </c>
      <c r="H7" s="49" t="s">
        <v>664</v>
      </c>
      <c r="I7" s="50">
        <f>IFERROR(VLOOKUP(H7,$A$5:$C$9,2,0)," ")</f>
        <v>49100</v>
      </c>
      <c r="J7" s="43">
        <f>I7/I8</f>
        <v>0.54167356169672898</v>
      </c>
      <c r="L7" s="42">
        <f t="shared" ref="L7:L8" si="0">IFERROR((I7/N7-1)," ")</f>
        <v>0.9088717829095716</v>
      </c>
      <c r="N7">
        <f>IFERROR(VLOOKUP(H7,$A$5:$C$9,3,0)," ")</f>
        <v>25722</v>
      </c>
      <c r="O7" s="43">
        <f>N7/N8</f>
        <v>0.36907050822165466</v>
      </c>
    </row>
    <row r="8" spans="1:15" x14ac:dyDescent="0.2">
      <c r="A8" s="5" t="s">
        <v>652</v>
      </c>
      <c r="B8" s="7">
        <v>90645</v>
      </c>
      <c r="C8" s="7">
        <v>69694</v>
      </c>
      <c r="H8" s="51" t="s">
        <v>652</v>
      </c>
      <c r="I8" s="46">
        <f>SUM(I6:I7)</f>
        <v>90645</v>
      </c>
      <c r="J8" s="47"/>
      <c r="L8" s="44">
        <f t="shared" si="0"/>
        <v>0.30061411312308084</v>
      </c>
      <c r="M8" s="45"/>
      <c r="N8" s="46">
        <f>SUM(N6:N7)</f>
        <v>69694</v>
      </c>
      <c r="O8" s="47"/>
    </row>
    <row r="11" spans="1:15" x14ac:dyDescent="0.2">
      <c r="H11" s="32" t="str">
        <f>'СВОД РОССИЯ'!N3</f>
        <v>6M'22</v>
      </c>
      <c r="I11" s="33" t="str">
        <f>'СВОД РОССИЯ'!I3</f>
        <v>6M'23</v>
      </c>
      <c r="J11" s="34" t="s">
        <v>667</v>
      </c>
    </row>
    <row r="12" spans="1:15" x14ac:dyDescent="0.2">
      <c r="H12" s="35">
        <f>GETPIVOTDATA("Сумма по полю 2022",$A$5)</f>
        <v>69694</v>
      </c>
      <c r="I12" s="36">
        <f>GETPIVOTDATA("Сумма по полю 2023",$A$5)</f>
        <v>90645</v>
      </c>
      <c r="J12" s="37">
        <f>IFERROR((I12/H12-1)," ")</f>
        <v>0.30061411312308084</v>
      </c>
    </row>
    <row r="15" spans="1:15" x14ac:dyDescent="0.2">
      <c r="B15" s="6"/>
      <c r="C15" s="6"/>
    </row>
    <row r="16" spans="1:15" x14ac:dyDescent="0.2">
      <c r="A16" s="4" t="s">
        <v>1</v>
      </c>
      <c r="B16" t="s">
        <v>653</v>
      </c>
    </row>
    <row r="17" spans="1:14" x14ac:dyDescent="0.2">
      <c r="A17" s="4" t="s">
        <v>0</v>
      </c>
      <c r="B17" t="s">
        <v>653</v>
      </c>
    </row>
    <row r="18" spans="1:14" x14ac:dyDescent="0.2">
      <c r="A18" s="4" t="s">
        <v>648</v>
      </c>
      <c r="B18" t="s">
        <v>653</v>
      </c>
    </row>
    <row r="20" spans="1:14" x14ac:dyDescent="0.2">
      <c r="A20" s="4" t="s">
        <v>651</v>
      </c>
      <c r="B20" t="s">
        <v>861</v>
      </c>
      <c r="C20" t="s">
        <v>862</v>
      </c>
      <c r="H20" s="48" t="s">
        <v>651</v>
      </c>
      <c r="I20" s="40" t="str">
        <f>I5</f>
        <v>6M'23</v>
      </c>
      <c r="J20" s="40" t="str">
        <f>CONCATENATE("Доля ",I20)</f>
        <v>Доля 6M'23</v>
      </c>
      <c r="K20" s="40" t="str">
        <f>CONCATENATE("Доля ",N20)</f>
        <v>Доля 6M'22</v>
      </c>
      <c r="L20" s="40" t="s">
        <v>667</v>
      </c>
      <c r="M20" s="39"/>
      <c r="N20" s="41" t="str">
        <f>N5</f>
        <v>6M'22</v>
      </c>
    </row>
    <row r="21" spans="1:14" x14ac:dyDescent="0.2">
      <c r="A21" s="5" t="s">
        <v>649</v>
      </c>
      <c r="B21" s="7">
        <v>397391</v>
      </c>
      <c r="C21" s="7">
        <v>350184</v>
      </c>
      <c r="H21" s="49" t="str">
        <f>IF(A21="Общий итог"," ",IF(A21=0," ",A21))</f>
        <v>Легковые</v>
      </c>
      <c r="I21" s="8">
        <f>IFERROR(VLOOKUP(H21,$A$20:$B$31,2,0)," ")</f>
        <v>397391</v>
      </c>
      <c r="J21" s="52">
        <f>IFERROR(I21/$I$29," ")</f>
        <v>0.90094381329591033</v>
      </c>
      <c r="K21" s="52">
        <f t="shared" ref="K21:K28" si="1">N21/$N$29</f>
        <v>0.89337438995456386</v>
      </c>
      <c r="L21" s="52">
        <f>IFERROR((I21/N21-1)," ")</f>
        <v>0.13480627327347916</v>
      </c>
      <c r="N21" s="53">
        <f t="shared" ref="N21:N28" si="2">IFERROR(VLOOKUP(H21,$A$20:$C$31,3,0)," ")</f>
        <v>350184</v>
      </c>
    </row>
    <row r="22" spans="1:14" x14ac:dyDescent="0.2">
      <c r="A22" s="5" t="s">
        <v>1114</v>
      </c>
      <c r="B22" s="7">
        <v>6881</v>
      </c>
      <c r="C22" s="7">
        <v>3621</v>
      </c>
      <c r="H22" s="49" t="str">
        <f t="shared" ref="H22:H28" si="3">IF(A22="Общий итог"," ",IF(A22=0," ",A22))</f>
        <v>Пикап</v>
      </c>
      <c r="I22" s="8">
        <f t="shared" ref="I22:I28" si="4">IFERROR(VLOOKUP(H22,$A$20:$B$31,2,0)," ")</f>
        <v>6881</v>
      </c>
      <c r="J22" s="52">
        <f t="shared" ref="J22:J28" si="5">IFERROR(I22/$I$29," ")</f>
        <v>1.5600238503864352E-2</v>
      </c>
      <c r="K22" s="52">
        <f t="shared" si="1"/>
        <v>9.2377397768758016E-3</v>
      </c>
      <c r="L22" s="52">
        <f t="shared" ref="L22:L29" si="6">IFERROR((I22/N22-1)," ")</f>
        <v>0.900303783485225</v>
      </c>
      <c r="N22" s="53">
        <f t="shared" si="2"/>
        <v>3621</v>
      </c>
    </row>
    <row r="23" spans="1:14" x14ac:dyDescent="0.2">
      <c r="A23" s="5" t="s">
        <v>1116</v>
      </c>
      <c r="B23" s="7">
        <v>36811</v>
      </c>
      <c r="C23" s="7">
        <v>38174</v>
      </c>
      <c r="H23" s="49" t="str">
        <f t="shared" si="3"/>
        <v>Коммерческий</v>
      </c>
      <c r="I23" s="8">
        <f t="shared" si="4"/>
        <v>36811</v>
      </c>
      <c r="J23" s="52">
        <f t="shared" si="5"/>
        <v>8.3455948200225352E-2</v>
      </c>
      <c r="K23" s="52">
        <f t="shared" si="1"/>
        <v>9.73878702685603E-2</v>
      </c>
      <c r="L23" s="52">
        <f t="shared" si="6"/>
        <v>-3.5704930057106954E-2</v>
      </c>
      <c r="N23" s="53">
        <f t="shared" si="2"/>
        <v>38174</v>
      </c>
    </row>
    <row r="24" spans="1:14" x14ac:dyDescent="0.2">
      <c r="A24" s="5" t="s">
        <v>652</v>
      </c>
      <c r="B24" s="7">
        <v>441083</v>
      </c>
      <c r="C24" s="7">
        <v>391979</v>
      </c>
      <c r="H24" s="49" t="str">
        <f t="shared" si="3"/>
        <v xml:space="preserve"> </v>
      </c>
      <c r="I24" s="8" t="str">
        <f t="shared" si="4"/>
        <v xml:space="preserve"> </v>
      </c>
      <c r="J24" s="52" t="str">
        <f t="shared" si="5"/>
        <v xml:space="preserve"> </v>
      </c>
      <c r="K24" s="52" t="e">
        <f t="shared" si="1"/>
        <v>#VALUE!</v>
      </c>
      <c r="L24" s="52" t="str">
        <f t="shared" si="6"/>
        <v xml:space="preserve"> </v>
      </c>
      <c r="N24" s="53" t="str">
        <f t="shared" si="2"/>
        <v xml:space="preserve"> </v>
      </c>
    </row>
    <row r="25" spans="1:14" x14ac:dyDescent="0.2">
      <c r="H25" s="49" t="str">
        <f t="shared" si="3"/>
        <v xml:space="preserve"> </v>
      </c>
      <c r="I25" s="8" t="str">
        <f t="shared" si="4"/>
        <v xml:space="preserve"> </v>
      </c>
      <c r="J25" s="52" t="str">
        <f t="shared" si="5"/>
        <v xml:space="preserve"> </v>
      </c>
      <c r="K25" s="52" t="e">
        <f t="shared" si="1"/>
        <v>#VALUE!</v>
      </c>
      <c r="L25" s="52" t="str">
        <f t="shared" si="6"/>
        <v xml:space="preserve"> </v>
      </c>
      <c r="N25" s="53" t="str">
        <f t="shared" si="2"/>
        <v xml:space="preserve"> </v>
      </c>
    </row>
    <row r="26" spans="1:14" x14ac:dyDescent="0.2">
      <c r="H26" s="49" t="str">
        <f t="shared" si="3"/>
        <v xml:space="preserve"> </v>
      </c>
      <c r="I26" s="8" t="str">
        <f t="shared" si="4"/>
        <v xml:space="preserve"> </v>
      </c>
      <c r="J26" s="52" t="str">
        <f t="shared" si="5"/>
        <v xml:space="preserve"> </v>
      </c>
      <c r="K26" s="52" t="e">
        <f t="shared" si="1"/>
        <v>#VALUE!</v>
      </c>
      <c r="L26" s="52" t="str">
        <f t="shared" si="6"/>
        <v xml:space="preserve"> </v>
      </c>
      <c r="N26" s="53" t="str">
        <f t="shared" si="2"/>
        <v xml:space="preserve"> </v>
      </c>
    </row>
    <row r="27" spans="1:14" x14ac:dyDescent="0.2">
      <c r="H27" s="49" t="str">
        <f t="shared" si="3"/>
        <v xml:space="preserve"> </v>
      </c>
      <c r="I27" s="8" t="str">
        <f t="shared" si="4"/>
        <v xml:space="preserve"> </v>
      </c>
      <c r="J27" s="52" t="str">
        <f t="shared" si="5"/>
        <v xml:space="preserve"> </v>
      </c>
      <c r="K27" s="52" t="e">
        <f t="shared" si="1"/>
        <v>#VALUE!</v>
      </c>
      <c r="L27" s="52" t="str">
        <f t="shared" si="6"/>
        <v xml:space="preserve"> </v>
      </c>
      <c r="N27" s="53" t="str">
        <f t="shared" si="2"/>
        <v xml:space="preserve"> </v>
      </c>
    </row>
    <row r="28" spans="1:14" x14ac:dyDescent="0.2">
      <c r="H28" s="49" t="str">
        <f t="shared" si="3"/>
        <v xml:space="preserve"> </v>
      </c>
      <c r="I28" s="8" t="str">
        <f t="shared" si="4"/>
        <v xml:space="preserve"> </v>
      </c>
      <c r="J28" s="52" t="str">
        <f t="shared" si="5"/>
        <v xml:space="preserve"> </v>
      </c>
      <c r="K28" s="52" t="e">
        <f t="shared" si="1"/>
        <v>#VALUE!</v>
      </c>
      <c r="L28" s="52" t="str">
        <f t="shared" si="6"/>
        <v xml:space="preserve"> </v>
      </c>
      <c r="N28" s="53" t="str">
        <f t="shared" si="2"/>
        <v xml:space="preserve"> </v>
      </c>
    </row>
    <row r="29" spans="1:14" x14ac:dyDescent="0.2">
      <c r="H29" s="51" t="s">
        <v>652</v>
      </c>
      <c r="I29" s="46">
        <f>SUM(I21:I28)</f>
        <v>441083</v>
      </c>
      <c r="J29" s="54"/>
      <c r="K29" s="54"/>
      <c r="L29" s="54">
        <f t="shared" si="6"/>
        <v>0.12527201712336633</v>
      </c>
      <c r="M29" s="45"/>
      <c r="N29" s="55">
        <f>SUM(N21:N28)</f>
        <v>391979</v>
      </c>
    </row>
    <row r="33" spans="1:14" x14ac:dyDescent="0.2">
      <c r="A33" s="4" t="s">
        <v>1</v>
      </c>
      <c r="B33" t="s">
        <v>653</v>
      </c>
    </row>
    <row r="34" spans="1:14" x14ac:dyDescent="0.2">
      <c r="A34" s="4" t="s">
        <v>896</v>
      </c>
      <c r="B34" t="s">
        <v>867</v>
      </c>
    </row>
    <row r="36" spans="1:14" x14ac:dyDescent="0.2">
      <c r="A36" s="4" t="s">
        <v>651</v>
      </c>
      <c r="B36" t="s">
        <v>861</v>
      </c>
      <c r="C36" t="s">
        <v>862</v>
      </c>
      <c r="H36" s="56"/>
      <c r="I36" s="40" t="str">
        <f>I20</f>
        <v>6M'23</v>
      </c>
      <c r="J36" s="40" t="str">
        <f>N20</f>
        <v>6M'22</v>
      </c>
      <c r="K36" s="40" t="str">
        <f>J20</f>
        <v>Доля 6M'23</v>
      </c>
      <c r="L36" s="40" t="str">
        <f>K20</f>
        <v>Доля 6M'22</v>
      </c>
      <c r="M36" s="40" t="s">
        <v>667</v>
      </c>
      <c r="N36" s="34" t="s">
        <v>897</v>
      </c>
    </row>
    <row r="37" spans="1:14" x14ac:dyDescent="0.2">
      <c r="A37" s="5" t="s">
        <v>343</v>
      </c>
      <c r="B37" s="7">
        <v>43845</v>
      </c>
      <c r="C37" s="7">
        <v>22211</v>
      </c>
      <c r="H37" s="49" t="str">
        <f t="shared" ref="H37:H51" si="7">IF(A37="Общий итог"," ",IF(A37=0," ",A37))</f>
        <v>LADA</v>
      </c>
      <c r="I37" s="7">
        <f>IFERROR(VLOOKUP(H37,$A$34:$B$205,2,0)," ")</f>
        <v>43845</v>
      </c>
      <c r="J37" s="7">
        <f t="shared" ref="J37:J52" si="8">IFERROR(VLOOKUP(H37,$A$34:$C$205,3,0)," ")</f>
        <v>22211</v>
      </c>
      <c r="K37" s="52">
        <f t="shared" ref="K37:K51" si="9">IFERROR(I37/$I$52," ")</f>
        <v>0.48370014893264934</v>
      </c>
      <c r="L37" s="52">
        <f>IFERROR(J37/$J$52," ")</f>
        <v>0.31869314431658391</v>
      </c>
      <c r="M37" s="52">
        <f t="shared" ref="M37:M52" si="10">IFERROR(I37/J37-1," ")</f>
        <v>0.97402188104993015</v>
      </c>
      <c r="N37" s="57">
        <f t="shared" ref="N37:N51" si="11">IF(I37=" ",0,IF(I37&gt;0,1))</f>
        <v>1</v>
      </c>
    </row>
    <row r="38" spans="1:14" x14ac:dyDescent="0.2">
      <c r="A38" s="5" t="s">
        <v>98</v>
      </c>
      <c r="B38" s="7">
        <v>7698</v>
      </c>
      <c r="C38" s="7">
        <v>2376</v>
      </c>
      <c r="H38" s="49" t="str">
        <f t="shared" si="7"/>
        <v>CHERY</v>
      </c>
      <c r="I38" s="7">
        <f>IFERROR(VLOOKUP(H38,$A$34:$B$205,2,0)," ")</f>
        <v>7698</v>
      </c>
      <c r="J38" s="7">
        <f t="shared" si="8"/>
        <v>2376</v>
      </c>
      <c r="K38" s="52">
        <f t="shared" si="9"/>
        <v>8.4924706271719344E-2</v>
      </c>
      <c r="L38" s="52">
        <f t="shared" ref="L38:L51" si="12">IFERROR(J38/$J$52," ")</f>
        <v>3.4091887393462854E-2</v>
      </c>
      <c r="M38" s="52">
        <f t="shared" si="10"/>
        <v>2.2398989898989901</v>
      </c>
      <c r="N38" s="57">
        <f t="shared" si="11"/>
        <v>1</v>
      </c>
    </row>
    <row r="39" spans="1:14" x14ac:dyDescent="0.2">
      <c r="A39" s="5" t="s">
        <v>241</v>
      </c>
      <c r="B39" s="7">
        <v>6759</v>
      </c>
      <c r="C39" s="7">
        <v>1849</v>
      </c>
      <c r="H39" s="49" t="str">
        <f t="shared" si="7"/>
        <v>HAVAL</v>
      </c>
      <c r="I39" s="7">
        <f t="shared" ref="I39:I51" si="13">IFERROR(VLOOKUP(H39,$A$34:$B$205,2,0)," ")</f>
        <v>6759</v>
      </c>
      <c r="J39" s="7">
        <f t="shared" si="8"/>
        <v>1849</v>
      </c>
      <c r="K39" s="52">
        <f t="shared" si="9"/>
        <v>7.4565613106073139E-2</v>
      </c>
      <c r="L39" s="52">
        <f t="shared" si="12"/>
        <v>2.6530260854592935E-2</v>
      </c>
      <c r="M39" s="52">
        <f t="shared" si="10"/>
        <v>2.6554894537587885</v>
      </c>
      <c r="N39" s="57">
        <f t="shared" si="11"/>
        <v>1</v>
      </c>
    </row>
    <row r="40" spans="1:14" x14ac:dyDescent="0.2">
      <c r="A40" s="5" t="s">
        <v>280</v>
      </c>
      <c r="B40" s="7">
        <v>4027</v>
      </c>
      <c r="C40" s="7">
        <v>6456</v>
      </c>
      <c r="H40" s="49" t="str">
        <f t="shared" si="7"/>
        <v>HYUNDAI</v>
      </c>
      <c r="I40" s="7">
        <f t="shared" si="13"/>
        <v>4027</v>
      </c>
      <c r="J40" s="7">
        <f t="shared" si="8"/>
        <v>6456</v>
      </c>
      <c r="K40" s="52">
        <f t="shared" si="9"/>
        <v>4.4426057697611564E-2</v>
      </c>
      <c r="L40" s="52">
        <f t="shared" si="12"/>
        <v>9.2633512210520269E-2</v>
      </c>
      <c r="M40" s="52">
        <f t="shared" si="10"/>
        <v>-0.37623915737298641</v>
      </c>
      <c r="N40" s="57">
        <f t="shared" si="11"/>
        <v>1</v>
      </c>
    </row>
    <row r="41" spans="1:14" x14ac:dyDescent="0.2">
      <c r="A41" s="5" t="s">
        <v>331</v>
      </c>
      <c r="B41" s="7">
        <v>4012</v>
      </c>
      <c r="C41" s="7">
        <v>7634</v>
      </c>
      <c r="H41" s="49" t="str">
        <f t="shared" si="7"/>
        <v>KIA</v>
      </c>
      <c r="I41" s="7">
        <f t="shared" si="13"/>
        <v>4012</v>
      </c>
      <c r="J41" s="7">
        <f t="shared" si="8"/>
        <v>7634</v>
      </c>
      <c r="K41" s="52">
        <f t="shared" si="9"/>
        <v>4.4260576976115615E-2</v>
      </c>
      <c r="L41" s="52">
        <f t="shared" si="12"/>
        <v>0.10953597153270009</v>
      </c>
      <c r="M41" s="52">
        <f t="shared" si="10"/>
        <v>-0.47445637935551477</v>
      </c>
      <c r="N41" s="57">
        <f t="shared" si="11"/>
        <v>1</v>
      </c>
    </row>
    <row r="42" spans="1:14" x14ac:dyDescent="0.2">
      <c r="A42" s="5" t="s">
        <v>216</v>
      </c>
      <c r="B42" s="7">
        <v>3833</v>
      </c>
      <c r="C42" s="7">
        <v>1272</v>
      </c>
      <c r="H42" s="49" t="str">
        <f t="shared" si="7"/>
        <v>GEELY</v>
      </c>
      <c r="I42" s="7">
        <f t="shared" si="13"/>
        <v>3833</v>
      </c>
      <c r="J42" s="7">
        <f t="shared" si="8"/>
        <v>1272</v>
      </c>
      <c r="K42" s="52">
        <f t="shared" si="9"/>
        <v>4.2285840366263996E-2</v>
      </c>
      <c r="L42" s="52">
        <f t="shared" si="12"/>
        <v>1.8251212442964963E-2</v>
      </c>
      <c r="M42" s="52">
        <f t="shared" si="10"/>
        <v>2.0133647798742138</v>
      </c>
      <c r="N42" s="57">
        <f t="shared" si="11"/>
        <v>1</v>
      </c>
    </row>
    <row r="43" spans="1:14" x14ac:dyDescent="0.2">
      <c r="A43" s="5" t="s">
        <v>214</v>
      </c>
      <c r="B43" s="7">
        <v>2831</v>
      </c>
      <c r="C43" s="7">
        <v>2079</v>
      </c>
      <c r="H43" s="49" t="str">
        <f t="shared" si="7"/>
        <v>GAZ</v>
      </c>
      <c r="I43" s="7">
        <f t="shared" si="13"/>
        <v>2831</v>
      </c>
      <c r="J43" s="7">
        <f t="shared" si="8"/>
        <v>2079</v>
      </c>
      <c r="K43" s="52">
        <f t="shared" si="9"/>
        <v>3.1231728170334823E-2</v>
      </c>
      <c r="L43" s="52">
        <f t="shared" si="12"/>
        <v>2.9830401469279996E-2</v>
      </c>
      <c r="M43" s="52">
        <f t="shared" si="10"/>
        <v>0.36171236171236165</v>
      </c>
      <c r="N43" s="57">
        <f t="shared" si="11"/>
        <v>1</v>
      </c>
    </row>
    <row r="44" spans="1:14" x14ac:dyDescent="0.2">
      <c r="A44" s="5" t="s">
        <v>475</v>
      </c>
      <c r="B44" s="7">
        <v>2410</v>
      </c>
      <c r="C44" s="7"/>
      <c r="H44" s="49" t="str">
        <f t="shared" si="7"/>
        <v>OMODA</v>
      </c>
      <c r="I44" s="7">
        <f t="shared" si="13"/>
        <v>2410</v>
      </c>
      <c r="J44" s="7">
        <f t="shared" si="8"/>
        <v>0</v>
      </c>
      <c r="K44" s="52">
        <f t="shared" si="9"/>
        <v>2.6587235920348614E-2</v>
      </c>
      <c r="L44" s="52">
        <f t="shared" si="12"/>
        <v>0</v>
      </c>
      <c r="M44" s="52" t="str">
        <f t="shared" si="10"/>
        <v xml:space="preserve"> </v>
      </c>
      <c r="N44" s="57">
        <f t="shared" si="11"/>
        <v>1</v>
      </c>
    </row>
    <row r="45" spans="1:14" x14ac:dyDescent="0.2">
      <c r="A45" s="5" t="s">
        <v>174</v>
      </c>
      <c r="B45" s="7">
        <v>2210</v>
      </c>
      <c r="C45" s="7">
        <v>294</v>
      </c>
      <c r="H45" s="49" t="str">
        <f t="shared" si="7"/>
        <v>EXEED</v>
      </c>
      <c r="I45" s="7">
        <f t="shared" si="13"/>
        <v>2210</v>
      </c>
      <c r="J45" s="7">
        <f t="shared" si="8"/>
        <v>294</v>
      </c>
      <c r="K45" s="52">
        <f t="shared" si="9"/>
        <v>2.4380826300402669E-2</v>
      </c>
      <c r="L45" s="52">
        <f t="shared" si="12"/>
        <v>4.2184406118173732E-3</v>
      </c>
      <c r="M45" s="52">
        <f t="shared" si="10"/>
        <v>6.5170068027210881</v>
      </c>
      <c r="N45" s="57">
        <f t="shared" si="11"/>
        <v>1</v>
      </c>
    </row>
    <row r="46" spans="1:14" x14ac:dyDescent="0.2">
      <c r="A46" s="5" t="s">
        <v>610</v>
      </c>
      <c r="B46" s="7">
        <v>1660</v>
      </c>
      <c r="C46" s="7">
        <v>1431</v>
      </c>
      <c r="H46" s="49" t="str">
        <f t="shared" si="7"/>
        <v>UAZ</v>
      </c>
      <c r="I46" s="7">
        <f t="shared" si="13"/>
        <v>1660</v>
      </c>
      <c r="J46" s="7">
        <f t="shared" si="8"/>
        <v>1431</v>
      </c>
      <c r="K46" s="52">
        <f t="shared" si="9"/>
        <v>1.8313199845551326E-2</v>
      </c>
      <c r="L46" s="52">
        <f t="shared" si="12"/>
        <v>2.0532613998335583E-2</v>
      </c>
      <c r="M46" s="52">
        <f t="shared" si="10"/>
        <v>0.16002795248078261</v>
      </c>
      <c r="N46" s="57">
        <f t="shared" si="11"/>
        <v>1</v>
      </c>
    </row>
    <row r="47" spans="1:14" x14ac:dyDescent="0.2">
      <c r="A47" s="5" t="s">
        <v>579</v>
      </c>
      <c r="B47" s="7">
        <v>1376</v>
      </c>
      <c r="C47" s="7">
        <v>3244</v>
      </c>
      <c r="H47" s="49" t="str">
        <f t="shared" si="7"/>
        <v>TOYOTA</v>
      </c>
      <c r="I47" s="7">
        <f t="shared" si="13"/>
        <v>1376</v>
      </c>
      <c r="J47" s="7">
        <f t="shared" si="8"/>
        <v>3244</v>
      </c>
      <c r="K47" s="52">
        <f t="shared" si="9"/>
        <v>1.5180098185228088E-2</v>
      </c>
      <c r="L47" s="52">
        <f t="shared" si="12"/>
        <v>4.6546331104542718E-2</v>
      </c>
      <c r="M47" s="52">
        <f t="shared" si="10"/>
        <v>-0.57583230579531441</v>
      </c>
      <c r="N47" s="57">
        <f t="shared" si="11"/>
        <v>1</v>
      </c>
    </row>
    <row r="48" spans="1:14" x14ac:dyDescent="0.2">
      <c r="A48" s="5" t="s">
        <v>86</v>
      </c>
      <c r="B48" s="7">
        <v>1318</v>
      </c>
      <c r="C48" s="7">
        <v>213</v>
      </c>
      <c r="H48" s="49" t="str">
        <f t="shared" si="7"/>
        <v>CHANGAN</v>
      </c>
      <c r="I48" s="7">
        <f t="shared" si="13"/>
        <v>1318</v>
      </c>
      <c r="J48" s="7">
        <f t="shared" si="8"/>
        <v>213</v>
      </c>
      <c r="K48" s="52">
        <f t="shared" si="9"/>
        <v>1.4540239395443764E-2</v>
      </c>
      <c r="L48" s="52">
        <f t="shared" si="12"/>
        <v>3.0562171779493215E-3</v>
      </c>
      <c r="M48" s="52">
        <f t="shared" si="10"/>
        <v>5.187793427230047</v>
      </c>
      <c r="N48" s="57">
        <f t="shared" si="11"/>
        <v>1</v>
      </c>
    </row>
    <row r="49" spans="1:14" x14ac:dyDescent="0.2">
      <c r="A49" s="5" t="s">
        <v>504</v>
      </c>
      <c r="B49" s="7">
        <v>1100</v>
      </c>
      <c r="C49" s="7">
        <v>6933</v>
      </c>
      <c r="H49" s="49" t="str">
        <f t="shared" si="7"/>
        <v>RENAULT</v>
      </c>
      <c r="I49" s="7">
        <f t="shared" si="13"/>
        <v>1100</v>
      </c>
      <c r="J49" s="7">
        <f t="shared" si="8"/>
        <v>6933</v>
      </c>
      <c r="K49" s="52">
        <f t="shared" si="9"/>
        <v>1.2135252909702686E-2</v>
      </c>
      <c r="L49" s="52">
        <f t="shared" si="12"/>
        <v>9.9477716876632136E-2</v>
      </c>
      <c r="M49" s="52">
        <f t="shared" si="10"/>
        <v>-0.84133852589066782</v>
      </c>
      <c r="N49" s="57">
        <f t="shared" si="11"/>
        <v>1</v>
      </c>
    </row>
    <row r="50" spans="1:14" x14ac:dyDescent="0.2">
      <c r="A50" s="5" t="s">
        <v>439</v>
      </c>
      <c r="B50" s="7">
        <v>1095</v>
      </c>
      <c r="C50" s="7">
        <v>1367</v>
      </c>
      <c r="H50" s="49" t="str">
        <f t="shared" si="7"/>
        <v>MITSUBISHI</v>
      </c>
      <c r="I50" s="7">
        <f t="shared" si="13"/>
        <v>1095</v>
      </c>
      <c r="J50" s="7">
        <f t="shared" si="8"/>
        <v>1367</v>
      </c>
      <c r="K50" s="52">
        <f t="shared" si="9"/>
        <v>1.2080092669204038E-2</v>
      </c>
      <c r="L50" s="52">
        <f t="shared" si="12"/>
        <v>1.9614314001205269E-2</v>
      </c>
      <c r="M50" s="52">
        <f t="shared" si="10"/>
        <v>-0.19897585954645214</v>
      </c>
      <c r="N50" s="57">
        <f t="shared" si="11"/>
        <v>1</v>
      </c>
    </row>
    <row r="51" spans="1:14" x14ac:dyDescent="0.2">
      <c r="A51" s="5" t="s">
        <v>908</v>
      </c>
      <c r="B51" s="7">
        <v>644</v>
      </c>
      <c r="C51" s="7"/>
      <c r="H51" s="49" t="str">
        <f t="shared" si="7"/>
        <v>МОСКВИЧ</v>
      </c>
      <c r="I51" s="7">
        <f t="shared" si="13"/>
        <v>644</v>
      </c>
      <c r="J51" s="7">
        <f t="shared" si="8"/>
        <v>0</v>
      </c>
      <c r="K51" s="52">
        <f t="shared" si="9"/>
        <v>7.104638976225936E-3</v>
      </c>
      <c r="L51" s="52">
        <f t="shared" si="12"/>
        <v>0</v>
      </c>
      <c r="M51" s="52" t="str">
        <f t="shared" si="10"/>
        <v xml:space="preserve"> </v>
      </c>
      <c r="N51" s="57">
        <f t="shared" si="11"/>
        <v>1</v>
      </c>
    </row>
    <row r="52" spans="1:14" x14ac:dyDescent="0.2">
      <c r="A52" s="5" t="s">
        <v>614</v>
      </c>
      <c r="B52" s="7">
        <v>563</v>
      </c>
      <c r="C52" s="7">
        <v>2150</v>
      </c>
      <c r="H52" s="51" t="s">
        <v>652</v>
      </c>
      <c r="I52" s="58">
        <f>VLOOKUP(H52,$A$34:$B$205,2,0)</f>
        <v>90645</v>
      </c>
      <c r="J52" s="58">
        <f t="shared" si="8"/>
        <v>69694</v>
      </c>
      <c r="K52" s="45"/>
      <c r="L52" s="45"/>
      <c r="M52" s="54">
        <f t="shared" si="10"/>
        <v>0.30061411312308084</v>
      </c>
      <c r="N52" s="47">
        <f>SUM(N37:N51)</f>
        <v>15</v>
      </c>
    </row>
    <row r="53" spans="1:14" x14ac:dyDescent="0.2">
      <c r="A53" s="5" t="s">
        <v>393</v>
      </c>
      <c r="B53" s="7">
        <v>427</v>
      </c>
      <c r="C53" s="7">
        <v>1283</v>
      </c>
    </row>
    <row r="54" spans="1:14" x14ac:dyDescent="0.2">
      <c r="A54" s="5" t="s">
        <v>524</v>
      </c>
      <c r="B54" s="7">
        <v>416</v>
      </c>
      <c r="C54" s="7">
        <v>2620</v>
      </c>
    </row>
    <row r="55" spans="1:14" x14ac:dyDescent="0.2">
      <c r="A55" s="5" t="s">
        <v>38</v>
      </c>
      <c r="B55" s="7">
        <v>371</v>
      </c>
      <c r="C55" s="7">
        <v>665</v>
      </c>
    </row>
    <row r="56" spans="1:14" x14ac:dyDescent="0.2">
      <c r="A56" s="5" t="s">
        <v>114</v>
      </c>
      <c r="B56" s="7">
        <v>369</v>
      </c>
      <c r="C56" s="7">
        <v>324</v>
      </c>
    </row>
    <row r="57" spans="1:14" x14ac:dyDescent="0.2">
      <c r="A57" s="5" t="s">
        <v>571</v>
      </c>
      <c r="B57" s="7">
        <v>337</v>
      </c>
      <c r="C57" s="7"/>
    </row>
    <row r="58" spans="1:14" x14ac:dyDescent="0.2">
      <c r="A58" s="5" t="s">
        <v>369</v>
      </c>
      <c r="B58" s="7">
        <v>332</v>
      </c>
      <c r="C58" s="7">
        <v>335</v>
      </c>
    </row>
    <row r="59" spans="1:14" x14ac:dyDescent="0.2">
      <c r="A59" s="5" t="s">
        <v>411</v>
      </c>
      <c r="B59" s="7">
        <v>300</v>
      </c>
      <c r="C59" s="7">
        <v>650</v>
      </c>
    </row>
    <row r="60" spans="1:14" x14ac:dyDescent="0.2">
      <c r="A60" s="5" t="s">
        <v>302</v>
      </c>
      <c r="B60" s="7">
        <v>295</v>
      </c>
      <c r="C60" s="7">
        <v>69</v>
      </c>
      <c r="H60" s="5"/>
      <c r="I60" s="7"/>
      <c r="J60" s="7"/>
    </row>
    <row r="61" spans="1:14" x14ac:dyDescent="0.2">
      <c r="A61" s="5" t="s">
        <v>328</v>
      </c>
      <c r="B61" s="7">
        <v>226</v>
      </c>
      <c r="C61" s="7"/>
      <c r="H61" s="5"/>
      <c r="I61" s="7"/>
      <c r="J61" s="7"/>
    </row>
    <row r="62" spans="1:14" x14ac:dyDescent="0.2">
      <c r="A62" s="5" t="s">
        <v>178</v>
      </c>
      <c r="B62" s="7">
        <v>222</v>
      </c>
      <c r="C62" s="7">
        <v>74</v>
      </c>
      <c r="H62" s="5"/>
      <c r="I62" s="7"/>
      <c r="J62" s="7"/>
    </row>
    <row r="63" spans="1:14" x14ac:dyDescent="0.2">
      <c r="A63" s="5" t="s">
        <v>555</v>
      </c>
      <c r="B63" s="7">
        <v>183</v>
      </c>
      <c r="C63" s="7">
        <v>236</v>
      </c>
      <c r="H63" s="5"/>
      <c r="I63" s="7"/>
      <c r="J63" s="7"/>
    </row>
    <row r="64" spans="1:14" x14ac:dyDescent="0.2">
      <c r="A64" s="5" t="s">
        <v>739</v>
      </c>
      <c r="B64" s="7">
        <v>176</v>
      </c>
      <c r="C64" s="7">
        <v>25</v>
      </c>
      <c r="H64" s="5"/>
      <c r="I64" s="7"/>
      <c r="J64" s="7"/>
    </row>
    <row r="65" spans="1:15" x14ac:dyDescent="0.2">
      <c r="A65" s="5" t="s">
        <v>21</v>
      </c>
      <c r="B65" s="7">
        <v>140</v>
      </c>
      <c r="C65" s="7">
        <v>340</v>
      </c>
      <c r="H65" s="5"/>
      <c r="I65" s="7"/>
      <c r="J65" s="7"/>
    </row>
    <row r="66" spans="1:15" x14ac:dyDescent="0.2">
      <c r="A66" s="5" t="s">
        <v>456</v>
      </c>
      <c r="B66" s="7">
        <v>131</v>
      </c>
      <c r="C66" s="7">
        <v>1852</v>
      </c>
      <c r="H66" s="5"/>
      <c r="I66" s="7"/>
      <c r="J66" s="7"/>
    </row>
    <row r="67" spans="1:15" x14ac:dyDescent="0.2">
      <c r="A67" s="5" t="s">
        <v>544</v>
      </c>
      <c r="B67" s="7">
        <v>124</v>
      </c>
      <c r="C67" s="7">
        <v>161</v>
      </c>
      <c r="H67" s="4" t="s">
        <v>0</v>
      </c>
      <c r="I67" t="s">
        <v>653</v>
      </c>
      <c r="J67" s="7"/>
    </row>
    <row r="68" spans="1:15" x14ac:dyDescent="0.2">
      <c r="A68" s="5" t="s">
        <v>196</v>
      </c>
      <c r="B68" s="7">
        <v>124</v>
      </c>
      <c r="C68" s="7">
        <v>326</v>
      </c>
      <c r="H68" s="4" t="s">
        <v>648</v>
      </c>
      <c r="I68" t="s">
        <v>653</v>
      </c>
    </row>
    <row r="69" spans="1:15" x14ac:dyDescent="0.2">
      <c r="A69" s="5" t="s">
        <v>231</v>
      </c>
      <c r="B69" s="7">
        <v>85</v>
      </c>
      <c r="C69" s="7">
        <v>125</v>
      </c>
      <c r="H69" s="4" t="s">
        <v>1</v>
      </c>
      <c r="I69" t="s">
        <v>653</v>
      </c>
    </row>
    <row r="70" spans="1:15" x14ac:dyDescent="0.2">
      <c r="A70" s="5" t="s">
        <v>626</v>
      </c>
      <c r="B70" s="7">
        <v>83</v>
      </c>
      <c r="C70" s="7"/>
    </row>
    <row r="71" spans="1:15" x14ac:dyDescent="0.2">
      <c r="A71" s="5" t="s">
        <v>359</v>
      </c>
      <c r="B71" s="7">
        <v>81</v>
      </c>
      <c r="C71" s="7">
        <v>110</v>
      </c>
      <c r="H71" s="4" t="s">
        <v>651</v>
      </c>
      <c r="I71" t="s">
        <v>861</v>
      </c>
      <c r="J71" t="s">
        <v>862</v>
      </c>
      <c r="L71" s="56"/>
      <c r="M71" s="59" t="str">
        <f>L36</f>
        <v>Доля 6M'22</v>
      </c>
      <c r="N71" s="59" t="str">
        <f>K36</f>
        <v>Доля 6M'23</v>
      </c>
      <c r="O71" s="60"/>
    </row>
    <row r="72" spans="1:15" x14ac:dyDescent="0.2">
      <c r="A72" s="5" t="s">
        <v>493</v>
      </c>
      <c r="B72" s="7">
        <v>77</v>
      </c>
      <c r="C72" s="7">
        <v>142</v>
      </c>
      <c r="H72" s="5" t="s">
        <v>647</v>
      </c>
      <c r="I72" s="7">
        <v>49100</v>
      </c>
      <c r="J72" s="7">
        <v>25722</v>
      </c>
      <c r="L72" s="61" t="s">
        <v>647</v>
      </c>
      <c r="M72" s="52">
        <f>IFERROR(VLOOKUP(L72,$H$70:$J$80,3,0)/VLOOKUP("Общий итог",$H$70:$J$80,3,0),"-")</f>
        <v>0.36907050822165466</v>
      </c>
      <c r="N72" s="52">
        <f>IFERROR(VLOOKUP(L72,$H$70:$J$80,2,0)/VLOOKUP("Общий итог",$H$70:$J$80,2,0),"-")</f>
        <v>0.54167356169672898</v>
      </c>
      <c r="O72" s="43"/>
    </row>
    <row r="73" spans="1:15" x14ac:dyDescent="0.2">
      <c r="A73" s="5" t="s">
        <v>158</v>
      </c>
      <c r="B73" s="7">
        <v>72</v>
      </c>
      <c r="C73" s="7">
        <v>42</v>
      </c>
      <c r="H73" s="5" t="s">
        <v>657</v>
      </c>
      <c r="I73" s="7">
        <v>25769</v>
      </c>
      <c r="J73" s="7">
        <v>6230</v>
      </c>
      <c r="L73" s="61" t="s">
        <v>657</v>
      </c>
      <c r="M73" s="52">
        <f t="shared" ref="M73:M79" si="14">IFERROR(VLOOKUP(L73,$H$70:$J$80,3,0)/VLOOKUP("Общий итог",$H$70:$J$80,3,0),"-")</f>
        <v>8.9390765345653864E-2</v>
      </c>
      <c r="N73" s="52">
        <f t="shared" ref="N73:N79" si="15">IFERROR(VLOOKUP(L73,$H$70:$J$80,2,0)/VLOOKUP("Общий итог",$H$70:$J$80,2,0),"-")</f>
        <v>0.284284847481935</v>
      </c>
      <c r="O73" s="43"/>
    </row>
    <row r="74" spans="1:15" x14ac:dyDescent="0.2">
      <c r="A74" s="5" t="s">
        <v>574</v>
      </c>
      <c r="B74" s="7">
        <v>66</v>
      </c>
      <c r="C74" s="7">
        <v>73</v>
      </c>
      <c r="H74" s="5" t="s">
        <v>659</v>
      </c>
      <c r="I74" s="7">
        <v>8134</v>
      </c>
      <c r="J74" s="7">
        <v>14216</v>
      </c>
      <c r="L74" s="61" t="s">
        <v>659</v>
      </c>
      <c r="M74" s="52">
        <f t="shared" si="14"/>
        <v>0.20397738686257066</v>
      </c>
      <c r="N74" s="52">
        <f t="shared" si="15"/>
        <v>8.9734679243201498E-2</v>
      </c>
      <c r="O74" s="43"/>
    </row>
    <row r="75" spans="1:15" x14ac:dyDescent="0.2">
      <c r="A75" s="5" t="s">
        <v>801</v>
      </c>
      <c r="B75" s="7">
        <v>62</v>
      </c>
      <c r="C75" s="7"/>
      <c r="H75" s="5" t="s">
        <v>654</v>
      </c>
      <c r="I75" s="7">
        <v>3731</v>
      </c>
      <c r="J75" s="7">
        <v>8620</v>
      </c>
      <c r="L75" s="61" t="s">
        <v>655</v>
      </c>
      <c r="M75" s="52">
        <f t="shared" si="14"/>
        <v>0.20185381811920683</v>
      </c>
      <c r="N75" s="52">
        <f t="shared" si="15"/>
        <v>3.5148105245738873E-2</v>
      </c>
      <c r="O75" s="43"/>
    </row>
    <row r="76" spans="1:15" x14ac:dyDescent="0.2">
      <c r="A76" s="5" t="s">
        <v>319</v>
      </c>
      <c r="B76" s="7">
        <v>60</v>
      </c>
      <c r="C76" s="7">
        <v>53</v>
      </c>
      <c r="H76" s="5" t="s">
        <v>655</v>
      </c>
      <c r="I76" s="7">
        <v>3186</v>
      </c>
      <c r="J76" s="7">
        <v>14068</v>
      </c>
      <c r="L76" s="61" t="s">
        <v>654</v>
      </c>
      <c r="M76" s="52">
        <f t="shared" si="14"/>
        <v>0.12368353086348896</v>
      </c>
      <c r="N76" s="52">
        <f t="shared" si="15"/>
        <v>4.1160571460091569E-2</v>
      </c>
      <c r="O76" s="43"/>
    </row>
    <row r="77" spans="1:15" x14ac:dyDescent="0.2">
      <c r="A77" s="5" t="s">
        <v>171</v>
      </c>
      <c r="B77" s="7">
        <v>58</v>
      </c>
      <c r="C77" s="7"/>
      <c r="H77" s="5" t="s">
        <v>658</v>
      </c>
      <c r="I77" s="7">
        <v>725</v>
      </c>
      <c r="J77" s="7">
        <v>838</v>
      </c>
      <c r="L77" s="61" t="s">
        <v>658</v>
      </c>
      <c r="M77" s="52">
        <f t="shared" si="14"/>
        <v>1.2023990587425029E-2</v>
      </c>
      <c r="N77" s="52">
        <f t="shared" si="15"/>
        <v>7.9982348723040431E-3</v>
      </c>
      <c r="O77" s="43"/>
    </row>
    <row r="78" spans="1:15" x14ac:dyDescent="0.2">
      <c r="A78" s="5" t="s">
        <v>252</v>
      </c>
      <c r="B78" s="7">
        <v>43</v>
      </c>
      <c r="C78" s="7">
        <v>48</v>
      </c>
      <c r="H78" s="5" t="s">
        <v>652</v>
      </c>
      <c r="I78" s="7">
        <v>90645</v>
      </c>
      <c r="J78" s="7">
        <v>69694</v>
      </c>
      <c r="L78" s="61"/>
      <c r="M78" s="52" t="str">
        <f t="shared" si="14"/>
        <v>-</v>
      </c>
      <c r="N78" s="52" t="str">
        <f t="shared" si="15"/>
        <v>-</v>
      </c>
      <c r="O78" s="43"/>
    </row>
    <row r="79" spans="1:15" x14ac:dyDescent="0.2">
      <c r="A79" s="5" t="s">
        <v>136</v>
      </c>
      <c r="B79" s="7">
        <v>41</v>
      </c>
      <c r="C79" s="7">
        <v>86</v>
      </c>
      <c r="L79" s="61"/>
      <c r="M79" s="52" t="str">
        <f t="shared" si="14"/>
        <v>-</v>
      </c>
      <c r="N79" s="52" t="str">
        <f t="shared" si="15"/>
        <v>-</v>
      </c>
      <c r="O79" s="43"/>
    </row>
    <row r="80" spans="1:15" x14ac:dyDescent="0.2">
      <c r="A80" s="5" t="s">
        <v>163</v>
      </c>
      <c r="B80" s="7">
        <v>40</v>
      </c>
      <c r="C80" s="7">
        <v>3</v>
      </c>
      <c r="L80" s="51" t="s">
        <v>652</v>
      </c>
      <c r="M80" s="54">
        <f t="shared" ref="M80" si="16">VLOOKUP(L80,$H$70:$J$80,3,0)/VLOOKUP("Общий итог",$H$70:$J$80,3,0)</f>
        <v>1</v>
      </c>
      <c r="N80" s="54">
        <f t="shared" ref="N80" si="17">IFERROR(VLOOKUP(L80,$H$70:$J$80,2,0)/VLOOKUP("Общий итог",$H$70:$J$80,2,0)," ")</f>
        <v>1</v>
      </c>
      <c r="O80" s="62" t="str">
        <f t="shared" ref="O80" si="18">IFERROR(VLOOKUP(M80,$H$70:$J$80,2,0)/VLOOKUP("Общий итог",$H$70:$J$80,2,0)," ")</f>
        <v xml:space="preserve"> </v>
      </c>
    </row>
    <row r="81" spans="1:10" x14ac:dyDescent="0.2">
      <c r="A81" s="5" t="s">
        <v>485</v>
      </c>
      <c r="B81" s="7">
        <v>25</v>
      </c>
      <c r="C81" s="7">
        <v>157</v>
      </c>
    </row>
    <row r="82" spans="1:10" x14ac:dyDescent="0.2">
      <c r="A82" s="5" t="s">
        <v>80</v>
      </c>
      <c r="B82" s="7">
        <v>24</v>
      </c>
      <c r="C82" s="7">
        <v>17</v>
      </c>
      <c r="H82" s="4" t="s">
        <v>0</v>
      </c>
      <c r="I82" t="s">
        <v>653</v>
      </c>
    </row>
    <row r="83" spans="1:10" x14ac:dyDescent="0.2">
      <c r="A83" s="5" t="s">
        <v>380</v>
      </c>
      <c r="B83" s="7">
        <v>23</v>
      </c>
      <c r="C83" s="7"/>
      <c r="H83" s="4" t="s">
        <v>648</v>
      </c>
      <c r="I83" t="s">
        <v>653</v>
      </c>
    </row>
    <row r="84" spans="1:10" x14ac:dyDescent="0.2">
      <c r="A84" s="5" t="s">
        <v>71</v>
      </c>
      <c r="B84" s="7">
        <v>20</v>
      </c>
      <c r="C84" s="7">
        <v>4</v>
      </c>
      <c r="H84" s="4" t="s">
        <v>1</v>
      </c>
      <c r="I84" t="s">
        <v>653</v>
      </c>
    </row>
    <row r="85" spans="1:10" x14ac:dyDescent="0.2">
      <c r="A85" s="5" t="s">
        <v>207</v>
      </c>
      <c r="B85" s="7">
        <v>20</v>
      </c>
      <c r="C85" s="7">
        <v>26</v>
      </c>
      <c r="H85" s="4" t="s">
        <v>650</v>
      </c>
      <c r="I85" t="s">
        <v>653</v>
      </c>
      <c r="J85" t="str">
        <f>IF(I85="Коммерческий","Легкий коммерческий транспорт",IF(I85="Легковые","Легковые автомобили",IF(I85="Пикап","Пикапы",IF(I85="(Все)","Автомобили всех сегментов"))))</f>
        <v>Автомобили всех сегментов</v>
      </c>
    </row>
    <row r="86" spans="1:10" x14ac:dyDescent="0.2">
      <c r="A86" s="5" t="s">
        <v>615</v>
      </c>
      <c r="B86" s="7">
        <v>19</v>
      </c>
      <c r="C86" s="7"/>
      <c r="H86" s="4" t="s">
        <v>661</v>
      </c>
      <c r="I86" t="s">
        <v>653</v>
      </c>
    </row>
    <row r="87" spans="1:10" x14ac:dyDescent="0.2">
      <c r="A87" s="5" t="s">
        <v>616</v>
      </c>
      <c r="B87" s="7">
        <v>18</v>
      </c>
      <c r="C87" s="7">
        <v>118</v>
      </c>
      <c r="H87" s="4" t="s">
        <v>665</v>
      </c>
      <c r="I87" t="s">
        <v>653</v>
      </c>
      <c r="J87" t="str">
        <f>IF(I87="ИНОМАРКИ","иностарнных брендов",IF(I87="ОТЕЧЕСТВЕННЫЕ","отечественных брендов",IF(I87="(Все)"," ")))</f>
        <v xml:space="preserve"> </v>
      </c>
    </row>
    <row r="88" spans="1:10" x14ac:dyDescent="0.2">
      <c r="A88" s="5" t="s">
        <v>156</v>
      </c>
      <c r="B88" s="7">
        <v>17</v>
      </c>
      <c r="C88" s="7">
        <v>24</v>
      </c>
    </row>
    <row r="89" spans="1:10" x14ac:dyDescent="0.2">
      <c r="A89" s="5" t="s">
        <v>532</v>
      </c>
      <c r="B89" s="7">
        <v>16</v>
      </c>
      <c r="C89" s="7"/>
      <c r="H89" t="s">
        <v>861</v>
      </c>
      <c r="I89" t="s">
        <v>862</v>
      </c>
    </row>
    <row r="90" spans="1:10" x14ac:dyDescent="0.2">
      <c r="A90" s="5" t="s">
        <v>192</v>
      </c>
      <c r="B90" s="7">
        <v>16</v>
      </c>
      <c r="C90" s="7">
        <v>11</v>
      </c>
      <c r="H90" s="7">
        <v>90645</v>
      </c>
      <c r="I90" s="7">
        <v>69694</v>
      </c>
    </row>
    <row r="91" spans="1:10" x14ac:dyDescent="0.2">
      <c r="A91" s="5" t="s">
        <v>291</v>
      </c>
      <c r="B91" s="7">
        <v>15</v>
      </c>
      <c r="C91" s="7">
        <v>55</v>
      </c>
    </row>
    <row r="92" spans="1:10" x14ac:dyDescent="0.2">
      <c r="A92" s="5" t="s">
        <v>909</v>
      </c>
      <c r="B92" s="7">
        <v>12</v>
      </c>
      <c r="C92" s="7"/>
    </row>
    <row r="93" spans="1:10" x14ac:dyDescent="0.2">
      <c r="A93" s="5" t="s">
        <v>782</v>
      </c>
      <c r="B93" s="7">
        <v>11</v>
      </c>
      <c r="C93" s="7">
        <v>11</v>
      </c>
    </row>
    <row r="94" spans="1:10" x14ac:dyDescent="0.2">
      <c r="A94" s="5" t="s">
        <v>724</v>
      </c>
      <c r="B94" s="7">
        <v>10</v>
      </c>
      <c r="C94" s="7"/>
    </row>
    <row r="95" spans="1:10" x14ac:dyDescent="0.2">
      <c r="A95" s="5" t="s">
        <v>273</v>
      </c>
      <c r="B95" s="7">
        <v>10</v>
      </c>
      <c r="C95" s="7">
        <v>1</v>
      </c>
    </row>
    <row r="96" spans="1:10" x14ac:dyDescent="0.2">
      <c r="A96" s="5" t="s">
        <v>437</v>
      </c>
      <c r="B96" s="7">
        <v>7</v>
      </c>
      <c r="C96" s="7">
        <v>27</v>
      </c>
    </row>
    <row r="97" spans="1:3" x14ac:dyDescent="0.2">
      <c r="A97" s="5" t="s">
        <v>541</v>
      </c>
      <c r="B97" s="7">
        <v>5</v>
      </c>
      <c r="C97" s="7"/>
    </row>
    <row r="98" spans="1:3" x14ac:dyDescent="0.2">
      <c r="A98" s="5" t="s">
        <v>145</v>
      </c>
      <c r="B98" s="7">
        <v>5</v>
      </c>
      <c r="C98" s="7"/>
    </row>
    <row r="99" spans="1:3" x14ac:dyDescent="0.2">
      <c r="A99" s="5" t="s">
        <v>384</v>
      </c>
      <c r="B99" s="7">
        <v>5</v>
      </c>
      <c r="C99" s="7">
        <v>1</v>
      </c>
    </row>
    <row r="100" spans="1:3" x14ac:dyDescent="0.2">
      <c r="A100" s="5" t="s">
        <v>313</v>
      </c>
      <c r="B100" s="7">
        <v>5</v>
      </c>
      <c r="C100" s="7">
        <v>9</v>
      </c>
    </row>
    <row r="101" spans="1:3" x14ac:dyDescent="0.2">
      <c r="A101" s="5" t="s">
        <v>237</v>
      </c>
      <c r="B101" s="7">
        <v>4</v>
      </c>
      <c r="C101" s="7">
        <v>1</v>
      </c>
    </row>
    <row r="102" spans="1:3" x14ac:dyDescent="0.2">
      <c r="A102" s="5" t="s">
        <v>32</v>
      </c>
      <c r="B102" s="7">
        <v>4</v>
      </c>
      <c r="C102" s="7">
        <v>1</v>
      </c>
    </row>
    <row r="103" spans="1:3" x14ac:dyDescent="0.2">
      <c r="A103" s="5" t="s">
        <v>355</v>
      </c>
      <c r="B103" s="7">
        <v>4</v>
      </c>
      <c r="C103" s="7"/>
    </row>
    <row r="104" spans="1:3" x14ac:dyDescent="0.2">
      <c r="A104" s="5" t="s">
        <v>451</v>
      </c>
      <c r="B104" s="7">
        <v>3</v>
      </c>
      <c r="C104" s="7"/>
    </row>
    <row r="105" spans="1:3" x14ac:dyDescent="0.2">
      <c r="A105" s="5" t="s">
        <v>2</v>
      </c>
      <c r="B105" s="7">
        <v>3</v>
      </c>
      <c r="C105" s="7">
        <v>2</v>
      </c>
    </row>
    <row r="106" spans="1:3" x14ac:dyDescent="0.2">
      <c r="A106" s="5" t="s">
        <v>18</v>
      </c>
      <c r="B106" s="7">
        <v>2</v>
      </c>
      <c r="C106" s="7">
        <v>1</v>
      </c>
    </row>
    <row r="107" spans="1:3" x14ac:dyDescent="0.2">
      <c r="A107" s="5" t="s">
        <v>300</v>
      </c>
      <c r="B107" s="7">
        <v>2</v>
      </c>
      <c r="C107" s="7">
        <v>36</v>
      </c>
    </row>
    <row r="108" spans="1:3" x14ac:dyDescent="0.2">
      <c r="A108" s="5" t="s">
        <v>764</v>
      </c>
      <c r="B108" s="7">
        <v>2</v>
      </c>
      <c r="C108" s="7"/>
    </row>
    <row r="109" spans="1:3" x14ac:dyDescent="0.2">
      <c r="A109" s="5" t="s">
        <v>517</v>
      </c>
      <c r="B109" s="7">
        <v>2</v>
      </c>
      <c r="C109" s="7">
        <v>2</v>
      </c>
    </row>
    <row r="110" spans="1:3" x14ac:dyDescent="0.2">
      <c r="A110" s="5" t="s">
        <v>477</v>
      </c>
      <c r="B110" s="7">
        <v>2</v>
      </c>
      <c r="C110" s="7">
        <v>32</v>
      </c>
    </row>
    <row r="111" spans="1:3" x14ac:dyDescent="0.2">
      <c r="A111" s="5" t="s">
        <v>629</v>
      </c>
      <c r="B111" s="7">
        <v>2</v>
      </c>
      <c r="C111" s="7"/>
    </row>
    <row r="112" spans="1:3" x14ac:dyDescent="0.2">
      <c r="A112" s="5" t="s">
        <v>278</v>
      </c>
      <c r="B112" s="7">
        <v>1</v>
      </c>
      <c r="C112" s="7"/>
    </row>
    <row r="113" spans="1:3" x14ac:dyDescent="0.2">
      <c r="A113" s="5" t="s">
        <v>677</v>
      </c>
      <c r="B113" s="7">
        <v>1</v>
      </c>
      <c r="C113" s="7"/>
    </row>
    <row r="114" spans="1:3" x14ac:dyDescent="0.2">
      <c r="A114" s="5" t="s">
        <v>24</v>
      </c>
      <c r="B114" s="7">
        <v>1</v>
      </c>
      <c r="C114" s="7"/>
    </row>
    <row r="115" spans="1:3" x14ac:dyDescent="0.2">
      <c r="A115" s="5" t="s">
        <v>68</v>
      </c>
      <c r="B115" s="7">
        <v>1</v>
      </c>
      <c r="C115" s="7">
        <v>1</v>
      </c>
    </row>
    <row r="116" spans="1:3" x14ac:dyDescent="0.2">
      <c r="A116" s="5" t="s">
        <v>276</v>
      </c>
      <c r="B116" s="7">
        <v>1</v>
      </c>
      <c r="C116" s="7"/>
    </row>
    <row r="117" spans="1:3" x14ac:dyDescent="0.2">
      <c r="A117" s="5" t="s">
        <v>141</v>
      </c>
      <c r="B117" s="7">
        <v>1</v>
      </c>
      <c r="C117" s="7"/>
    </row>
    <row r="118" spans="1:3" x14ac:dyDescent="0.2">
      <c r="A118" s="5" t="s">
        <v>367</v>
      </c>
      <c r="B118" s="7">
        <v>1</v>
      </c>
      <c r="C118" s="7"/>
    </row>
    <row r="119" spans="1:3" x14ac:dyDescent="0.2">
      <c r="A119" s="5" t="s">
        <v>539</v>
      </c>
      <c r="B119" s="7">
        <v>1</v>
      </c>
      <c r="C119" s="7"/>
    </row>
    <row r="120" spans="1:3" x14ac:dyDescent="0.2">
      <c r="A120" s="5" t="s">
        <v>634</v>
      </c>
      <c r="B120" s="7">
        <v>1</v>
      </c>
      <c r="C120" s="7"/>
    </row>
    <row r="121" spans="1:3" x14ac:dyDescent="0.2">
      <c r="A121" s="5" t="s">
        <v>694</v>
      </c>
      <c r="B121" s="7">
        <v>1</v>
      </c>
      <c r="C121" s="7"/>
    </row>
    <row r="122" spans="1:3" x14ac:dyDescent="0.2">
      <c r="A122" s="5" t="s">
        <v>147</v>
      </c>
      <c r="B122" s="7"/>
      <c r="C122" s="7">
        <v>1</v>
      </c>
    </row>
    <row r="123" spans="1:3" x14ac:dyDescent="0.2">
      <c r="A123" s="5" t="s">
        <v>390</v>
      </c>
      <c r="B123" s="7"/>
      <c r="C123" s="7">
        <v>1</v>
      </c>
    </row>
    <row r="124" spans="1:3" x14ac:dyDescent="0.2">
      <c r="A124" s="5" t="s">
        <v>502</v>
      </c>
      <c r="B124" s="7"/>
      <c r="C124" s="7">
        <v>1</v>
      </c>
    </row>
    <row r="125" spans="1:3" x14ac:dyDescent="0.2">
      <c r="A125" s="5" t="s">
        <v>185</v>
      </c>
      <c r="B125" s="7"/>
      <c r="C125" s="7">
        <v>2</v>
      </c>
    </row>
    <row r="126" spans="1:3" x14ac:dyDescent="0.2">
      <c r="A126" s="5" t="s">
        <v>22</v>
      </c>
      <c r="B126" s="7"/>
      <c r="C126" s="7">
        <v>1</v>
      </c>
    </row>
    <row r="127" spans="1:3" x14ac:dyDescent="0.2">
      <c r="A127" s="5" t="s">
        <v>652</v>
      </c>
      <c r="B127" s="7">
        <v>90645</v>
      </c>
      <c r="C127" s="7">
        <v>69694</v>
      </c>
    </row>
  </sheetData>
  <pageMargins left="0.7" right="0.7" top="0.75" bottom="0.75" header="0.3" footer="0.3"/>
  <drawing r:id="rId6"/>
  <extLst>
    <ext xmlns:x14="http://schemas.microsoft.com/office/spreadsheetml/2009/9/main" uri="{A8765BA9-456A-4dab-B4F3-ACF838C121DE}">
      <x14:slicerList>
        <x14:slicer r:id="rId7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38"/>
  <sheetViews>
    <sheetView showGridLines="0" zoomScale="55" zoomScaleNormal="55" workbookViewId="0">
      <selection activeCell="AC35" sqref="AC35"/>
    </sheetView>
  </sheetViews>
  <sheetFormatPr baseColWidth="10" defaultColWidth="9.1640625" defaultRowHeight="15" x14ac:dyDescent="0.2"/>
  <cols>
    <col min="1" max="1" width="9.1640625" customWidth="1"/>
    <col min="6" max="6" width="8.83203125" customWidth="1"/>
    <col min="20" max="20" width="6.83203125" customWidth="1"/>
    <col min="22" max="22" width="24.5" customWidth="1"/>
  </cols>
  <sheetData>
    <row r="1" spans="1:23" x14ac:dyDescent="0.2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49"/>
      <c r="V1" s="149"/>
      <c r="W1" s="149"/>
    </row>
    <row r="2" spans="1:23" x14ac:dyDescent="0.2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</row>
    <row r="3" spans="1:23" x14ac:dyDescent="0.2">
      <c r="A3" s="149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50"/>
      <c r="W3" s="149"/>
    </row>
    <row r="4" spans="1:23" x14ac:dyDescent="0.2">
      <c r="A4" s="149"/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</row>
    <row r="5" spans="1:23" x14ac:dyDescent="0.2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</row>
    <row r="6" spans="1:23" x14ac:dyDescent="0.2">
      <c r="A6" s="149"/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</row>
    <row r="7" spans="1:23" x14ac:dyDescent="0.2">
      <c r="A7" s="149"/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</row>
    <row r="8" spans="1:23" x14ac:dyDescent="0.2">
      <c r="A8" s="149"/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</row>
    <row r="9" spans="1:23" x14ac:dyDescent="0.2">
      <c r="A9" s="149"/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</row>
    <row r="10" spans="1:23" x14ac:dyDescent="0.2">
      <c r="A10" s="149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</row>
    <row r="11" spans="1:23" x14ac:dyDescent="0.2">
      <c r="A11" s="149"/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</row>
    <row r="12" spans="1:23" x14ac:dyDescent="0.2">
      <c r="A12" s="149"/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</row>
    <row r="13" spans="1:23" x14ac:dyDescent="0.2">
      <c r="A13" s="149"/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</row>
    <row r="14" spans="1:23" x14ac:dyDescent="0.2">
      <c r="A14" s="149"/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</row>
    <row r="15" spans="1:23" ht="14.5" customHeight="1" x14ac:dyDescent="0.2">
      <c r="A15" s="149"/>
      <c r="B15" s="149"/>
      <c r="C15" s="149"/>
      <c r="D15" s="149"/>
      <c r="E15" s="151"/>
      <c r="F15" s="152"/>
      <c r="G15" s="152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</row>
    <row r="16" spans="1:23" ht="14.5" customHeight="1" x14ac:dyDescent="0.2">
      <c r="A16" s="149"/>
      <c r="B16" s="149"/>
      <c r="C16" s="149"/>
      <c r="D16" s="149"/>
      <c r="E16" s="151"/>
      <c r="F16" s="152"/>
      <c r="G16" s="152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</row>
    <row r="17" spans="1:23" ht="14.5" customHeight="1" x14ac:dyDescent="0.2">
      <c r="A17" s="149"/>
      <c r="B17" s="149"/>
      <c r="C17" s="149"/>
      <c r="D17" s="149"/>
      <c r="E17" s="151"/>
      <c r="F17" s="152"/>
      <c r="G17" s="152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</row>
    <row r="18" spans="1:23" ht="14.5" customHeight="1" x14ac:dyDescent="0.2">
      <c r="A18" s="149"/>
      <c r="B18" s="149"/>
      <c r="C18" s="149"/>
      <c r="D18" s="149"/>
      <c r="E18" s="151"/>
      <c r="F18" s="152"/>
      <c r="G18" s="152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</row>
    <row r="19" spans="1:23" x14ac:dyDescent="0.2">
      <c r="A19" s="149"/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</row>
    <row r="20" spans="1:23" x14ac:dyDescent="0.2">
      <c r="A20" s="149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</row>
    <row r="21" spans="1:23" x14ac:dyDescent="0.2">
      <c r="A21" s="149"/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</row>
    <row r="22" spans="1:23" ht="15" customHeight="1" x14ac:dyDescent="0.2">
      <c r="A22" s="149"/>
      <c r="B22" s="149"/>
      <c r="C22" s="149"/>
      <c r="D22" s="149"/>
      <c r="E22" s="153">
        <f>'СВОД РОССИЯ'!$J$9</f>
        <v>441083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</row>
    <row r="23" spans="1:23" ht="15" customHeight="1" x14ac:dyDescent="0.2">
      <c r="A23" s="149"/>
      <c r="B23" s="149"/>
      <c r="C23" s="149"/>
      <c r="D23" s="149"/>
      <c r="E23" s="153">
        <f>'СВОД РОССИЯ'!$I$9</f>
        <v>391979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</row>
    <row r="24" spans="1:23" ht="15" customHeight="1" x14ac:dyDescent="0.2">
      <c r="A24" s="149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</row>
    <row r="25" spans="1:23" x14ac:dyDescent="0.2">
      <c r="A25" s="149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</row>
    <row r="26" spans="1:23" x14ac:dyDescent="0.2">
      <c r="A26" s="149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</row>
    <row r="27" spans="1:23" x14ac:dyDescent="0.2">
      <c r="A27" s="149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</row>
    <row r="28" spans="1:23" x14ac:dyDescent="0.2">
      <c r="A28" s="149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</row>
    <row r="29" spans="1:23" x14ac:dyDescent="0.2">
      <c r="A29" s="149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</row>
    <row r="30" spans="1:23" x14ac:dyDescent="0.2">
      <c r="A30" s="149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</row>
    <row r="31" spans="1:23" x14ac:dyDescent="0.2">
      <c r="A31" s="149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</row>
    <row r="32" spans="1:23" x14ac:dyDescent="0.2">
      <c r="A32" s="149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</row>
    <row r="33" spans="1:23" x14ac:dyDescent="0.2">
      <c r="A33" s="149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</row>
    <row r="34" spans="1:23" x14ac:dyDescent="0.2">
      <c r="A34" s="149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</row>
    <row r="35" spans="1:23" x14ac:dyDescent="0.2">
      <c r="A35" s="149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</row>
    <row r="36" spans="1:23" x14ac:dyDescent="0.2">
      <c r="A36" s="149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</row>
    <row r="37" spans="1:23" x14ac:dyDescent="0.2">
      <c r="A37" s="154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</row>
    <row r="38" spans="1:23" x14ac:dyDescent="0.2">
      <c r="A38" s="149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</row>
  </sheetData>
  <mergeCells count="1">
    <mergeCell ref="A1:T1"/>
  </mergeCells>
  <conditionalFormatting sqref="F15">
    <cfRule type="cellIs" dxfId="151" priority="1" operator="lessThan">
      <formula>0</formula>
    </cfRule>
    <cfRule type="cellIs" dxfId="150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C5988632-C423-4BF0-8276-3E77D1A6442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0"/>
              <x14:cfIcon iconSet="3Arrows" iconId="2"/>
            </x14:iconSet>
          </x14:cfRule>
          <xm:sqref>E15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РОССИЯ КАРТА</vt:lpstr>
      <vt:lpstr>РОССИЯ ФО</vt:lpstr>
      <vt:lpstr>СВОД ФИН Марки</vt:lpstr>
      <vt:lpstr>СВОД ФИН Произв</vt:lpstr>
      <vt:lpstr>DATA FIN</vt:lpstr>
      <vt:lpstr>ОКРУГ</vt:lpstr>
      <vt:lpstr>СВОД РОССИЯ</vt:lpstr>
      <vt:lpstr>СВОД ФО</vt:lpstr>
      <vt:lpstr>ФИН</vt:lpstr>
      <vt:lpstr>СВОДНЫЙ ОТЧЕТ</vt:lpstr>
      <vt:lpstr>СВОД Регионы</vt:lpstr>
      <vt:lpstr>СВОД Регионы отеч</vt:lpstr>
      <vt:lpstr>DATA РЕГИОНЫ</vt:lpstr>
      <vt:lpstr>ОТЧЕТ 23 иномарки</vt:lpstr>
      <vt:lpstr>ОТЧЕТ 23 отеч</vt:lpstr>
      <vt:lpstr>ОТЧЕТ 22 иномарки</vt:lpstr>
      <vt:lpstr>ОТЧЕТ 22 отеч</vt:lpstr>
      <vt:lpstr>DATA РОССИЯ ФО</vt:lpstr>
      <vt:lpstr>СПРАВОЧНИК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Тетерин Михаил Петрович</dc:creator>
  <cp:lastModifiedBy>Microsoft Office User</cp:lastModifiedBy>
  <dcterms:created xsi:type="dcterms:W3CDTF">2023-05-26T07:05:04Z</dcterms:created>
  <dcterms:modified xsi:type="dcterms:W3CDTF">2023-08-09T08:12:37Z</dcterms:modified>
</cp:coreProperties>
</file>